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98909BF0-2E79-46EE-94B0-BEB73D0E5283}" xr6:coauthVersionLast="47" xr6:coauthVersionMax="47" xr10:uidLastSave="{00000000-0000-0000-0000-000000000000}"/>
  <bookViews>
    <workbookView xWindow="28680" yWindow="-120" windowWidth="29040" windowHeight="15720" activeTab="1" xr2:uid="{E40964D2-967C-4ADB-8C0B-63CA3293A19D}"/>
  </bookViews>
  <sheets>
    <sheet name="SubSector Analysis" sheetId="3" r:id="rId1"/>
    <sheet name="Nifty 750 Analysis" sheetId="2" r:id="rId2"/>
    <sheet name="Price_Filter_04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3" l="1"/>
  <c r="B34" i="3"/>
  <c r="B4" i="3"/>
  <c r="B49" i="3"/>
  <c r="F49" i="3" s="1"/>
  <c r="B48" i="3"/>
  <c r="H48" i="3" s="1"/>
  <c r="B6" i="3"/>
  <c r="H6" i="3" s="1"/>
  <c r="B72" i="3"/>
  <c r="B40" i="3"/>
  <c r="B28" i="3"/>
  <c r="B2" i="3"/>
  <c r="B24" i="3"/>
  <c r="F24" i="3" s="1"/>
  <c r="B110" i="3"/>
  <c r="B22" i="3"/>
  <c r="B38" i="3"/>
  <c r="B111" i="3"/>
  <c r="B50" i="3"/>
  <c r="E50" i="3" s="1"/>
  <c r="B37" i="3"/>
  <c r="E37" i="3" s="1"/>
  <c r="B13" i="3"/>
  <c r="E13" i="3" s="1"/>
  <c r="B25" i="3"/>
  <c r="B83" i="3"/>
  <c r="B26" i="3"/>
  <c r="D26" i="3" s="1"/>
  <c r="B15" i="3"/>
  <c r="F15" i="3" s="1"/>
  <c r="B43" i="3"/>
  <c r="B82" i="3"/>
  <c r="B19" i="3"/>
  <c r="B47" i="3"/>
  <c r="B41" i="3"/>
  <c r="B92" i="3"/>
  <c r="E92" i="3" s="1"/>
  <c r="B79" i="3"/>
  <c r="F79" i="3" s="1"/>
  <c r="B16" i="3"/>
  <c r="F16" i="3" s="1"/>
  <c r="B44" i="3"/>
  <c r="D44" i="3" s="1"/>
  <c r="B20" i="3"/>
  <c r="B11" i="3"/>
  <c r="B27" i="3"/>
  <c r="B5" i="3"/>
  <c r="B73" i="3"/>
  <c r="B31" i="3"/>
  <c r="B32" i="3"/>
  <c r="B95" i="3"/>
  <c r="B9" i="3"/>
  <c r="F9" i="3" s="1"/>
  <c r="B76" i="3"/>
  <c r="F76" i="3" s="1"/>
  <c r="B35" i="3"/>
  <c r="F35" i="3" s="1"/>
  <c r="B10" i="3"/>
  <c r="B63" i="3"/>
  <c r="B61" i="3"/>
  <c r="B66" i="3"/>
  <c r="F66" i="3" s="1"/>
  <c r="B62" i="3"/>
  <c r="B89" i="3"/>
  <c r="B36" i="3"/>
  <c r="B78" i="3"/>
  <c r="D78" i="3" s="1"/>
  <c r="B70" i="3"/>
  <c r="D70" i="3" s="1"/>
  <c r="B51" i="3"/>
  <c r="G51" i="3" s="1"/>
  <c r="B80" i="3"/>
  <c r="H80" i="3" s="1"/>
  <c r="B8" i="3"/>
  <c r="F8" i="3" s="1"/>
  <c r="B98" i="3"/>
  <c r="B86" i="3"/>
  <c r="F86" i="3" s="1"/>
  <c r="B3" i="3"/>
  <c r="B56" i="3"/>
  <c r="E56" i="3" s="1"/>
  <c r="B52" i="3"/>
  <c r="B21" i="3"/>
  <c r="B29" i="3"/>
  <c r="B106" i="3"/>
  <c r="B75" i="3"/>
  <c r="B71" i="3"/>
  <c r="F71" i="3" s="1"/>
  <c r="B7" i="3"/>
  <c r="B30" i="3"/>
  <c r="G30" i="3" s="1"/>
  <c r="B81" i="3"/>
  <c r="P81" i="3" s="1"/>
  <c r="B23" i="3"/>
  <c r="G23" i="3" s="1"/>
  <c r="B33" i="3"/>
  <c r="E33" i="3" s="1"/>
  <c r="B45" i="3"/>
  <c r="E45" i="3" s="1"/>
  <c r="B58" i="3"/>
  <c r="F58" i="3" s="1"/>
  <c r="B42" i="3"/>
  <c r="F42" i="3" s="1"/>
  <c r="B85" i="3"/>
  <c r="B39" i="3"/>
  <c r="B53" i="3"/>
  <c r="B46" i="3"/>
  <c r="G46" i="3" s="1"/>
  <c r="B96" i="3"/>
  <c r="I96" i="3" s="1"/>
  <c r="B105" i="3"/>
  <c r="H105" i="3" s="1"/>
  <c r="B17" i="3"/>
  <c r="Q17" i="3" s="1"/>
  <c r="B60" i="3"/>
  <c r="B67" i="3"/>
  <c r="D67" i="3" s="1"/>
  <c r="B14" i="3"/>
  <c r="F14" i="3" s="1"/>
  <c r="B54" i="3"/>
  <c r="E54" i="3" s="1"/>
  <c r="B69" i="3"/>
  <c r="E69" i="3" s="1"/>
  <c r="B93" i="3"/>
  <c r="E93" i="3" s="1"/>
  <c r="B68" i="3"/>
  <c r="B99" i="3"/>
  <c r="D99" i="3" s="1"/>
  <c r="B97" i="3"/>
  <c r="E97" i="3" s="1"/>
  <c r="B57" i="3"/>
  <c r="B12" i="3"/>
  <c r="H12" i="3" s="1"/>
  <c r="B18" i="3"/>
  <c r="B101" i="3"/>
  <c r="B91" i="3"/>
  <c r="B55" i="3"/>
  <c r="F55" i="3" s="1"/>
  <c r="B88" i="3"/>
  <c r="E88" i="3" s="1"/>
  <c r="B84" i="3"/>
  <c r="E84" i="3" s="1"/>
  <c r="B107" i="3"/>
  <c r="F107" i="3" s="1"/>
  <c r="B87" i="3"/>
  <c r="E87" i="3" s="1"/>
  <c r="B90" i="3"/>
  <c r="B65" i="3"/>
  <c r="F65" i="3" s="1"/>
  <c r="B94" i="3"/>
  <c r="I94" i="3" s="1"/>
  <c r="B74" i="3"/>
  <c r="H74" i="3" s="1"/>
  <c r="B77" i="3"/>
  <c r="B113" i="3"/>
  <c r="E113" i="3" s="1"/>
  <c r="B114" i="3"/>
  <c r="B59" i="3"/>
  <c r="F59" i="3" s="1"/>
  <c r="B100" i="3"/>
  <c r="B102" i="3"/>
  <c r="B115" i="3"/>
  <c r="E115" i="3" s="1"/>
  <c r="B116" i="3"/>
  <c r="D116" i="3" s="1"/>
  <c r="B117" i="3"/>
  <c r="D117" i="3" s="1"/>
  <c r="B108" i="3"/>
  <c r="G108" i="3" s="1"/>
  <c r="B118" i="3"/>
  <c r="F118" i="3" s="1"/>
  <c r="B119" i="3"/>
  <c r="H119" i="3" s="1"/>
  <c r="B120" i="3"/>
  <c r="E120" i="3" s="1"/>
  <c r="B103" i="3"/>
  <c r="B112" i="3"/>
  <c r="E112" i="3" s="1"/>
  <c r="B121" i="3"/>
  <c r="B104" i="3"/>
  <c r="B109" i="3"/>
  <c r="D109" i="3" s="1"/>
  <c r="AQ630" i="2"/>
  <c r="AQ598" i="2"/>
  <c r="AQ629" i="2"/>
  <c r="AQ92" i="2"/>
  <c r="AQ338" i="2"/>
  <c r="AQ433" i="2"/>
  <c r="AQ407" i="2"/>
  <c r="AQ526" i="2"/>
  <c r="AQ343" i="2"/>
  <c r="AQ553" i="2"/>
  <c r="AQ413" i="2"/>
  <c r="AQ469" i="2"/>
  <c r="AQ186" i="2"/>
  <c r="AQ692" i="2"/>
  <c r="AQ112" i="2"/>
  <c r="AQ474" i="2"/>
  <c r="AQ344" i="2"/>
  <c r="AQ470" i="2"/>
  <c r="AQ41" i="2"/>
  <c r="AQ646" i="2"/>
  <c r="AQ463" i="2"/>
  <c r="AQ381" i="2"/>
  <c r="AQ378" i="2"/>
  <c r="AQ57" i="2"/>
  <c r="AQ538" i="2"/>
  <c r="AQ182" i="2"/>
  <c r="AQ576" i="2"/>
  <c r="AQ233" i="2"/>
  <c r="AQ341" i="2"/>
  <c r="AQ549" i="2"/>
  <c r="AQ656" i="2"/>
  <c r="AQ380" i="2"/>
  <c r="AQ78" i="2"/>
  <c r="AQ579" i="2"/>
  <c r="AQ4" i="2"/>
  <c r="AQ75" i="2"/>
  <c r="AQ372" i="2"/>
  <c r="AQ571" i="2"/>
  <c r="AQ246" i="2"/>
  <c r="AQ88" i="2"/>
  <c r="AQ321" i="2"/>
  <c r="AQ192" i="2"/>
  <c r="AQ536" i="2"/>
  <c r="AQ363" i="2"/>
  <c r="AQ511" i="2"/>
  <c r="AQ77" i="2"/>
  <c r="AQ176" i="2"/>
  <c r="AQ103" i="2"/>
  <c r="AQ284" i="2"/>
  <c r="AQ304" i="2"/>
  <c r="AQ509" i="2"/>
  <c r="AQ351" i="2"/>
  <c r="AQ113" i="2"/>
  <c r="AQ97" i="2"/>
  <c r="AQ270" i="2"/>
  <c r="AQ482" i="2"/>
  <c r="AQ429" i="2"/>
  <c r="AQ148" i="2"/>
  <c r="AQ586" i="2"/>
  <c r="AQ170" i="2"/>
  <c r="AQ465" i="2"/>
  <c r="AQ326" i="2"/>
  <c r="AQ212" i="2"/>
  <c r="AQ295" i="2"/>
  <c r="AQ350" i="2"/>
  <c r="AQ117" i="2"/>
  <c r="AQ159" i="2"/>
  <c r="AQ435" i="2"/>
  <c r="AQ386" i="2"/>
  <c r="AQ440" i="2"/>
  <c r="AQ365" i="2"/>
  <c r="AQ82" i="2"/>
  <c r="AQ266" i="2"/>
  <c r="AQ118" i="2"/>
  <c r="AQ285" i="2"/>
  <c r="AQ448" i="2"/>
  <c r="AQ362" i="2"/>
  <c r="AQ111" i="2"/>
  <c r="AQ369" i="2"/>
  <c r="AQ645" i="2"/>
  <c r="AQ226" i="2"/>
  <c r="AQ497" i="2"/>
  <c r="AQ239" i="2"/>
  <c r="AQ510" i="2"/>
  <c r="AQ196" i="2"/>
  <c r="AQ74" i="2"/>
  <c r="AQ437" i="2"/>
  <c r="AQ154" i="2"/>
  <c r="AQ188" i="2"/>
  <c r="AQ673" i="2"/>
  <c r="AQ315" i="2"/>
  <c r="AQ200" i="2"/>
  <c r="AQ300" i="2"/>
  <c r="AQ529" i="2"/>
  <c r="AQ450" i="2"/>
  <c r="AQ296" i="2"/>
  <c r="AQ8" i="2"/>
  <c r="AQ18" i="2"/>
  <c r="AQ99" i="2"/>
  <c r="AQ626" i="2"/>
  <c r="AQ86" i="2"/>
  <c r="AQ101" i="2"/>
  <c r="AQ80" i="2"/>
  <c r="AQ289" i="2"/>
  <c r="AQ375" i="2"/>
  <c r="AQ451" i="2"/>
  <c r="AQ126" i="2"/>
  <c r="AQ316" i="2"/>
  <c r="AQ229" i="2"/>
  <c r="AQ660" i="2"/>
  <c r="AQ281" i="2"/>
  <c r="AQ173" i="2"/>
  <c r="AQ58" i="2"/>
  <c r="AQ63" i="2"/>
  <c r="AQ517" i="2"/>
  <c r="AQ364" i="2"/>
  <c r="AQ524" i="2"/>
  <c r="AQ256" i="2"/>
  <c r="AQ418" i="2"/>
  <c r="AQ129" i="2"/>
  <c r="AQ209" i="2"/>
  <c r="AQ643" i="2"/>
  <c r="AQ30" i="2"/>
  <c r="AQ45" i="2"/>
  <c r="AQ318" i="2"/>
  <c r="AQ306" i="2"/>
  <c r="AQ140" i="2"/>
  <c r="AQ167" i="2"/>
  <c r="AQ395" i="2"/>
  <c r="AQ52" i="2"/>
  <c r="AQ245" i="2"/>
  <c r="AQ11" i="2"/>
  <c r="AQ674" i="2"/>
  <c r="AQ384" i="2"/>
  <c r="AQ651" i="2"/>
  <c r="AQ687" i="2"/>
  <c r="AQ402" i="2"/>
  <c r="AQ297" i="2"/>
  <c r="AQ535" i="2"/>
  <c r="AQ264" i="2"/>
  <c r="AQ255" i="2"/>
  <c r="AQ716" i="2"/>
  <c r="AQ313" i="2"/>
  <c r="AQ235" i="2"/>
  <c r="AQ653" i="2"/>
  <c r="AQ308" i="2"/>
  <c r="AQ333" i="2"/>
  <c r="AQ278" i="2"/>
  <c r="AQ224" i="2"/>
  <c r="AQ347" i="2"/>
  <c r="AQ157" i="2"/>
  <c r="AQ141" i="2"/>
  <c r="AQ110" i="2"/>
  <c r="AQ531" i="2"/>
  <c r="AQ181" i="2"/>
  <c r="AQ9" i="2"/>
  <c r="AQ377" i="2"/>
  <c r="AQ560" i="2"/>
  <c r="AQ396" i="2"/>
  <c r="AQ116" i="2"/>
  <c r="AQ210" i="2"/>
  <c r="AQ207" i="2"/>
  <c r="AQ487" i="2"/>
  <c r="AQ514" i="2"/>
  <c r="AQ539" i="2"/>
  <c r="AQ449" i="2"/>
  <c r="AQ29" i="2"/>
  <c r="AQ525" i="2"/>
  <c r="AQ540" i="2"/>
  <c r="AQ648" i="2"/>
  <c r="AQ584" i="2"/>
  <c r="AQ636" i="2"/>
  <c r="AQ561" i="2"/>
  <c r="AQ287" i="2"/>
  <c r="AQ666" i="2"/>
  <c r="AQ568" i="2"/>
  <c r="AQ663" i="2"/>
  <c r="AQ504" i="2"/>
  <c r="AQ243" i="2"/>
  <c r="AQ617" i="2"/>
  <c r="AQ219" i="2"/>
  <c r="AQ391" i="2"/>
  <c r="AQ252" i="2"/>
  <c r="AQ642" i="2"/>
  <c r="AQ42" i="2"/>
  <c r="AQ155" i="2"/>
  <c r="AQ559" i="2"/>
  <c r="AQ234" i="2"/>
  <c r="AQ627" i="2"/>
  <c r="AQ603" i="2"/>
  <c r="AQ139" i="2"/>
  <c r="AQ521" i="2"/>
  <c r="AQ290" i="2"/>
  <c r="AQ506" i="2"/>
  <c r="AQ146" i="2"/>
  <c r="AQ667" i="2"/>
  <c r="AQ416" i="2"/>
  <c r="AQ238" i="2"/>
  <c r="AQ36" i="2"/>
  <c r="AQ20" i="2"/>
  <c r="AQ567" i="2"/>
  <c r="AQ240" i="2"/>
  <c r="AQ675" i="2"/>
  <c r="AQ56" i="2"/>
  <c r="AQ532" i="2"/>
  <c r="AQ7" i="2"/>
  <c r="AQ484" i="2"/>
  <c r="AQ34" i="2"/>
  <c r="AQ230" i="2"/>
  <c r="AQ106" i="2"/>
  <c r="AQ444" i="2"/>
  <c r="AQ488" i="2"/>
  <c r="AQ467" i="2"/>
  <c r="AQ73" i="2"/>
  <c r="AQ125" i="2"/>
  <c r="AQ505" i="2"/>
  <c r="AQ404" i="2"/>
  <c r="AQ152" i="2"/>
  <c r="AQ512" i="2"/>
  <c r="AQ438" i="2"/>
  <c r="AQ479" i="2"/>
  <c r="AQ114" i="2"/>
  <c r="AQ69" i="2"/>
  <c r="AQ382" i="2"/>
  <c r="AQ64" i="2"/>
  <c r="AQ145" i="2"/>
  <c r="AQ545" i="2"/>
  <c r="AQ76" i="2"/>
  <c r="AQ698" i="2"/>
  <c r="AQ458" i="2"/>
  <c r="AQ309" i="2"/>
  <c r="AQ282" i="2"/>
  <c r="AQ43" i="2"/>
  <c r="AQ447" i="2"/>
  <c r="AQ489" i="2"/>
  <c r="AQ481" i="2"/>
  <c r="AQ16" i="2"/>
  <c r="AQ398" i="2"/>
  <c r="AQ664" i="2"/>
  <c r="AQ286" i="2"/>
  <c r="AQ49" i="2"/>
  <c r="AQ336" i="2"/>
  <c r="AQ288" i="2"/>
  <c r="AQ166" i="2"/>
  <c r="AQ399" i="2"/>
  <c r="AQ589" i="2"/>
  <c r="AQ340" i="2"/>
  <c r="AQ231" i="2"/>
  <c r="AQ376" i="2"/>
  <c r="AQ430" i="2"/>
  <c r="AQ359" i="2"/>
  <c r="AQ10" i="2"/>
  <c r="AQ562" i="2"/>
  <c r="AQ70" i="2"/>
  <c r="AQ89" i="2"/>
  <c r="AQ44" i="2"/>
  <c r="AQ165" i="2"/>
  <c r="AQ705" i="2"/>
  <c r="AQ728" i="2"/>
  <c r="AQ345" i="2"/>
  <c r="AQ466" i="2"/>
  <c r="AQ594" i="2"/>
  <c r="AQ406" i="2"/>
  <c r="AQ38" i="2"/>
  <c r="AQ500" i="2"/>
  <c r="AQ356" i="2"/>
  <c r="AQ14" i="2"/>
  <c r="AQ680" i="2"/>
  <c r="AQ572" i="2"/>
  <c r="AQ102" i="2"/>
  <c r="AQ436" i="2"/>
  <c r="AQ421" i="2"/>
  <c r="AQ349" i="2"/>
  <c r="AQ327" i="2"/>
  <c r="AQ221" i="2"/>
  <c r="AQ357" i="2"/>
  <c r="AQ383" i="2"/>
  <c r="AQ228" i="2"/>
  <c r="AQ419" i="2"/>
  <c r="AQ492" i="2"/>
  <c r="AQ473" i="2"/>
  <c r="AQ624" i="2"/>
  <c r="AQ91" i="2"/>
  <c r="AQ426" i="2"/>
  <c r="AQ54" i="2"/>
  <c r="AQ274" i="2"/>
  <c r="AQ79" i="2"/>
  <c r="AQ95" i="2"/>
  <c r="AQ476" i="2"/>
  <c r="AQ3" i="2"/>
  <c r="AQ355" i="2"/>
  <c r="AQ367" i="2"/>
  <c r="AQ307" i="2"/>
  <c r="AQ262" i="2"/>
  <c r="AQ387" i="2"/>
  <c r="AQ640" i="2"/>
  <c r="AQ459" i="2"/>
  <c r="AQ493" i="2"/>
  <c r="AQ130" i="2"/>
  <c r="AQ694" i="2"/>
  <c r="AQ582" i="2"/>
  <c r="AQ552" i="2"/>
  <c r="AQ604" i="2"/>
  <c r="AQ46" i="2"/>
  <c r="AQ554" i="2"/>
  <c r="AQ361" i="2"/>
  <c r="AQ213" i="2"/>
  <c r="AQ214" i="2"/>
  <c r="AQ108" i="2"/>
  <c r="AQ273" i="2"/>
  <c r="AQ533" i="2"/>
  <c r="AQ358" i="2"/>
  <c r="AQ329" i="2"/>
  <c r="AQ199" i="2"/>
  <c r="AQ292" i="2"/>
  <c r="AQ310" i="2"/>
  <c r="AQ249" i="2"/>
  <c r="AQ503" i="2"/>
  <c r="AQ178" i="2"/>
  <c r="AQ393" i="2"/>
  <c r="AQ151" i="2"/>
  <c r="AQ237" i="2"/>
  <c r="AQ123" i="2"/>
  <c r="AQ580" i="2"/>
  <c r="AQ322" i="2"/>
  <c r="AQ460" i="2"/>
  <c r="AQ672" i="2"/>
  <c r="AQ21" i="2"/>
  <c r="AQ337" i="2"/>
  <c r="AQ215" i="2"/>
  <c r="AQ171" i="2"/>
  <c r="AQ147" i="2"/>
  <c r="AQ314" i="2"/>
  <c r="AQ712" i="2"/>
  <c r="AQ257" i="2"/>
  <c r="AQ201" i="2"/>
  <c r="AQ556" i="2"/>
  <c r="AQ389" i="2"/>
  <c r="AQ516" i="2"/>
  <c r="AQ439" i="2"/>
  <c r="AQ105" i="2"/>
  <c r="AQ280" i="2"/>
  <c r="AQ67" i="2"/>
  <c r="AQ305" i="2"/>
  <c r="AQ180" i="2"/>
  <c r="AQ33" i="2"/>
  <c r="AQ115" i="2"/>
  <c r="AQ197" i="2"/>
  <c r="AQ136" i="2"/>
  <c r="AQ301" i="2"/>
  <c r="AQ431" i="2"/>
  <c r="AQ291" i="2"/>
  <c r="AQ128" i="2"/>
  <c r="AQ335" i="2"/>
  <c r="AQ217" i="2"/>
  <c r="AQ637" i="2"/>
  <c r="AQ31" i="2"/>
  <c r="AQ550" i="2"/>
  <c r="AQ681" i="2"/>
  <c r="AQ13" i="2"/>
  <c r="AQ216" i="2"/>
  <c r="AQ90" i="2"/>
  <c r="AQ710" i="2"/>
  <c r="AQ546" i="2"/>
  <c r="AQ194" i="2"/>
  <c r="AQ311" i="2"/>
  <c r="AQ132" i="2"/>
  <c r="AQ62" i="2"/>
  <c r="AQ635" i="2"/>
  <c r="AQ650" i="2"/>
  <c r="AQ22" i="2"/>
  <c r="AQ528" i="2"/>
  <c r="AQ223" i="2"/>
  <c r="AQ595" i="2"/>
  <c r="AQ68" i="2"/>
  <c r="AQ601" i="2"/>
  <c r="AQ573" i="2"/>
  <c r="AQ260" i="2"/>
  <c r="AQ452" i="2"/>
  <c r="AQ109" i="2"/>
  <c r="AQ5" i="2"/>
  <c r="AQ61" i="2"/>
  <c r="AQ621" i="2"/>
  <c r="AQ585" i="2"/>
  <c r="AQ2" i="2"/>
  <c r="AQ577" i="2"/>
  <c r="AQ334" i="2"/>
  <c r="AQ478" i="2"/>
  <c r="AQ272" i="2"/>
  <c r="AQ519" i="2"/>
  <c r="AQ620" i="2"/>
  <c r="AQ644" i="2"/>
  <c r="AQ205" i="2"/>
  <c r="AQ317" i="2"/>
  <c r="AQ15" i="2"/>
  <c r="AQ144" i="2"/>
  <c r="AQ477" i="2"/>
  <c r="AQ275" i="2"/>
  <c r="AQ456" i="2"/>
  <c r="AQ17" i="2"/>
  <c r="AQ81" i="2"/>
  <c r="AQ662" i="2"/>
  <c r="AQ276" i="2"/>
  <c r="AQ203" i="2"/>
  <c r="AQ168" i="2"/>
  <c r="AQ28" i="2"/>
  <c r="AQ104" i="2"/>
  <c r="AQ66" i="2"/>
  <c r="AQ299" i="2"/>
  <c r="AQ614" i="2"/>
  <c r="AQ360" i="2"/>
  <c r="AQ250" i="2"/>
  <c r="AQ162" i="2"/>
  <c r="AQ169" i="2"/>
  <c r="AQ50" i="2"/>
  <c r="AQ599" i="2"/>
  <c r="AQ218" i="2"/>
  <c r="AQ71" i="2"/>
  <c r="AQ366" i="2"/>
  <c r="AQ241" i="2"/>
  <c r="AQ541" i="2"/>
  <c r="AQ544" i="2"/>
  <c r="AQ211" i="2"/>
  <c r="AQ121" i="2"/>
  <c r="AQ253" i="2"/>
  <c r="AQ98" i="2"/>
  <c r="AQ163" i="2"/>
  <c r="AQ19" i="2"/>
  <c r="AQ530" i="2"/>
  <c r="AQ432" i="2"/>
  <c r="AQ47" i="2"/>
  <c r="AQ184" i="2"/>
  <c r="AQ220" i="2"/>
  <c r="AQ25" i="2"/>
  <c r="AQ501" i="2"/>
  <c r="AQ269" i="2"/>
  <c r="AQ59" i="2"/>
  <c r="AQ353" i="2"/>
  <c r="AQ551" i="2"/>
  <c r="AQ427" i="2"/>
  <c r="AQ731" i="2"/>
  <c r="AQ652" i="2"/>
  <c r="AQ267" i="2"/>
  <c r="AQ605" i="2"/>
  <c r="AQ618" i="2"/>
  <c r="AQ522" i="2"/>
  <c r="AQ202" i="2"/>
  <c r="AQ55" i="2"/>
  <c r="AQ331" i="2"/>
  <c r="AQ127" i="2"/>
  <c r="AQ592" i="2"/>
  <c r="AQ23" i="2"/>
  <c r="AQ695" i="2"/>
  <c r="AQ709" i="2"/>
  <c r="AQ303" i="2"/>
  <c r="AQ647" i="2"/>
  <c r="AQ591" i="2"/>
  <c r="AQ534" i="2"/>
  <c r="AQ658" i="2"/>
  <c r="AQ179" i="2"/>
  <c r="AQ394" i="2"/>
  <c r="AQ693" i="2"/>
  <c r="AQ283" i="2"/>
  <c r="AQ143" i="2"/>
  <c r="AQ417" i="2"/>
  <c r="AQ563" i="2"/>
  <c r="AQ654" i="2"/>
  <c r="AQ177" i="2"/>
  <c r="AQ434" i="2"/>
  <c r="AQ574" i="2"/>
  <c r="AQ248" i="2"/>
  <c r="AQ374" i="2"/>
  <c r="AQ385" i="2"/>
  <c r="AQ373" i="2"/>
  <c r="AQ6" i="2"/>
  <c r="AQ96" i="2"/>
  <c r="AQ593" i="2"/>
  <c r="AQ83" i="2"/>
  <c r="AQ175" i="2"/>
  <c r="AQ60" i="2"/>
  <c r="AQ490" i="2"/>
  <c r="AQ65" i="2"/>
  <c r="AQ704" i="2"/>
  <c r="AQ423" i="2"/>
  <c r="AQ513" i="2"/>
  <c r="AQ354" i="2"/>
  <c r="AQ564" i="2"/>
  <c r="AQ32" i="2"/>
  <c r="AQ302" i="2"/>
  <c r="AQ142" i="2"/>
  <c r="AQ265" i="2"/>
  <c r="AQ491" i="2"/>
  <c r="AQ183" i="2"/>
  <c r="AQ471" i="2"/>
  <c r="AQ496" i="2"/>
  <c r="AQ715" i="2"/>
  <c r="AQ686" i="2"/>
  <c r="AQ190" i="2"/>
  <c r="AQ569" i="2"/>
  <c r="AQ94" i="2"/>
  <c r="AQ319" i="2"/>
  <c r="AQ703" i="2"/>
  <c r="AQ607" i="2"/>
  <c r="AQ690" i="2"/>
  <c r="AQ293" i="2"/>
  <c r="AQ206" i="2"/>
  <c r="AQ453" i="2"/>
  <c r="AQ12" i="2"/>
  <c r="AQ24" i="2"/>
  <c r="AQ581" i="2"/>
  <c r="AQ428" i="2"/>
  <c r="AQ84" i="2"/>
  <c r="AQ602" i="2"/>
  <c r="AQ472" i="2"/>
  <c r="AQ48" i="2"/>
  <c r="AQ508" i="2"/>
  <c r="AQ254" i="2"/>
  <c r="AQ222" i="2"/>
  <c r="AQ158" i="2"/>
  <c r="AQ495" i="2"/>
  <c r="AQ622" i="2"/>
  <c r="AQ138" i="2"/>
  <c r="AQ26" i="2"/>
  <c r="AQ53" i="2"/>
  <c r="AQ485" i="2"/>
  <c r="AQ124" i="2"/>
  <c r="AQ548" i="2"/>
  <c r="AQ424" i="2"/>
  <c r="AQ583" i="2"/>
  <c r="AQ494" i="2"/>
  <c r="AQ187" i="2"/>
  <c r="AQ696" i="2"/>
  <c r="AQ457" i="2"/>
  <c r="AQ40" i="2"/>
  <c r="AQ537" i="2"/>
  <c r="AQ523" i="2"/>
  <c r="AQ411" i="2"/>
  <c r="AQ475" i="2"/>
  <c r="AQ729" i="2"/>
  <c r="AQ271" i="2"/>
  <c r="AQ446" i="2"/>
  <c r="AQ390" i="2"/>
  <c r="AQ480" i="2"/>
  <c r="AQ403" i="2"/>
  <c r="AQ641" i="2"/>
  <c r="AQ608" i="2"/>
  <c r="AQ723" i="2"/>
  <c r="AQ172" i="2"/>
  <c r="AQ370" i="2"/>
  <c r="AQ486" i="2"/>
  <c r="AQ610" i="2"/>
  <c r="AQ268" i="2"/>
  <c r="AQ85" i="2"/>
  <c r="AQ655" i="2"/>
  <c r="AQ632" i="2"/>
  <c r="AQ87" i="2"/>
  <c r="AQ263" i="2"/>
  <c r="AQ208" i="2"/>
  <c r="AQ27" i="2"/>
  <c r="AQ612" i="2"/>
  <c r="AQ133" i="2"/>
  <c r="AQ634" i="2"/>
  <c r="AQ720" i="2"/>
  <c r="AQ555" i="2"/>
  <c r="AQ320" i="2"/>
  <c r="AQ657" i="2"/>
  <c r="AQ232" i="2"/>
  <c r="AQ461" i="2"/>
  <c r="AQ298" i="2"/>
  <c r="AQ37" i="2"/>
  <c r="AQ677" i="2"/>
  <c r="AQ468" i="2"/>
  <c r="AQ259" i="2"/>
  <c r="AQ683" i="2"/>
  <c r="AQ412" i="2"/>
  <c r="AQ122" i="2"/>
  <c r="AQ689" i="2"/>
  <c r="AQ442" i="2"/>
  <c r="AQ131" i="2"/>
  <c r="AQ590" i="2"/>
  <c r="AQ193" i="2"/>
  <c r="AQ619" i="2"/>
  <c r="AQ616" i="2"/>
  <c r="AQ443" i="2"/>
  <c r="AQ191" i="2"/>
  <c r="AQ137" i="2"/>
  <c r="AQ161" i="2"/>
  <c r="AQ150" i="2"/>
  <c r="AQ676" i="2"/>
  <c r="AQ409" i="2"/>
  <c r="AQ422" i="2"/>
  <c r="AQ294" i="2"/>
  <c r="AQ120" i="2"/>
  <c r="AQ596" i="2"/>
  <c r="AQ726" i="2"/>
  <c r="AQ515" i="2"/>
  <c r="AQ312" i="2"/>
  <c r="AQ244" i="2"/>
  <c r="AQ100" i="2"/>
  <c r="AQ702" i="2"/>
  <c r="AQ277" i="2"/>
  <c r="AQ557" i="2"/>
  <c r="AQ346" i="2"/>
  <c r="AQ39" i="2"/>
  <c r="AQ441" i="2"/>
  <c r="AQ134" i="2"/>
  <c r="AQ348" i="2"/>
  <c r="AQ156" i="2"/>
  <c r="AQ195" i="2"/>
  <c r="AQ400" i="2"/>
  <c r="AQ685" i="2"/>
  <c r="AQ570" i="2"/>
  <c r="AQ261" i="2"/>
  <c r="AQ445" i="2"/>
  <c r="AQ185" i="2"/>
  <c r="AQ665" i="2"/>
  <c r="AQ135" i="2"/>
  <c r="AQ606" i="2"/>
  <c r="AQ727" i="2"/>
  <c r="AQ718" i="2"/>
  <c r="AQ72" i="2"/>
  <c r="AQ578" i="2"/>
  <c r="AQ401" i="2"/>
  <c r="AQ410" i="2"/>
  <c r="AQ425" i="2"/>
  <c r="AQ587" i="2"/>
  <c r="AQ722" i="2"/>
  <c r="AQ279" i="2"/>
  <c r="AQ669" i="2"/>
  <c r="AQ659" i="2"/>
  <c r="AQ153" i="2"/>
  <c r="AQ352" i="2"/>
  <c r="AQ236" i="2"/>
  <c r="AQ51" i="2"/>
  <c r="AQ149" i="2"/>
  <c r="AQ323" i="2"/>
  <c r="AQ678" i="2"/>
  <c r="AQ119" i="2"/>
  <c r="AQ332" i="2"/>
  <c r="AQ628" i="2"/>
  <c r="AQ719" i="2"/>
  <c r="AQ464" i="2"/>
  <c r="AQ225" i="2"/>
  <c r="AQ342" i="2"/>
  <c r="AQ35" i="2"/>
  <c r="AQ711" i="2"/>
  <c r="AQ455" i="2"/>
  <c r="AQ164" i="2"/>
  <c r="AQ258" i="2"/>
  <c r="AQ623" i="2"/>
  <c r="AQ638" i="2"/>
  <c r="AQ684" i="2"/>
  <c r="AQ615" i="2"/>
  <c r="AQ732" i="2"/>
  <c r="AQ405" i="2"/>
  <c r="AQ462" i="2"/>
  <c r="AQ600" i="2"/>
  <c r="AQ527" i="2"/>
  <c r="AQ408" i="2"/>
  <c r="AQ247" i="2"/>
  <c r="AQ597" i="2"/>
  <c r="AQ639" i="2"/>
  <c r="AQ189" i="2"/>
  <c r="AQ379" i="2"/>
  <c r="AQ107" i="2"/>
  <c r="AQ204" i="2"/>
  <c r="AQ518" i="2"/>
  <c r="AQ198" i="2"/>
  <c r="AQ661" i="2"/>
  <c r="AQ483" i="2"/>
  <c r="AQ420" i="2"/>
  <c r="AQ542" i="2"/>
  <c r="AQ691" i="2"/>
  <c r="AQ502" i="2"/>
  <c r="AQ325" i="2"/>
  <c r="AQ328" i="2"/>
  <c r="AQ498" i="2"/>
  <c r="AQ174" i="2"/>
  <c r="AQ93" i="2"/>
  <c r="AQ547" i="2"/>
  <c r="AQ565" i="2"/>
  <c r="AQ414" i="2"/>
  <c r="AQ543" i="2"/>
  <c r="AQ227" i="2"/>
  <c r="AQ160" i="2"/>
  <c r="AQ397" i="2"/>
  <c r="AQ713" i="2"/>
  <c r="AQ724" i="2"/>
  <c r="AQ558" i="2"/>
  <c r="AQ415" i="2"/>
  <c r="AQ682" i="2"/>
  <c r="AQ368" i="2"/>
  <c r="AQ388" i="2"/>
  <c r="AQ324" i="2"/>
  <c r="AQ625" i="2"/>
  <c r="AQ251" i="2"/>
  <c r="AQ609" i="2"/>
  <c r="AQ242" i="2"/>
  <c r="AQ330" i="2"/>
  <c r="AQ371" i="2"/>
  <c r="AQ611" i="2"/>
  <c r="AQ708" i="2"/>
  <c r="AQ575" i="2"/>
  <c r="AQ566" i="2"/>
  <c r="AQ588" i="2"/>
  <c r="AQ631" i="2"/>
  <c r="AQ697" i="2"/>
  <c r="AQ671" i="2"/>
  <c r="AQ507" i="2"/>
  <c r="AQ707" i="2"/>
  <c r="AQ613" i="2"/>
  <c r="AQ392" i="2"/>
  <c r="AQ454" i="2"/>
  <c r="AQ339" i="2"/>
  <c r="AQ670" i="2"/>
  <c r="AQ679" i="2"/>
  <c r="AQ499" i="2"/>
  <c r="AQ520" i="2"/>
  <c r="AQ706" i="2"/>
  <c r="AQ699" i="2"/>
  <c r="AQ633" i="2"/>
  <c r="AQ725" i="2"/>
  <c r="AQ701" i="2"/>
  <c r="AQ700" i="2"/>
  <c r="AQ649" i="2"/>
  <c r="AQ688" i="2"/>
  <c r="AQ714" i="2"/>
  <c r="AQ721" i="2"/>
  <c r="AQ717" i="2"/>
  <c r="AQ730" i="2"/>
  <c r="AQ668" i="2"/>
  <c r="AK630" i="2"/>
  <c r="AR630" i="2" s="1"/>
  <c r="AK598" i="2"/>
  <c r="AK629" i="2"/>
  <c r="AK92" i="2"/>
  <c r="AK338" i="2"/>
  <c r="AK433" i="2"/>
  <c r="AK407" i="2"/>
  <c r="AR407" i="2" s="1"/>
  <c r="AK526" i="2"/>
  <c r="AK343" i="2"/>
  <c r="AK553" i="2"/>
  <c r="AR553" i="2" s="1"/>
  <c r="AK413" i="2"/>
  <c r="AK469" i="2"/>
  <c r="AK186" i="2"/>
  <c r="AK692" i="2"/>
  <c r="AK112" i="2"/>
  <c r="AK474" i="2"/>
  <c r="AK344" i="2"/>
  <c r="AR344" i="2" s="1"/>
  <c r="AK470" i="2"/>
  <c r="AK41" i="2"/>
  <c r="AK646" i="2"/>
  <c r="AK463" i="2"/>
  <c r="AK381" i="2"/>
  <c r="AR381" i="2" s="1"/>
  <c r="AK378" i="2"/>
  <c r="AK57" i="2"/>
  <c r="AK538" i="2"/>
  <c r="AK182" i="2"/>
  <c r="AK576" i="2"/>
  <c r="AK233" i="2"/>
  <c r="AR233" i="2" s="1"/>
  <c r="AK341" i="2"/>
  <c r="AR341" i="2" s="1"/>
  <c r="AK549" i="2"/>
  <c r="AK656" i="2"/>
  <c r="AK380" i="2"/>
  <c r="AK78" i="2"/>
  <c r="AR78" i="2" s="1"/>
  <c r="AK579" i="2"/>
  <c r="AK4" i="2"/>
  <c r="AK75" i="2"/>
  <c r="AK372" i="2"/>
  <c r="AK571" i="2"/>
  <c r="AK246" i="2"/>
  <c r="AR246" i="2" s="1"/>
  <c r="AK88" i="2"/>
  <c r="AK321" i="2"/>
  <c r="AK192" i="2"/>
  <c r="AR192" i="2" s="1"/>
  <c r="AK536" i="2"/>
  <c r="AK363" i="2"/>
  <c r="AK511" i="2"/>
  <c r="AK77" i="2"/>
  <c r="AR77" i="2" s="1"/>
  <c r="AK176" i="2"/>
  <c r="AR176" i="2" s="1"/>
  <c r="AK103" i="2"/>
  <c r="AK284" i="2"/>
  <c r="AR284" i="2" s="1"/>
  <c r="AK304" i="2"/>
  <c r="AK509" i="2"/>
  <c r="AK351" i="2"/>
  <c r="AK113" i="2"/>
  <c r="AK97" i="2"/>
  <c r="AK270" i="2"/>
  <c r="AK482" i="2"/>
  <c r="AK429" i="2"/>
  <c r="AK148" i="2"/>
  <c r="AR148" i="2" s="1"/>
  <c r="AK586" i="2"/>
  <c r="AK170" i="2"/>
  <c r="AK465" i="2"/>
  <c r="AR465" i="2" s="1"/>
  <c r="AK326" i="2"/>
  <c r="AK212" i="2"/>
  <c r="AK295" i="2"/>
  <c r="AK350" i="2"/>
  <c r="AK117" i="2"/>
  <c r="AK159" i="2"/>
  <c r="AR159" i="2" s="1"/>
  <c r="AK435" i="2"/>
  <c r="AR435" i="2" s="1"/>
  <c r="AK386" i="2"/>
  <c r="AK440" i="2"/>
  <c r="AR440" i="2" s="1"/>
  <c r="AK365" i="2"/>
  <c r="AK82" i="2"/>
  <c r="AK266" i="2"/>
  <c r="AK118" i="2"/>
  <c r="AK285" i="2"/>
  <c r="AK448" i="2"/>
  <c r="AR448" i="2" s="1"/>
  <c r="AK362" i="2"/>
  <c r="AK111" i="2"/>
  <c r="AK369" i="2"/>
  <c r="AR369" i="2" s="1"/>
  <c r="AK645" i="2"/>
  <c r="AR645" i="2" s="1"/>
  <c r="AK226" i="2"/>
  <c r="AK497" i="2"/>
  <c r="AK239" i="2"/>
  <c r="AK510" i="2"/>
  <c r="AK196" i="2"/>
  <c r="AK74" i="2"/>
  <c r="AK437" i="2"/>
  <c r="AK154" i="2"/>
  <c r="AK188" i="2"/>
  <c r="AK673" i="2"/>
  <c r="AR673" i="2" s="1"/>
  <c r="AK315" i="2"/>
  <c r="AR315" i="2" s="1"/>
  <c r="AK200" i="2"/>
  <c r="AK300" i="2"/>
  <c r="AK529" i="2"/>
  <c r="AR529" i="2" s="1"/>
  <c r="AK450" i="2"/>
  <c r="AK296" i="2"/>
  <c r="AK8" i="2"/>
  <c r="AR8" i="2" s="1"/>
  <c r="AK18" i="2"/>
  <c r="AK99" i="2"/>
  <c r="AK626" i="2"/>
  <c r="AR626" i="2" s="1"/>
  <c r="AK86" i="2"/>
  <c r="AK101" i="2"/>
  <c r="AK80" i="2"/>
  <c r="AK289" i="2"/>
  <c r="AR289" i="2" s="1"/>
  <c r="AK375" i="2"/>
  <c r="AR375" i="2" s="1"/>
  <c r="AK451" i="2"/>
  <c r="AK126" i="2"/>
  <c r="AK316" i="2"/>
  <c r="AR316" i="2" s="1"/>
  <c r="AK229" i="2"/>
  <c r="AK660" i="2"/>
  <c r="AR660" i="2" s="1"/>
  <c r="AK281" i="2"/>
  <c r="AR281" i="2" s="1"/>
  <c r="AK173" i="2"/>
  <c r="AR173" i="2" s="1"/>
  <c r="AK58" i="2"/>
  <c r="AR58" i="2" s="1"/>
  <c r="AK63" i="2"/>
  <c r="AK517" i="2"/>
  <c r="AR517" i="2" s="1"/>
  <c r="AK364" i="2"/>
  <c r="AK524" i="2"/>
  <c r="AR524" i="2" s="1"/>
  <c r="AK256" i="2"/>
  <c r="AK418" i="2"/>
  <c r="AK129" i="2"/>
  <c r="AK209" i="2"/>
  <c r="AK643" i="2"/>
  <c r="AR643" i="2" s="1"/>
  <c r="AK30" i="2"/>
  <c r="AR30" i="2" s="1"/>
  <c r="AK45" i="2"/>
  <c r="AK318" i="2"/>
  <c r="AK306" i="2"/>
  <c r="C101" i="3" s="1"/>
  <c r="AK140" i="2"/>
  <c r="AK167" i="2"/>
  <c r="AK395" i="2"/>
  <c r="AK52" i="2"/>
  <c r="AK245" i="2"/>
  <c r="AK11" i="2"/>
  <c r="AK674" i="2"/>
  <c r="AK384" i="2"/>
  <c r="AR384" i="2" s="1"/>
  <c r="AK651" i="2"/>
  <c r="AR651" i="2" s="1"/>
  <c r="AK687" i="2"/>
  <c r="AR687" i="2" s="1"/>
  <c r="AK402" i="2"/>
  <c r="AK297" i="2"/>
  <c r="AR297" i="2" s="1"/>
  <c r="AK535" i="2"/>
  <c r="AR535" i="2" s="1"/>
  <c r="AK264" i="2"/>
  <c r="AR264" i="2" s="1"/>
  <c r="AK255" i="2"/>
  <c r="AK716" i="2"/>
  <c r="AR716" i="2" s="1"/>
  <c r="AK313" i="2"/>
  <c r="AK235" i="2"/>
  <c r="AR235" i="2" s="1"/>
  <c r="AK653" i="2"/>
  <c r="AK308" i="2"/>
  <c r="AR308" i="2" s="1"/>
  <c r="AK333" i="2"/>
  <c r="AR333" i="2" s="1"/>
  <c r="AK278" i="2"/>
  <c r="AK224" i="2"/>
  <c r="AK347" i="2"/>
  <c r="AR347" i="2" s="1"/>
  <c r="AK157" i="2"/>
  <c r="AK141" i="2"/>
  <c r="AR141" i="2" s="1"/>
  <c r="AK110" i="2"/>
  <c r="AK531" i="2"/>
  <c r="AK181" i="2"/>
  <c r="AR181" i="2" s="1"/>
  <c r="AK9" i="2"/>
  <c r="AK377" i="2"/>
  <c r="AK560" i="2"/>
  <c r="AK396" i="2"/>
  <c r="AR396" i="2" s="1"/>
  <c r="AK116" i="2"/>
  <c r="AK210" i="2"/>
  <c r="AK207" i="2"/>
  <c r="AK487" i="2"/>
  <c r="AR487" i="2" s="1"/>
  <c r="AK514" i="2"/>
  <c r="AK539" i="2"/>
  <c r="AR539" i="2" s="1"/>
  <c r="AK449" i="2"/>
  <c r="AK29" i="2"/>
  <c r="AK525" i="2"/>
  <c r="AK540" i="2"/>
  <c r="AK648" i="2"/>
  <c r="AR648" i="2" s="1"/>
  <c r="AK584" i="2"/>
  <c r="AK636" i="2"/>
  <c r="AR636" i="2" s="1"/>
  <c r="AK561" i="2"/>
  <c r="AR561" i="2" s="1"/>
  <c r="AK287" i="2"/>
  <c r="AR287" i="2" s="1"/>
  <c r="AK666" i="2"/>
  <c r="AK568" i="2"/>
  <c r="AK663" i="2"/>
  <c r="AR663" i="2" s="1"/>
  <c r="AK504" i="2"/>
  <c r="AR504" i="2" s="1"/>
  <c r="AK243" i="2"/>
  <c r="AR243" i="2" s="1"/>
  <c r="AK617" i="2"/>
  <c r="AR617" i="2" s="1"/>
  <c r="AK219" i="2"/>
  <c r="AK391" i="2"/>
  <c r="AK252" i="2"/>
  <c r="AK642" i="2"/>
  <c r="AK42" i="2"/>
  <c r="AK155" i="2"/>
  <c r="AK559" i="2"/>
  <c r="AK234" i="2"/>
  <c r="AR234" i="2" s="1"/>
  <c r="AK627" i="2"/>
  <c r="AR627" i="2" s="1"/>
  <c r="AK603" i="2"/>
  <c r="AK139" i="2"/>
  <c r="AR139" i="2" s="1"/>
  <c r="AK521" i="2"/>
  <c r="AR521" i="2" s="1"/>
  <c r="AK290" i="2"/>
  <c r="AK506" i="2"/>
  <c r="AK146" i="2"/>
  <c r="AK667" i="2"/>
  <c r="AR667" i="2" s="1"/>
  <c r="AK416" i="2"/>
  <c r="AK238" i="2"/>
  <c r="AK36" i="2"/>
  <c r="AK20" i="2"/>
  <c r="AR20" i="2" s="1"/>
  <c r="AK567" i="2"/>
  <c r="AK240" i="2"/>
  <c r="AK675" i="2"/>
  <c r="AR675" i="2" s="1"/>
  <c r="AK56" i="2"/>
  <c r="AR56" i="2" s="1"/>
  <c r="AK532" i="2"/>
  <c r="AR532" i="2" s="1"/>
  <c r="AK7" i="2"/>
  <c r="AK484" i="2"/>
  <c r="AR484" i="2" s="1"/>
  <c r="AK34" i="2"/>
  <c r="AK230" i="2"/>
  <c r="AK106" i="2"/>
  <c r="AK444" i="2"/>
  <c r="AK488" i="2"/>
  <c r="AK467" i="2"/>
  <c r="AR467" i="2" s="1"/>
  <c r="AK73" i="2"/>
  <c r="AR73" i="2" s="1"/>
  <c r="AK125" i="2"/>
  <c r="AK505" i="2"/>
  <c r="AK404" i="2"/>
  <c r="AR404" i="2" s="1"/>
  <c r="AK152" i="2"/>
  <c r="AR152" i="2" s="1"/>
  <c r="AK512" i="2"/>
  <c r="AR512" i="2" s="1"/>
  <c r="AK438" i="2"/>
  <c r="AK479" i="2"/>
  <c r="AK114" i="2"/>
  <c r="AK69" i="2"/>
  <c r="AK382" i="2"/>
  <c r="AK64" i="2"/>
  <c r="AK145" i="2"/>
  <c r="AK545" i="2"/>
  <c r="AK76" i="2"/>
  <c r="AK698" i="2"/>
  <c r="AR698" i="2" s="1"/>
  <c r="AK458" i="2"/>
  <c r="AR458" i="2" s="1"/>
  <c r="AK309" i="2"/>
  <c r="AR309" i="2" s="1"/>
  <c r="AK282" i="2"/>
  <c r="AK43" i="2"/>
  <c r="AK447" i="2"/>
  <c r="AK489" i="2"/>
  <c r="AR489" i="2" s="1"/>
  <c r="AK481" i="2"/>
  <c r="AK16" i="2"/>
  <c r="AK398" i="2"/>
  <c r="AR398" i="2" s="1"/>
  <c r="AK664" i="2"/>
  <c r="AK286" i="2"/>
  <c r="AK49" i="2"/>
  <c r="AK336" i="2"/>
  <c r="AK288" i="2"/>
  <c r="AR288" i="2" s="1"/>
  <c r="AK166" i="2"/>
  <c r="AK399" i="2"/>
  <c r="AK589" i="2"/>
  <c r="AK340" i="2"/>
  <c r="AK231" i="2"/>
  <c r="AK376" i="2"/>
  <c r="AR376" i="2" s="1"/>
  <c r="AK430" i="2"/>
  <c r="AK359" i="2"/>
  <c r="AR359" i="2" s="1"/>
  <c r="AK10" i="2"/>
  <c r="AK562" i="2"/>
  <c r="AR562" i="2" s="1"/>
  <c r="AK70" i="2"/>
  <c r="AK89" i="2"/>
  <c r="AK44" i="2"/>
  <c r="AK165" i="2"/>
  <c r="AK705" i="2"/>
  <c r="AK728" i="2"/>
  <c r="AR728" i="2" s="1"/>
  <c r="AK345" i="2"/>
  <c r="AK466" i="2"/>
  <c r="AK594" i="2"/>
  <c r="AR594" i="2" s="1"/>
  <c r="AK406" i="2"/>
  <c r="AK38" i="2"/>
  <c r="AK500" i="2"/>
  <c r="AK356" i="2"/>
  <c r="AK14" i="2"/>
  <c r="AK680" i="2"/>
  <c r="AR680" i="2" s="1"/>
  <c r="AK572" i="2"/>
  <c r="AK102" i="2"/>
  <c r="AK436" i="2"/>
  <c r="AK421" i="2"/>
  <c r="AR421" i="2" s="1"/>
  <c r="AK349" i="2"/>
  <c r="AK327" i="2"/>
  <c r="AK221" i="2"/>
  <c r="AK357" i="2"/>
  <c r="AR357" i="2" s="1"/>
  <c r="AK383" i="2"/>
  <c r="AR383" i="2" s="1"/>
  <c r="AK228" i="2"/>
  <c r="AK419" i="2"/>
  <c r="AR419" i="2" s="1"/>
  <c r="AK492" i="2"/>
  <c r="AR492" i="2" s="1"/>
  <c r="AK473" i="2"/>
  <c r="AR473" i="2" s="1"/>
  <c r="AK624" i="2"/>
  <c r="AR624" i="2" s="1"/>
  <c r="AK91" i="2"/>
  <c r="AK426" i="2"/>
  <c r="AK54" i="2"/>
  <c r="AR54" i="2" s="1"/>
  <c r="AK274" i="2"/>
  <c r="AK79" i="2"/>
  <c r="AK95" i="2"/>
  <c r="AR95" i="2" s="1"/>
  <c r="AK476" i="2"/>
  <c r="AR476" i="2" s="1"/>
  <c r="AK3" i="2"/>
  <c r="AK355" i="2"/>
  <c r="AK367" i="2"/>
  <c r="AR367" i="2" s="1"/>
  <c r="AK307" i="2"/>
  <c r="AK262" i="2"/>
  <c r="AK387" i="2"/>
  <c r="AK640" i="2"/>
  <c r="AK459" i="2"/>
  <c r="AR459" i="2" s="1"/>
  <c r="AK493" i="2"/>
  <c r="AR493" i="2" s="1"/>
  <c r="AK130" i="2"/>
  <c r="AK694" i="2"/>
  <c r="AK582" i="2"/>
  <c r="AK552" i="2"/>
  <c r="AK604" i="2"/>
  <c r="AK46" i="2"/>
  <c r="AK554" i="2"/>
  <c r="AK361" i="2"/>
  <c r="AR361" i="2" s="1"/>
  <c r="AK213" i="2"/>
  <c r="AK214" i="2"/>
  <c r="AK108" i="2"/>
  <c r="AK273" i="2"/>
  <c r="AK533" i="2"/>
  <c r="AK358" i="2"/>
  <c r="AK329" i="2"/>
  <c r="AK199" i="2"/>
  <c r="AK292" i="2"/>
  <c r="AK310" i="2"/>
  <c r="AR310" i="2" s="1"/>
  <c r="AK249" i="2"/>
  <c r="AK503" i="2"/>
  <c r="AK178" i="2"/>
  <c r="AK393" i="2"/>
  <c r="AR393" i="2" s="1"/>
  <c r="AK151" i="2"/>
  <c r="AK237" i="2"/>
  <c r="AR237" i="2" s="1"/>
  <c r="AK123" i="2"/>
  <c r="AR123" i="2" s="1"/>
  <c r="AK580" i="2"/>
  <c r="AK322" i="2"/>
  <c r="AK460" i="2"/>
  <c r="AK672" i="2"/>
  <c r="AR672" i="2" s="1"/>
  <c r="AK21" i="2"/>
  <c r="AK337" i="2"/>
  <c r="AR337" i="2" s="1"/>
  <c r="AK215" i="2"/>
  <c r="AR215" i="2" s="1"/>
  <c r="AK171" i="2"/>
  <c r="AK147" i="2"/>
  <c r="AK314" i="2"/>
  <c r="AK712" i="2"/>
  <c r="AR712" i="2" s="1"/>
  <c r="AK257" i="2"/>
  <c r="AK201" i="2"/>
  <c r="AK556" i="2"/>
  <c r="AR556" i="2" s="1"/>
  <c r="AK389" i="2"/>
  <c r="AK516" i="2"/>
  <c r="AK439" i="2"/>
  <c r="AR439" i="2" s="1"/>
  <c r="AK105" i="2"/>
  <c r="AK280" i="2"/>
  <c r="AR280" i="2" s="1"/>
  <c r="AK67" i="2"/>
  <c r="AK305" i="2"/>
  <c r="AK180" i="2"/>
  <c r="AR180" i="2" s="1"/>
  <c r="AK33" i="2"/>
  <c r="AR33" i="2" s="1"/>
  <c r="AK115" i="2"/>
  <c r="AK197" i="2"/>
  <c r="AK136" i="2"/>
  <c r="AR136" i="2" s="1"/>
  <c r="AK301" i="2"/>
  <c r="AK431" i="2"/>
  <c r="AR431" i="2" s="1"/>
  <c r="AK291" i="2"/>
  <c r="AK128" i="2"/>
  <c r="AK335" i="2"/>
  <c r="AK217" i="2"/>
  <c r="AK637" i="2"/>
  <c r="AR637" i="2" s="1"/>
  <c r="AK31" i="2"/>
  <c r="AK550" i="2"/>
  <c r="AK681" i="2"/>
  <c r="AR681" i="2" s="1"/>
  <c r="AK13" i="2"/>
  <c r="AK216" i="2"/>
  <c r="AR216" i="2" s="1"/>
  <c r="AK90" i="2"/>
  <c r="AK710" i="2"/>
  <c r="AR710" i="2" s="1"/>
  <c r="AK546" i="2"/>
  <c r="AR546" i="2" s="1"/>
  <c r="AK194" i="2"/>
  <c r="AK311" i="2"/>
  <c r="AR311" i="2" s="1"/>
  <c r="AK132" i="2"/>
  <c r="AK62" i="2"/>
  <c r="AK635" i="2"/>
  <c r="AK650" i="2"/>
  <c r="AR650" i="2" s="1"/>
  <c r="AK22" i="2"/>
  <c r="AK528" i="2"/>
  <c r="AR528" i="2" s="1"/>
  <c r="AK223" i="2"/>
  <c r="AK595" i="2"/>
  <c r="AK68" i="2"/>
  <c r="AR68" i="2" s="1"/>
  <c r="AK601" i="2"/>
  <c r="AR601" i="2" s="1"/>
  <c r="AK573" i="2"/>
  <c r="AR573" i="2" s="1"/>
  <c r="AK260" i="2"/>
  <c r="AK452" i="2"/>
  <c r="AK109" i="2"/>
  <c r="AK5" i="2"/>
  <c r="AK61" i="2"/>
  <c r="AR61" i="2" s="1"/>
  <c r="AK621" i="2"/>
  <c r="AR621" i="2" s="1"/>
  <c r="AK585" i="2"/>
  <c r="AR585" i="2" s="1"/>
  <c r="AK2" i="2"/>
  <c r="AK577" i="2"/>
  <c r="AR577" i="2" s="1"/>
  <c r="AK334" i="2"/>
  <c r="AK478" i="2"/>
  <c r="AK272" i="2"/>
  <c r="AK519" i="2"/>
  <c r="AR519" i="2" s="1"/>
  <c r="AK620" i="2"/>
  <c r="AK644" i="2"/>
  <c r="AR644" i="2" s="1"/>
  <c r="AK205" i="2"/>
  <c r="AK317" i="2"/>
  <c r="AK15" i="2"/>
  <c r="AK144" i="2"/>
  <c r="AK477" i="2"/>
  <c r="AR477" i="2" s="1"/>
  <c r="AK275" i="2"/>
  <c r="AR275" i="2" s="1"/>
  <c r="AK456" i="2"/>
  <c r="AR456" i="2" s="1"/>
  <c r="AK17" i="2"/>
  <c r="AK81" i="2"/>
  <c r="AK662" i="2"/>
  <c r="AR662" i="2" s="1"/>
  <c r="AK276" i="2"/>
  <c r="AR276" i="2" s="1"/>
  <c r="AK203" i="2"/>
  <c r="AR203" i="2" s="1"/>
  <c r="AK168" i="2"/>
  <c r="AK28" i="2"/>
  <c r="AK104" i="2"/>
  <c r="AK66" i="2"/>
  <c r="AK299" i="2"/>
  <c r="AR299" i="2" s="1"/>
  <c r="AK614" i="2"/>
  <c r="AR614" i="2" s="1"/>
  <c r="AK360" i="2"/>
  <c r="AR360" i="2" s="1"/>
  <c r="AK250" i="2"/>
  <c r="AK162" i="2"/>
  <c r="AK169" i="2"/>
  <c r="AK50" i="2"/>
  <c r="AR50" i="2" s="1"/>
  <c r="AK599" i="2"/>
  <c r="AK218" i="2"/>
  <c r="AR218" i="2" s="1"/>
  <c r="AK71" i="2"/>
  <c r="AK366" i="2"/>
  <c r="AK241" i="2"/>
  <c r="AK541" i="2"/>
  <c r="AK544" i="2"/>
  <c r="AR544" i="2" s="1"/>
  <c r="AK211" i="2"/>
  <c r="AR211" i="2" s="1"/>
  <c r="AK121" i="2"/>
  <c r="AK253" i="2"/>
  <c r="AR253" i="2" s="1"/>
  <c r="AK98" i="2"/>
  <c r="AK163" i="2"/>
  <c r="AK19" i="2"/>
  <c r="AK530" i="2"/>
  <c r="AR530" i="2" s="1"/>
  <c r="AK432" i="2"/>
  <c r="AK47" i="2"/>
  <c r="AK184" i="2"/>
  <c r="AK220" i="2"/>
  <c r="AK25" i="2"/>
  <c r="AK501" i="2"/>
  <c r="AR501" i="2" s="1"/>
  <c r="AK269" i="2"/>
  <c r="AR269" i="2" s="1"/>
  <c r="AK59" i="2"/>
  <c r="AK353" i="2"/>
  <c r="AR353" i="2" s="1"/>
  <c r="AK551" i="2"/>
  <c r="AR551" i="2" s="1"/>
  <c r="AK427" i="2"/>
  <c r="AR427" i="2" s="1"/>
  <c r="AK731" i="2"/>
  <c r="AR731" i="2" s="1"/>
  <c r="AK652" i="2"/>
  <c r="AK267" i="2"/>
  <c r="AK605" i="2"/>
  <c r="AR605" i="2" s="1"/>
  <c r="AK618" i="2"/>
  <c r="AK522" i="2"/>
  <c r="AR522" i="2" s="1"/>
  <c r="AK202" i="2"/>
  <c r="AK55" i="2"/>
  <c r="AK331" i="2"/>
  <c r="AK127" i="2"/>
  <c r="AK592" i="2"/>
  <c r="AR592" i="2" s="1"/>
  <c r="AK23" i="2"/>
  <c r="AK695" i="2"/>
  <c r="AR695" i="2" s="1"/>
  <c r="AK709" i="2"/>
  <c r="AR709" i="2" s="1"/>
  <c r="AK303" i="2"/>
  <c r="AK647" i="2"/>
  <c r="AR647" i="2" s="1"/>
  <c r="AK591" i="2"/>
  <c r="AK534" i="2"/>
  <c r="AR534" i="2" s="1"/>
  <c r="AK658" i="2"/>
  <c r="AK179" i="2"/>
  <c r="AK394" i="2"/>
  <c r="AK693" i="2"/>
  <c r="AR693" i="2" s="1"/>
  <c r="AK283" i="2"/>
  <c r="AR283" i="2" s="1"/>
  <c r="AK143" i="2"/>
  <c r="AK417" i="2"/>
  <c r="AR417" i="2" s="1"/>
  <c r="AK563" i="2"/>
  <c r="AK654" i="2"/>
  <c r="AK177" i="2"/>
  <c r="AK434" i="2"/>
  <c r="AK574" i="2"/>
  <c r="AR574" i="2" s="1"/>
  <c r="AK248" i="2"/>
  <c r="AK374" i="2"/>
  <c r="AK385" i="2"/>
  <c r="AK373" i="2"/>
  <c r="AK6" i="2"/>
  <c r="AK96" i="2"/>
  <c r="AR96" i="2" s="1"/>
  <c r="AK593" i="2"/>
  <c r="AR593" i="2" s="1"/>
  <c r="AK83" i="2"/>
  <c r="AK175" i="2"/>
  <c r="AK60" i="2"/>
  <c r="AK490" i="2"/>
  <c r="AK65" i="2"/>
  <c r="AK704" i="2"/>
  <c r="AR704" i="2" s="1"/>
  <c r="AK423" i="2"/>
  <c r="AR423" i="2" s="1"/>
  <c r="AK513" i="2"/>
  <c r="AR513" i="2" s="1"/>
  <c r="AK354" i="2"/>
  <c r="AR354" i="2" s="1"/>
  <c r="AK564" i="2"/>
  <c r="AR564" i="2" s="1"/>
  <c r="AK32" i="2"/>
  <c r="AK302" i="2"/>
  <c r="AK142" i="2"/>
  <c r="AK265" i="2"/>
  <c r="AK491" i="2"/>
  <c r="AR491" i="2" s="1"/>
  <c r="AK183" i="2"/>
  <c r="AK471" i="2"/>
  <c r="AR471" i="2" s="1"/>
  <c r="AK496" i="2"/>
  <c r="AK715" i="2"/>
  <c r="AR715" i="2" s="1"/>
  <c r="AK686" i="2"/>
  <c r="AR686" i="2" s="1"/>
  <c r="AK190" i="2"/>
  <c r="AR190" i="2" s="1"/>
  <c r="AK569" i="2"/>
  <c r="AK94" i="2"/>
  <c r="AK319" i="2"/>
  <c r="AR319" i="2" s="1"/>
  <c r="AK703" i="2"/>
  <c r="AR703" i="2" s="1"/>
  <c r="AK607" i="2"/>
  <c r="AR607" i="2" s="1"/>
  <c r="AK690" i="2"/>
  <c r="AR690" i="2" s="1"/>
  <c r="AK293" i="2"/>
  <c r="AR293" i="2" s="1"/>
  <c r="AK206" i="2"/>
  <c r="AK453" i="2"/>
  <c r="AK12" i="2"/>
  <c r="AK24" i="2"/>
  <c r="AK581" i="2"/>
  <c r="AR581" i="2" s="1"/>
  <c r="AK428" i="2"/>
  <c r="AK84" i="2"/>
  <c r="AK602" i="2"/>
  <c r="AR602" i="2" s="1"/>
  <c r="AK472" i="2"/>
  <c r="AR472" i="2" s="1"/>
  <c r="AK48" i="2"/>
  <c r="AR48" i="2" s="1"/>
  <c r="AK508" i="2"/>
  <c r="AK254" i="2"/>
  <c r="AR254" i="2" s="1"/>
  <c r="AK222" i="2"/>
  <c r="AK158" i="2"/>
  <c r="AR158" i="2" s="1"/>
  <c r="AK495" i="2"/>
  <c r="AK622" i="2"/>
  <c r="AK138" i="2"/>
  <c r="AK26" i="2"/>
  <c r="AK53" i="2"/>
  <c r="AK485" i="2"/>
  <c r="AR485" i="2" s="1"/>
  <c r="AK124" i="2"/>
  <c r="AK548" i="2"/>
  <c r="AR548" i="2" s="1"/>
  <c r="AK424" i="2"/>
  <c r="AR424" i="2" s="1"/>
  <c r="AK583" i="2"/>
  <c r="AK494" i="2"/>
  <c r="AK187" i="2"/>
  <c r="AK696" i="2"/>
  <c r="AR696" i="2" s="1"/>
  <c r="AK457" i="2"/>
  <c r="AK40" i="2"/>
  <c r="AK537" i="2"/>
  <c r="AR537" i="2" s="1"/>
  <c r="AK523" i="2"/>
  <c r="AR523" i="2" s="1"/>
  <c r="AK411" i="2"/>
  <c r="AK475" i="2"/>
  <c r="AR475" i="2" s="1"/>
  <c r="AK729" i="2"/>
  <c r="AR729" i="2" s="1"/>
  <c r="AK271" i="2"/>
  <c r="AR271" i="2" s="1"/>
  <c r="AK446" i="2"/>
  <c r="AK390" i="2"/>
  <c r="AK480" i="2"/>
  <c r="AR480" i="2" s="1"/>
  <c r="AK403" i="2"/>
  <c r="AK641" i="2"/>
  <c r="AR641" i="2" s="1"/>
  <c r="AK608" i="2"/>
  <c r="AR608" i="2" s="1"/>
  <c r="AK723" i="2"/>
  <c r="AR723" i="2" s="1"/>
  <c r="AK172" i="2"/>
  <c r="AR172" i="2" s="1"/>
  <c r="AK370" i="2"/>
  <c r="AK486" i="2"/>
  <c r="AR486" i="2" s="1"/>
  <c r="AK610" i="2"/>
  <c r="AR610" i="2" s="1"/>
  <c r="AK268" i="2"/>
  <c r="AK85" i="2"/>
  <c r="AR85" i="2" s="1"/>
  <c r="AK655" i="2"/>
  <c r="AR655" i="2" s="1"/>
  <c r="AK632" i="2"/>
  <c r="AR632" i="2" s="1"/>
  <c r="AK87" i="2"/>
  <c r="AK263" i="2"/>
  <c r="AK208" i="2"/>
  <c r="AR208" i="2" s="1"/>
  <c r="AK27" i="2"/>
  <c r="AK612" i="2"/>
  <c r="AR612" i="2" s="1"/>
  <c r="AK133" i="2"/>
  <c r="AK634" i="2"/>
  <c r="AR634" i="2" s="1"/>
  <c r="AK720" i="2"/>
  <c r="AR720" i="2" s="1"/>
  <c r="AK555" i="2"/>
  <c r="AR555" i="2" s="1"/>
  <c r="AK320" i="2"/>
  <c r="AR320" i="2" s="1"/>
  <c r="AK657" i="2"/>
  <c r="AK232" i="2"/>
  <c r="AK461" i="2"/>
  <c r="AK298" i="2"/>
  <c r="AR298" i="2" s="1"/>
  <c r="AK37" i="2"/>
  <c r="AK677" i="2"/>
  <c r="AR677" i="2" s="1"/>
  <c r="AK468" i="2"/>
  <c r="AK259" i="2"/>
  <c r="AK683" i="2"/>
  <c r="AK412" i="2"/>
  <c r="AK122" i="2"/>
  <c r="AK689" i="2"/>
  <c r="AR689" i="2" s="1"/>
  <c r="AK442" i="2"/>
  <c r="AR442" i="2" s="1"/>
  <c r="AK131" i="2"/>
  <c r="AK590" i="2"/>
  <c r="AR590" i="2" s="1"/>
  <c r="AK193" i="2"/>
  <c r="AK619" i="2"/>
  <c r="AR619" i="2" s="1"/>
  <c r="AK616" i="2"/>
  <c r="AK443" i="2"/>
  <c r="AR443" i="2" s="1"/>
  <c r="AK191" i="2"/>
  <c r="AK137" i="2"/>
  <c r="AK161" i="2"/>
  <c r="AK150" i="2"/>
  <c r="AR150" i="2" s="1"/>
  <c r="AK676" i="2"/>
  <c r="AK409" i="2"/>
  <c r="AK422" i="2"/>
  <c r="AK294" i="2"/>
  <c r="AK120" i="2"/>
  <c r="AK596" i="2"/>
  <c r="AK726" i="2"/>
  <c r="AR726" i="2" s="1"/>
  <c r="AK515" i="2"/>
  <c r="AR515" i="2" s="1"/>
  <c r="AK312" i="2"/>
  <c r="AR312" i="2" s="1"/>
  <c r="AK244" i="2"/>
  <c r="AR244" i="2" s="1"/>
  <c r="AK100" i="2"/>
  <c r="AK702" i="2"/>
  <c r="AR702" i="2" s="1"/>
  <c r="AK277" i="2"/>
  <c r="AK557" i="2"/>
  <c r="AR557" i="2" s="1"/>
  <c r="AK346" i="2"/>
  <c r="AK39" i="2"/>
  <c r="AK441" i="2"/>
  <c r="AK134" i="2"/>
  <c r="AK348" i="2"/>
  <c r="AK156" i="2"/>
  <c r="AK195" i="2"/>
  <c r="AK400" i="2"/>
  <c r="AK685" i="2"/>
  <c r="AR685" i="2" s="1"/>
  <c r="AK570" i="2"/>
  <c r="AR570" i="2" s="1"/>
  <c r="AK261" i="2"/>
  <c r="AK445" i="2"/>
  <c r="AR445" i="2" s="1"/>
  <c r="AK185" i="2"/>
  <c r="AR185" i="2" s="1"/>
  <c r="AK665" i="2"/>
  <c r="AR665" i="2" s="1"/>
  <c r="AK135" i="2"/>
  <c r="AK606" i="2"/>
  <c r="AR606" i="2" s="1"/>
  <c r="AK727" i="2"/>
  <c r="AR727" i="2" s="1"/>
  <c r="AK718" i="2"/>
  <c r="AR718" i="2" s="1"/>
  <c r="AK72" i="2"/>
  <c r="AK578" i="2"/>
  <c r="AR578" i="2" s="1"/>
  <c r="AK401" i="2"/>
  <c r="AK410" i="2"/>
  <c r="AK425" i="2"/>
  <c r="AR425" i="2" s="1"/>
  <c r="AK587" i="2"/>
  <c r="AK722" i="2"/>
  <c r="AR722" i="2" s="1"/>
  <c r="AK279" i="2"/>
  <c r="AR279" i="2" s="1"/>
  <c r="AK669" i="2"/>
  <c r="AR669" i="2" s="1"/>
  <c r="AK659" i="2"/>
  <c r="AK153" i="2"/>
  <c r="AR153" i="2" s="1"/>
  <c r="AK352" i="2"/>
  <c r="AK236" i="2"/>
  <c r="AR236" i="2" s="1"/>
  <c r="AK51" i="2"/>
  <c r="AK149" i="2"/>
  <c r="AK323" i="2"/>
  <c r="AK678" i="2"/>
  <c r="AR678" i="2" s="1"/>
  <c r="AK119" i="2"/>
  <c r="AK332" i="2"/>
  <c r="AK628" i="2"/>
  <c r="AR628" i="2" s="1"/>
  <c r="AK719" i="2"/>
  <c r="AR719" i="2" s="1"/>
  <c r="AK464" i="2"/>
  <c r="AR464" i="2" s="1"/>
  <c r="AK225" i="2"/>
  <c r="AK342" i="2"/>
  <c r="AK35" i="2"/>
  <c r="AR35" i="2" s="1"/>
  <c r="AK711" i="2"/>
  <c r="AR711" i="2" s="1"/>
  <c r="AK455" i="2"/>
  <c r="AR455" i="2" s="1"/>
  <c r="AK164" i="2"/>
  <c r="AK258" i="2"/>
  <c r="AK623" i="2"/>
  <c r="AR623" i="2" s="1"/>
  <c r="AK638" i="2"/>
  <c r="AR638" i="2" s="1"/>
  <c r="AK684" i="2"/>
  <c r="AR684" i="2" s="1"/>
  <c r="AK615" i="2"/>
  <c r="AR615" i="2" s="1"/>
  <c r="AK732" i="2"/>
  <c r="AR732" i="2" s="1"/>
  <c r="AK405" i="2"/>
  <c r="AK462" i="2"/>
  <c r="AK600" i="2"/>
  <c r="AK527" i="2"/>
  <c r="AK408" i="2"/>
  <c r="AK247" i="2"/>
  <c r="AR247" i="2" s="1"/>
  <c r="AK597" i="2"/>
  <c r="AR597" i="2" s="1"/>
  <c r="AK639" i="2"/>
  <c r="AR639" i="2" s="1"/>
  <c r="AK189" i="2"/>
  <c r="AK379" i="2"/>
  <c r="AK107" i="2"/>
  <c r="AK204" i="2"/>
  <c r="AK518" i="2"/>
  <c r="AR518" i="2" s="1"/>
  <c r="AK198" i="2"/>
  <c r="AK661" i="2"/>
  <c r="AR661" i="2" s="1"/>
  <c r="AK483" i="2"/>
  <c r="AR483" i="2" s="1"/>
  <c r="AK420" i="2"/>
  <c r="AK542" i="2"/>
  <c r="AR542" i="2" s="1"/>
  <c r="AK691" i="2"/>
  <c r="AR691" i="2" s="1"/>
  <c r="AK502" i="2"/>
  <c r="AK325" i="2"/>
  <c r="AR325" i="2" s="1"/>
  <c r="AK328" i="2"/>
  <c r="AR328" i="2" s="1"/>
  <c r="AK498" i="2"/>
  <c r="AK174" i="2"/>
  <c r="AR174" i="2" s="1"/>
  <c r="AK93" i="2"/>
  <c r="AK547" i="2"/>
  <c r="AR547" i="2" s="1"/>
  <c r="AK565" i="2"/>
  <c r="AK414" i="2"/>
  <c r="AK543" i="2"/>
  <c r="AR543" i="2" s="1"/>
  <c r="AK227" i="2"/>
  <c r="AR227" i="2" s="1"/>
  <c r="AK160" i="2"/>
  <c r="AK397" i="2"/>
  <c r="AK713" i="2"/>
  <c r="AR713" i="2" s="1"/>
  <c r="AK724" i="2"/>
  <c r="AR724" i="2" s="1"/>
  <c r="AK558" i="2"/>
  <c r="AR558" i="2" s="1"/>
  <c r="AK415" i="2"/>
  <c r="AK682" i="2"/>
  <c r="AR682" i="2" s="1"/>
  <c r="AK368" i="2"/>
  <c r="AK388" i="2"/>
  <c r="AR388" i="2" s="1"/>
  <c r="AK324" i="2"/>
  <c r="AK625" i="2"/>
  <c r="AR625" i="2" s="1"/>
  <c r="AK251" i="2"/>
  <c r="AR251" i="2" s="1"/>
  <c r="AK609" i="2"/>
  <c r="AK242" i="2"/>
  <c r="AK330" i="2"/>
  <c r="AK371" i="2"/>
  <c r="AK611" i="2"/>
  <c r="AR611" i="2" s="1"/>
  <c r="AK708" i="2"/>
  <c r="AR708" i="2" s="1"/>
  <c r="AK575" i="2"/>
  <c r="AK566" i="2"/>
  <c r="AR566" i="2" s="1"/>
  <c r="AK588" i="2"/>
  <c r="AK631" i="2"/>
  <c r="AR631" i="2" s="1"/>
  <c r="AK697" i="2"/>
  <c r="AR697" i="2" s="1"/>
  <c r="AK671" i="2"/>
  <c r="AR671" i="2" s="1"/>
  <c r="AK507" i="2"/>
  <c r="AR507" i="2" s="1"/>
  <c r="AK707" i="2"/>
  <c r="AR707" i="2" s="1"/>
  <c r="AK613" i="2"/>
  <c r="AK392" i="2"/>
  <c r="AK454" i="2"/>
  <c r="AK339" i="2"/>
  <c r="AR339" i="2" s="1"/>
  <c r="AK670" i="2"/>
  <c r="AR670" i="2" s="1"/>
  <c r="AK679" i="2"/>
  <c r="AR679" i="2" s="1"/>
  <c r="AK499" i="2"/>
  <c r="AR499" i="2" s="1"/>
  <c r="AK520" i="2"/>
  <c r="AR520" i="2" s="1"/>
  <c r="AK706" i="2"/>
  <c r="AK699" i="2"/>
  <c r="AR699" i="2" s="1"/>
  <c r="AK633" i="2"/>
  <c r="AR633" i="2" s="1"/>
  <c r="AK725" i="2"/>
  <c r="AR725" i="2" s="1"/>
  <c r="AK701" i="2"/>
  <c r="AR701" i="2" s="1"/>
  <c r="AK700" i="2"/>
  <c r="AR700" i="2" s="1"/>
  <c r="AK649" i="2"/>
  <c r="AK688" i="2"/>
  <c r="AR688" i="2" s="1"/>
  <c r="AK714" i="2"/>
  <c r="AR714" i="2" s="1"/>
  <c r="AK721" i="2"/>
  <c r="AR721" i="2" s="1"/>
  <c r="AK717" i="2"/>
  <c r="AR717" i="2" s="1"/>
  <c r="AK730" i="2"/>
  <c r="AR730" i="2" s="1"/>
  <c r="AK668" i="2"/>
  <c r="AR668" i="2" s="1"/>
  <c r="AH630" i="2"/>
  <c r="AH598" i="2"/>
  <c r="AH629" i="2"/>
  <c r="AH92" i="2"/>
  <c r="AH338" i="2"/>
  <c r="AH433" i="2"/>
  <c r="AH407" i="2"/>
  <c r="AH526" i="2"/>
  <c r="AH343" i="2"/>
  <c r="AH553" i="2"/>
  <c r="AH413" i="2"/>
  <c r="AH469" i="2"/>
  <c r="AH186" i="2"/>
  <c r="AH692" i="2"/>
  <c r="AH112" i="2"/>
  <c r="AH474" i="2"/>
  <c r="AH344" i="2"/>
  <c r="AH470" i="2"/>
  <c r="AH41" i="2"/>
  <c r="AH646" i="2"/>
  <c r="AH463" i="2"/>
  <c r="AH381" i="2"/>
  <c r="AH378" i="2"/>
  <c r="AH57" i="2"/>
  <c r="AH538" i="2"/>
  <c r="AH182" i="2"/>
  <c r="AH576" i="2"/>
  <c r="AH233" i="2"/>
  <c r="AH341" i="2"/>
  <c r="AH549" i="2"/>
  <c r="AH656" i="2"/>
  <c r="AH380" i="2"/>
  <c r="AH78" i="2"/>
  <c r="AH579" i="2"/>
  <c r="AH4" i="2"/>
  <c r="AH75" i="2"/>
  <c r="AH372" i="2"/>
  <c r="AH571" i="2"/>
  <c r="AH246" i="2"/>
  <c r="AH88" i="2"/>
  <c r="AH321" i="2"/>
  <c r="AH192" i="2"/>
  <c r="AH536" i="2"/>
  <c r="AH363" i="2"/>
  <c r="AH511" i="2"/>
  <c r="AH77" i="2"/>
  <c r="AH176" i="2"/>
  <c r="AH103" i="2"/>
  <c r="AH284" i="2"/>
  <c r="AH304" i="2"/>
  <c r="AH509" i="2"/>
  <c r="AH351" i="2"/>
  <c r="AH113" i="2"/>
  <c r="AH97" i="2"/>
  <c r="AH270" i="2"/>
  <c r="AH482" i="2"/>
  <c r="AH429" i="2"/>
  <c r="AH148" i="2"/>
  <c r="AH586" i="2"/>
  <c r="AH170" i="2"/>
  <c r="AH465" i="2"/>
  <c r="AH326" i="2"/>
  <c r="AH212" i="2"/>
  <c r="AH295" i="2"/>
  <c r="AH350" i="2"/>
  <c r="AH117" i="2"/>
  <c r="AH159" i="2"/>
  <c r="AH435" i="2"/>
  <c r="AH386" i="2"/>
  <c r="AH440" i="2"/>
  <c r="AH365" i="2"/>
  <c r="AH82" i="2"/>
  <c r="AH266" i="2"/>
  <c r="AH118" i="2"/>
  <c r="AH285" i="2"/>
  <c r="AH448" i="2"/>
  <c r="AH362" i="2"/>
  <c r="AH111" i="2"/>
  <c r="AH369" i="2"/>
  <c r="AH645" i="2"/>
  <c r="AH226" i="2"/>
  <c r="AH497" i="2"/>
  <c r="AH239" i="2"/>
  <c r="AH510" i="2"/>
  <c r="AH196" i="2"/>
  <c r="AH74" i="2"/>
  <c r="AH437" i="2"/>
  <c r="AH154" i="2"/>
  <c r="AH188" i="2"/>
  <c r="AH673" i="2"/>
  <c r="AH315" i="2"/>
  <c r="AH200" i="2"/>
  <c r="AH300" i="2"/>
  <c r="AH529" i="2"/>
  <c r="AH450" i="2"/>
  <c r="AH296" i="2"/>
  <c r="AH8" i="2"/>
  <c r="AH18" i="2"/>
  <c r="AH99" i="2"/>
  <c r="AH626" i="2"/>
  <c r="AH86" i="2"/>
  <c r="AH101" i="2"/>
  <c r="AH80" i="2"/>
  <c r="AH289" i="2"/>
  <c r="AH375" i="2"/>
  <c r="AH451" i="2"/>
  <c r="AH126" i="2"/>
  <c r="AH316" i="2"/>
  <c r="AH229" i="2"/>
  <c r="AH660" i="2"/>
  <c r="AH281" i="2"/>
  <c r="AH173" i="2"/>
  <c r="AH58" i="2"/>
  <c r="AH63" i="2"/>
  <c r="AH517" i="2"/>
  <c r="AH364" i="2"/>
  <c r="AH524" i="2"/>
  <c r="AH256" i="2"/>
  <c r="AH418" i="2"/>
  <c r="AH129" i="2"/>
  <c r="AH209" i="2"/>
  <c r="AH643" i="2"/>
  <c r="AH30" i="2"/>
  <c r="AH45" i="2"/>
  <c r="AH318" i="2"/>
  <c r="AH306" i="2"/>
  <c r="AH140" i="2"/>
  <c r="AH167" i="2"/>
  <c r="AH395" i="2"/>
  <c r="AH52" i="2"/>
  <c r="AH245" i="2"/>
  <c r="AH11" i="2"/>
  <c r="AH674" i="2"/>
  <c r="AH384" i="2"/>
  <c r="AH651" i="2"/>
  <c r="AH687" i="2"/>
  <c r="AH402" i="2"/>
  <c r="AH297" i="2"/>
  <c r="AH535" i="2"/>
  <c r="AH264" i="2"/>
  <c r="AH255" i="2"/>
  <c r="AH716" i="2"/>
  <c r="AH313" i="2"/>
  <c r="AH235" i="2"/>
  <c r="AH653" i="2"/>
  <c r="AH308" i="2"/>
  <c r="AH333" i="2"/>
  <c r="AH278" i="2"/>
  <c r="AH224" i="2"/>
  <c r="AH347" i="2"/>
  <c r="AH157" i="2"/>
  <c r="AH141" i="2"/>
  <c r="AH110" i="2"/>
  <c r="AH531" i="2"/>
  <c r="AH181" i="2"/>
  <c r="AH9" i="2"/>
  <c r="AH377" i="2"/>
  <c r="AH560" i="2"/>
  <c r="AH396" i="2"/>
  <c r="AH116" i="2"/>
  <c r="AH210" i="2"/>
  <c r="AH207" i="2"/>
  <c r="AH487" i="2"/>
  <c r="AH514" i="2"/>
  <c r="AH539" i="2"/>
  <c r="AH449" i="2"/>
  <c r="AH29" i="2"/>
  <c r="AH525" i="2"/>
  <c r="AH540" i="2"/>
  <c r="AH648" i="2"/>
  <c r="AH584" i="2"/>
  <c r="AH636" i="2"/>
  <c r="AH561" i="2"/>
  <c r="AH287" i="2"/>
  <c r="AH666" i="2"/>
  <c r="AH568" i="2"/>
  <c r="AH663" i="2"/>
  <c r="AH504" i="2"/>
  <c r="AH243" i="2"/>
  <c r="AH617" i="2"/>
  <c r="AH219" i="2"/>
  <c r="AH391" i="2"/>
  <c r="AH252" i="2"/>
  <c r="AH642" i="2"/>
  <c r="AH42" i="2"/>
  <c r="AH155" i="2"/>
  <c r="AH559" i="2"/>
  <c r="AH234" i="2"/>
  <c r="AH627" i="2"/>
  <c r="AH603" i="2"/>
  <c r="AH139" i="2"/>
  <c r="AH521" i="2"/>
  <c r="AH290" i="2"/>
  <c r="AH506" i="2"/>
  <c r="AH146" i="2"/>
  <c r="AH667" i="2"/>
  <c r="AH416" i="2"/>
  <c r="AH238" i="2"/>
  <c r="AH36" i="2"/>
  <c r="AH20" i="2"/>
  <c r="AH567" i="2"/>
  <c r="AH240" i="2"/>
  <c r="AH675" i="2"/>
  <c r="AH56" i="2"/>
  <c r="AH532" i="2"/>
  <c r="AH7" i="2"/>
  <c r="AH484" i="2"/>
  <c r="AH34" i="2"/>
  <c r="AH230" i="2"/>
  <c r="AH106" i="2"/>
  <c r="AH444" i="2"/>
  <c r="AH488" i="2"/>
  <c r="AH467" i="2"/>
  <c r="AH73" i="2"/>
  <c r="AH125" i="2"/>
  <c r="AH505" i="2"/>
  <c r="AH404" i="2"/>
  <c r="AH152" i="2"/>
  <c r="AH512" i="2"/>
  <c r="AH438" i="2"/>
  <c r="AH479" i="2"/>
  <c r="AH114" i="2"/>
  <c r="AH69" i="2"/>
  <c r="AH382" i="2"/>
  <c r="AH64" i="2"/>
  <c r="AH145" i="2"/>
  <c r="AH545" i="2"/>
  <c r="AH76" i="2"/>
  <c r="AH698" i="2"/>
  <c r="AH458" i="2"/>
  <c r="AH309" i="2"/>
  <c r="AH282" i="2"/>
  <c r="AH43" i="2"/>
  <c r="AH447" i="2"/>
  <c r="AH489" i="2"/>
  <c r="AH481" i="2"/>
  <c r="AH16" i="2"/>
  <c r="AH398" i="2"/>
  <c r="AH664" i="2"/>
  <c r="AH286" i="2"/>
  <c r="AH49" i="2"/>
  <c r="AH336" i="2"/>
  <c r="AH288" i="2"/>
  <c r="AH166" i="2"/>
  <c r="AH399" i="2"/>
  <c r="AH589" i="2"/>
  <c r="AH340" i="2"/>
  <c r="AH231" i="2"/>
  <c r="AH376" i="2"/>
  <c r="AH430" i="2"/>
  <c r="AH359" i="2"/>
  <c r="AH10" i="2"/>
  <c r="AH562" i="2"/>
  <c r="AH70" i="2"/>
  <c r="AH89" i="2"/>
  <c r="AH44" i="2"/>
  <c r="AH165" i="2"/>
  <c r="AH705" i="2"/>
  <c r="AH728" i="2"/>
  <c r="AH345" i="2"/>
  <c r="AH466" i="2"/>
  <c r="AH594" i="2"/>
  <c r="AH406" i="2"/>
  <c r="AH38" i="2"/>
  <c r="AH500" i="2"/>
  <c r="AH356" i="2"/>
  <c r="AH14" i="2"/>
  <c r="AH680" i="2"/>
  <c r="AH572" i="2"/>
  <c r="AH102" i="2"/>
  <c r="AH436" i="2"/>
  <c r="AH421" i="2"/>
  <c r="AH349" i="2"/>
  <c r="AH327" i="2"/>
  <c r="AH221" i="2"/>
  <c r="AH357" i="2"/>
  <c r="AH383" i="2"/>
  <c r="AH228" i="2"/>
  <c r="AH419" i="2"/>
  <c r="AH492" i="2"/>
  <c r="AH473" i="2"/>
  <c r="AH624" i="2"/>
  <c r="AH91" i="2"/>
  <c r="AH426" i="2"/>
  <c r="AH54" i="2"/>
  <c r="AH274" i="2"/>
  <c r="AH79" i="2"/>
  <c r="AH95" i="2"/>
  <c r="AH476" i="2"/>
  <c r="AH3" i="2"/>
  <c r="AH355" i="2"/>
  <c r="AH367" i="2"/>
  <c r="AH307" i="2"/>
  <c r="AH262" i="2"/>
  <c r="AH387" i="2"/>
  <c r="AH640" i="2"/>
  <c r="AH459" i="2"/>
  <c r="AH493" i="2"/>
  <c r="AH130" i="2"/>
  <c r="AH694" i="2"/>
  <c r="AH582" i="2"/>
  <c r="AH552" i="2"/>
  <c r="AH604" i="2"/>
  <c r="AH46" i="2"/>
  <c r="AH554" i="2"/>
  <c r="AH361" i="2"/>
  <c r="AH213" i="2"/>
  <c r="AH214" i="2"/>
  <c r="AH108" i="2"/>
  <c r="AH273" i="2"/>
  <c r="AH533" i="2"/>
  <c r="AH358" i="2"/>
  <c r="AH329" i="2"/>
  <c r="AH199" i="2"/>
  <c r="AH292" i="2"/>
  <c r="AH310" i="2"/>
  <c r="AH249" i="2"/>
  <c r="AH503" i="2"/>
  <c r="AH178" i="2"/>
  <c r="AH393" i="2"/>
  <c r="AH151" i="2"/>
  <c r="AH237" i="2"/>
  <c r="AH123" i="2"/>
  <c r="AH580" i="2"/>
  <c r="AH322" i="2"/>
  <c r="AH460" i="2"/>
  <c r="AH672" i="2"/>
  <c r="AH21" i="2"/>
  <c r="AH337" i="2"/>
  <c r="AH215" i="2"/>
  <c r="AH171" i="2"/>
  <c r="AH147" i="2"/>
  <c r="AH314" i="2"/>
  <c r="AH712" i="2"/>
  <c r="AH257" i="2"/>
  <c r="AH201" i="2"/>
  <c r="AH556" i="2"/>
  <c r="AH389" i="2"/>
  <c r="AH516" i="2"/>
  <c r="AH439" i="2"/>
  <c r="AH105" i="2"/>
  <c r="AH280" i="2"/>
  <c r="AH67" i="2"/>
  <c r="AH305" i="2"/>
  <c r="AH180" i="2"/>
  <c r="AH33" i="2"/>
  <c r="AH115" i="2"/>
  <c r="AH197" i="2"/>
  <c r="AH136" i="2"/>
  <c r="AH301" i="2"/>
  <c r="AH431" i="2"/>
  <c r="AH291" i="2"/>
  <c r="AH128" i="2"/>
  <c r="AH335" i="2"/>
  <c r="AH217" i="2"/>
  <c r="AH637" i="2"/>
  <c r="AH31" i="2"/>
  <c r="AH550" i="2"/>
  <c r="AH681" i="2"/>
  <c r="AH13" i="2"/>
  <c r="AH216" i="2"/>
  <c r="AH90" i="2"/>
  <c r="AH710" i="2"/>
  <c r="AH546" i="2"/>
  <c r="AH194" i="2"/>
  <c r="AH311" i="2"/>
  <c r="AH132" i="2"/>
  <c r="AH62" i="2"/>
  <c r="AH635" i="2"/>
  <c r="AH650" i="2"/>
  <c r="AH22" i="2"/>
  <c r="AH528" i="2"/>
  <c r="AH223" i="2"/>
  <c r="AH595" i="2"/>
  <c r="AH68" i="2"/>
  <c r="AH601" i="2"/>
  <c r="AH573" i="2"/>
  <c r="AH260" i="2"/>
  <c r="AH452" i="2"/>
  <c r="AH109" i="2"/>
  <c r="AH5" i="2"/>
  <c r="AH61" i="2"/>
  <c r="AH621" i="2"/>
  <c r="AH585" i="2"/>
  <c r="AH2" i="2"/>
  <c r="AH577" i="2"/>
  <c r="AH334" i="2"/>
  <c r="AH478" i="2"/>
  <c r="AH272" i="2"/>
  <c r="AH519" i="2"/>
  <c r="AH620" i="2"/>
  <c r="AH644" i="2"/>
  <c r="AH205" i="2"/>
  <c r="AH317" i="2"/>
  <c r="AH15" i="2"/>
  <c r="AH144" i="2"/>
  <c r="AH477" i="2"/>
  <c r="AH275" i="2"/>
  <c r="AH456" i="2"/>
  <c r="AH17" i="2"/>
  <c r="AH81" i="2"/>
  <c r="AH662" i="2"/>
  <c r="AH276" i="2"/>
  <c r="AH203" i="2"/>
  <c r="AH168" i="2"/>
  <c r="AH28" i="2"/>
  <c r="AH104" i="2"/>
  <c r="AH66" i="2"/>
  <c r="AH299" i="2"/>
  <c r="AH614" i="2"/>
  <c r="AH360" i="2"/>
  <c r="AH250" i="2"/>
  <c r="AH162" i="2"/>
  <c r="AH169" i="2"/>
  <c r="AH50" i="2"/>
  <c r="AH599" i="2"/>
  <c r="AH218" i="2"/>
  <c r="AH71" i="2"/>
  <c r="AH366" i="2"/>
  <c r="AH241" i="2"/>
  <c r="AH541" i="2"/>
  <c r="AH544" i="2"/>
  <c r="AH211" i="2"/>
  <c r="AH121" i="2"/>
  <c r="AH253" i="2"/>
  <c r="AH98" i="2"/>
  <c r="AH163" i="2"/>
  <c r="AH19" i="2"/>
  <c r="AH530" i="2"/>
  <c r="AH432" i="2"/>
  <c r="AH47" i="2"/>
  <c r="AH184" i="2"/>
  <c r="AH220" i="2"/>
  <c r="AH25" i="2"/>
  <c r="AH501" i="2"/>
  <c r="AH269" i="2"/>
  <c r="AH59" i="2"/>
  <c r="AH353" i="2"/>
  <c r="AH551" i="2"/>
  <c r="AH427" i="2"/>
  <c r="AH731" i="2"/>
  <c r="AH652" i="2"/>
  <c r="AH267" i="2"/>
  <c r="AH605" i="2"/>
  <c r="AH618" i="2"/>
  <c r="AH522" i="2"/>
  <c r="AH202" i="2"/>
  <c r="AH55" i="2"/>
  <c r="AH331" i="2"/>
  <c r="AH127" i="2"/>
  <c r="AH592" i="2"/>
  <c r="AH23" i="2"/>
  <c r="AH695" i="2"/>
  <c r="AH709" i="2"/>
  <c r="AH303" i="2"/>
  <c r="AH647" i="2"/>
  <c r="AH591" i="2"/>
  <c r="AH534" i="2"/>
  <c r="AH658" i="2"/>
  <c r="AH179" i="2"/>
  <c r="AH394" i="2"/>
  <c r="AH693" i="2"/>
  <c r="AH283" i="2"/>
  <c r="AH143" i="2"/>
  <c r="AH417" i="2"/>
  <c r="AH563" i="2"/>
  <c r="AH654" i="2"/>
  <c r="AH177" i="2"/>
  <c r="AH434" i="2"/>
  <c r="AH574" i="2"/>
  <c r="AH248" i="2"/>
  <c r="AH374" i="2"/>
  <c r="AH385" i="2"/>
  <c r="AH373" i="2"/>
  <c r="AH6" i="2"/>
  <c r="AH96" i="2"/>
  <c r="AH593" i="2"/>
  <c r="AH83" i="2"/>
  <c r="AH175" i="2"/>
  <c r="AH60" i="2"/>
  <c r="AH490" i="2"/>
  <c r="AH65" i="2"/>
  <c r="AH704" i="2"/>
  <c r="AH423" i="2"/>
  <c r="AH513" i="2"/>
  <c r="AH354" i="2"/>
  <c r="AH564" i="2"/>
  <c r="AH32" i="2"/>
  <c r="AH302" i="2"/>
  <c r="AH142" i="2"/>
  <c r="AH265" i="2"/>
  <c r="AH491" i="2"/>
  <c r="AH183" i="2"/>
  <c r="AH471" i="2"/>
  <c r="AH496" i="2"/>
  <c r="AH715" i="2"/>
  <c r="AH686" i="2"/>
  <c r="AH190" i="2"/>
  <c r="AH569" i="2"/>
  <c r="AH94" i="2"/>
  <c r="AH319" i="2"/>
  <c r="AH703" i="2"/>
  <c r="AH607" i="2"/>
  <c r="AH690" i="2"/>
  <c r="AH293" i="2"/>
  <c r="AH206" i="2"/>
  <c r="AH453" i="2"/>
  <c r="AH12" i="2"/>
  <c r="AH24" i="2"/>
  <c r="AH581" i="2"/>
  <c r="AH428" i="2"/>
  <c r="AH84" i="2"/>
  <c r="AH602" i="2"/>
  <c r="AH472" i="2"/>
  <c r="AH48" i="2"/>
  <c r="AH508" i="2"/>
  <c r="AH254" i="2"/>
  <c r="AH222" i="2"/>
  <c r="AH158" i="2"/>
  <c r="AH495" i="2"/>
  <c r="AH622" i="2"/>
  <c r="AH138" i="2"/>
  <c r="AH26" i="2"/>
  <c r="AH53" i="2"/>
  <c r="AH485" i="2"/>
  <c r="AH124" i="2"/>
  <c r="AH548" i="2"/>
  <c r="AH424" i="2"/>
  <c r="AH583" i="2"/>
  <c r="AH494" i="2"/>
  <c r="AH187" i="2"/>
  <c r="AH696" i="2"/>
  <c r="AH457" i="2"/>
  <c r="AH40" i="2"/>
  <c r="AH537" i="2"/>
  <c r="AH523" i="2"/>
  <c r="AH411" i="2"/>
  <c r="AH475" i="2"/>
  <c r="AH729" i="2"/>
  <c r="AH271" i="2"/>
  <c r="AH446" i="2"/>
  <c r="AH390" i="2"/>
  <c r="AH480" i="2"/>
  <c r="AH403" i="2"/>
  <c r="AH641" i="2"/>
  <c r="AH608" i="2"/>
  <c r="AH723" i="2"/>
  <c r="AH172" i="2"/>
  <c r="AH370" i="2"/>
  <c r="AH486" i="2"/>
  <c r="AH610" i="2"/>
  <c r="AH268" i="2"/>
  <c r="AH85" i="2"/>
  <c r="AH655" i="2"/>
  <c r="AH632" i="2"/>
  <c r="AH87" i="2"/>
  <c r="AH263" i="2"/>
  <c r="AH208" i="2"/>
  <c r="AH27" i="2"/>
  <c r="AH612" i="2"/>
  <c r="AH133" i="2"/>
  <c r="AH634" i="2"/>
  <c r="AH720" i="2"/>
  <c r="AH555" i="2"/>
  <c r="AH320" i="2"/>
  <c r="AH657" i="2"/>
  <c r="AH232" i="2"/>
  <c r="AH461" i="2"/>
  <c r="AH298" i="2"/>
  <c r="AH37" i="2"/>
  <c r="AH677" i="2"/>
  <c r="AH468" i="2"/>
  <c r="AH259" i="2"/>
  <c r="AH683" i="2"/>
  <c r="AH412" i="2"/>
  <c r="AH122" i="2"/>
  <c r="AH689" i="2"/>
  <c r="AH442" i="2"/>
  <c r="AH131" i="2"/>
  <c r="AH590" i="2"/>
  <c r="AH193" i="2"/>
  <c r="AH619" i="2"/>
  <c r="AH616" i="2"/>
  <c r="AH443" i="2"/>
  <c r="AH191" i="2"/>
  <c r="AH137" i="2"/>
  <c r="AH161" i="2"/>
  <c r="AH150" i="2"/>
  <c r="AH676" i="2"/>
  <c r="AH409" i="2"/>
  <c r="AH422" i="2"/>
  <c r="AH294" i="2"/>
  <c r="AH120" i="2"/>
  <c r="AH596" i="2"/>
  <c r="AH726" i="2"/>
  <c r="AH515" i="2"/>
  <c r="AH312" i="2"/>
  <c r="AH244" i="2"/>
  <c r="AH100" i="2"/>
  <c r="AH702" i="2"/>
  <c r="AH277" i="2"/>
  <c r="AH557" i="2"/>
  <c r="AH346" i="2"/>
  <c r="AH39" i="2"/>
  <c r="AH441" i="2"/>
  <c r="AH134" i="2"/>
  <c r="AH348" i="2"/>
  <c r="AH156" i="2"/>
  <c r="AH195" i="2"/>
  <c r="AH400" i="2"/>
  <c r="AH685" i="2"/>
  <c r="AH570" i="2"/>
  <c r="AH261" i="2"/>
  <c r="AH445" i="2"/>
  <c r="AH185" i="2"/>
  <c r="AH665" i="2"/>
  <c r="AH135" i="2"/>
  <c r="AH606" i="2"/>
  <c r="AH727" i="2"/>
  <c r="AH718" i="2"/>
  <c r="AH72" i="2"/>
  <c r="AH578" i="2"/>
  <c r="AH401" i="2"/>
  <c r="AH410" i="2"/>
  <c r="AH425" i="2"/>
  <c r="AH587" i="2"/>
  <c r="AH722" i="2"/>
  <c r="AH279" i="2"/>
  <c r="AH669" i="2"/>
  <c r="AH659" i="2"/>
  <c r="AH153" i="2"/>
  <c r="AH352" i="2"/>
  <c r="AH236" i="2"/>
  <c r="AH51" i="2"/>
  <c r="AH149" i="2"/>
  <c r="AH323" i="2"/>
  <c r="AH678" i="2"/>
  <c r="AH119" i="2"/>
  <c r="AH332" i="2"/>
  <c r="AH628" i="2"/>
  <c r="AH719" i="2"/>
  <c r="AH464" i="2"/>
  <c r="AH225" i="2"/>
  <c r="AH342" i="2"/>
  <c r="AH35" i="2"/>
  <c r="AH711" i="2"/>
  <c r="AH455" i="2"/>
  <c r="AH164" i="2"/>
  <c r="AH258" i="2"/>
  <c r="AH623" i="2"/>
  <c r="AH638" i="2"/>
  <c r="AH684" i="2"/>
  <c r="AH615" i="2"/>
  <c r="AH732" i="2"/>
  <c r="AH405" i="2"/>
  <c r="AH462" i="2"/>
  <c r="AH600" i="2"/>
  <c r="AH527" i="2"/>
  <c r="AH408" i="2"/>
  <c r="AH247" i="2"/>
  <c r="AH597" i="2"/>
  <c r="AH639" i="2"/>
  <c r="AH189" i="2"/>
  <c r="AH379" i="2"/>
  <c r="AH107" i="2"/>
  <c r="AH204" i="2"/>
  <c r="AH518" i="2"/>
  <c r="AH198" i="2"/>
  <c r="AH661" i="2"/>
  <c r="AH483" i="2"/>
  <c r="AH420" i="2"/>
  <c r="AH542" i="2"/>
  <c r="AH691" i="2"/>
  <c r="AH502" i="2"/>
  <c r="AH325" i="2"/>
  <c r="AH328" i="2"/>
  <c r="AH498" i="2"/>
  <c r="AH174" i="2"/>
  <c r="AH93" i="2"/>
  <c r="AH547" i="2"/>
  <c r="AH565" i="2"/>
  <c r="AH414" i="2"/>
  <c r="AH543" i="2"/>
  <c r="AH227" i="2"/>
  <c r="AH160" i="2"/>
  <c r="AH397" i="2"/>
  <c r="AH713" i="2"/>
  <c r="AH724" i="2"/>
  <c r="AH558" i="2"/>
  <c r="AH415" i="2"/>
  <c r="AH682" i="2"/>
  <c r="AH368" i="2"/>
  <c r="AH388" i="2"/>
  <c r="AH324" i="2"/>
  <c r="AH625" i="2"/>
  <c r="AH251" i="2"/>
  <c r="AH609" i="2"/>
  <c r="AH242" i="2"/>
  <c r="AH330" i="2"/>
  <c r="AH371" i="2"/>
  <c r="AH611" i="2"/>
  <c r="AH708" i="2"/>
  <c r="AH575" i="2"/>
  <c r="AH566" i="2"/>
  <c r="AH588" i="2"/>
  <c r="AH631" i="2"/>
  <c r="AH697" i="2"/>
  <c r="AH671" i="2"/>
  <c r="AH507" i="2"/>
  <c r="AH707" i="2"/>
  <c r="AH613" i="2"/>
  <c r="AH392" i="2"/>
  <c r="AH454" i="2"/>
  <c r="AH339" i="2"/>
  <c r="AH670" i="2"/>
  <c r="AH679" i="2"/>
  <c r="AH499" i="2"/>
  <c r="AH520" i="2"/>
  <c r="AH706" i="2"/>
  <c r="AH699" i="2"/>
  <c r="AH633" i="2"/>
  <c r="AH725" i="2"/>
  <c r="AH701" i="2"/>
  <c r="AH700" i="2"/>
  <c r="AH649" i="2"/>
  <c r="AH688" i="2"/>
  <c r="AH714" i="2"/>
  <c r="AH721" i="2"/>
  <c r="AH717" i="2"/>
  <c r="AH730" i="2"/>
  <c r="AH668" i="2"/>
  <c r="AG630" i="2"/>
  <c r="AG598" i="2"/>
  <c r="AG629" i="2"/>
  <c r="AG92" i="2"/>
  <c r="AG338" i="2"/>
  <c r="AG433" i="2"/>
  <c r="AG407" i="2"/>
  <c r="AG526" i="2"/>
  <c r="AG343" i="2"/>
  <c r="AG553" i="2"/>
  <c r="AG413" i="2"/>
  <c r="AG469" i="2"/>
  <c r="AG186" i="2"/>
  <c r="AG692" i="2"/>
  <c r="AG112" i="2"/>
  <c r="AG474" i="2"/>
  <c r="AG344" i="2"/>
  <c r="AG470" i="2"/>
  <c r="AG41" i="2"/>
  <c r="AG646" i="2"/>
  <c r="AG463" i="2"/>
  <c r="AG381" i="2"/>
  <c r="AG378" i="2"/>
  <c r="AG57" i="2"/>
  <c r="AG538" i="2"/>
  <c r="AG182" i="2"/>
  <c r="AG576" i="2"/>
  <c r="AG233" i="2"/>
  <c r="AG341" i="2"/>
  <c r="AG549" i="2"/>
  <c r="AG656" i="2"/>
  <c r="AG380" i="2"/>
  <c r="AG78" i="2"/>
  <c r="AG579" i="2"/>
  <c r="AG4" i="2"/>
  <c r="AG75" i="2"/>
  <c r="AG372" i="2"/>
  <c r="AG571" i="2"/>
  <c r="AG246" i="2"/>
  <c r="AG88" i="2"/>
  <c r="AG321" i="2"/>
  <c r="AG192" i="2"/>
  <c r="AG536" i="2"/>
  <c r="AG363" i="2"/>
  <c r="AG511" i="2"/>
  <c r="AG77" i="2"/>
  <c r="AG176" i="2"/>
  <c r="AG103" i="2"/>
  <c r="AG284" i="2"/>
  <c r="AG304" i="2"/>
  <c r="AG509" i="2"/>
  <c r="AG351" i="2"/>
  <c r="AG113" i="2"/>
  <c r="AG97" i="2"/>
  <c r="AG270" i="2"/>
  <c r="AG482" i="2"/>
  <c r="AG429" i="2"/>
  <c r="AG148" i="2"/>
  <c r="AG586" i="2"/>
  <c r="AG170" i="2"/>
  <c r="AG465" i="2"/>
  <c r="AG326" i="2"/>
  <c r="AG212" i="2"/>
  <c r="AG295" i="2"/>
  <c r="AG350" i="2"/>
  <c r="AG117" i="2"/>
  <c r="AG159" i="2"/>
  <c r="AG435" i="2"/>
  <c r="AG386" i="2"/>
  <c r="AG440" i="2"/>
  <c r="AG365" i="2"/>
  <c r="AG82" i="2"/>
  <c r="AG266" i="2"/>
  <c r="AG118" i="2"/>
  <c r="AG285" i="2"/>
  <c r="AG448" i="2"/>
  <c r="AG362" i="2"/>
  <c r="AG111" i="2"/>
  <c r="AG369" i="2"/>
  <c r="AG645" i="2"/>
  <c r="AG226" i="2"/>
  <c r="AG497" i="2"/>
  <c r="AG239" i="2"/>
  <c r="AG510" i="2"/>
  <c r="AG196" i="2"/>
  <c r="AG74" i="2"/>
  <c r="AG437" i="2"/>
  <c r="AG154" i="2"/>
  <c r="AG188" i="2"/>
  <c r="AG673" i="2"/>
  <c r="AG315" i="2"/>
  <c r="AG200" i="2"/>
  <c r="AG300" i="2"/>
  <c r="AG529" i="2"/>
  <c r="AG450" i="2"/>
  <c r="AG296" i="2"/>
  <c r="AG8" i="2"/>
  <c r="AG18" i="2"/>
  <c r="AG99" i="2"/>
  <c r="AG626" i="2"/>
  <c r="AG86" i="2"/>
  <c r="AG101" i="2"/>
  <c r="AG80" i="2"/>
  <c r="AG289" i="2"/>
  <c r="AG375" i="2"/>
  <c r="AG451" i="2"/>
  <c r="AG126" i="2"/>
  <c r="AG316" i="2"/>
  <c r="AG229" i="2"/>
  <c r="AG660" i="2"/>
  <c r="AG281" i="2"/>
  <c r="AG173" i="2"/>
  <c r="AG58" i="2"/>
  <c r="AG63" i="2"/>
  <c r="AG517" i="2"/>
  <c r="AG364" i="2"/>
  <c r="AG524" i="2"/>
  <c r="AG256" i="2"/>
  <c r="AG418" i="2"/>
  <c r="AG129" i="2"/>
  <c r="AG209" i="2"/>
  <c r="AG643" i="2"/>
  <c r="AG30" i="2"/>
  <c r="AG45" i="2"/>
  <c r="AG318" i="2"/>
  <c r="AG306" i="2"/>
  <c r="AG140" i="2"/>
  <c r="AG167" i="2"/>
  <c r="AG395" i="2"/>
  <c r="AG52" i="2"/>
  <c r="AG245" i="2"/>
  <c r="AG11" i="2"/>
  <c r="AG674" i="2"/>
  <c r="AG384" i="2"/>
  <c r="AG651" i="2"/>
  <c r="AG687" i="2"/>
  <c r="AG402" i="2"/>
  <c r="AG297" i="2"/>
  <c r="AG535" i="2"/>
  <c r="AG264" i="2"/>
  <c r="AG255" i="2"/>
  <c r="AG716" i="2"/>
  <c r="AG313" i="2"/>
  <c r="AG235" i="2"/>
  <c r="AG653" i="2"/>
  <c r="AG308" i="2"/>
  <c r="AG333" i="2"/>
  <c r="AG278" i="2"/>
  <c r="AG224" i="2"/>
  <c r="AG347" i="2"/>
  <c r="AG157" i="2"/>
  <c r="AG141" i="2"/>
  <c r="AG110" i="2"/>
  <c r="AG531" i="2"/>
  <c r="AG181" i="2"/>
  <c r="AG9" i="2"/>
  <c r="AG377" i="2"/>
  <c r="AG560" i="2"/>
  <c r="AG396" i="2"/>
  <c r="AG116" i="2"/>
  <c r="AG210" i="2"/>
  <c r="AG207" i="2"/>
  <c r="AG487" i="2"/>
  <c r="AG514" i="2"/>
  <c r="AG539" i="2"/>
  <c r="AG449" i="2"/>
  <c r="AG29" i="2"/>
  <c r="AG525" i="2"/>
  <c r="AG540" i="2"/>
  <c r="AG648" i="2"/>
  <c r="AG584" i="2"/>
  <c r="AG636" i="2"/>
  <c r="AG561" i="2"/>
  <c r="AG287" i="2"/>
  <c r="AG666" i="2"/>
  <c r="AG568" i="2"/>
  <c r="AG663" i="2"/>
  <c r="AG504" i="2"/>
  <c r="AG243" i="2"/>
  <c r="AG617" i="2"/>
  <c r="AG219" i="2"/>
  <c r="AG391" i="2"/>
  <c r="AG252" i="2"/>
  <c r="AG642" i="2"/>
  <c r="AG42" i="2"/>
  <c r="AG155" i="2"/>
  <c r="AG559" i="2"/>
  <c r="AG234" i="2"/>
  <c r="AG627" i="2"/>
  <c r="AG603" i="2"/>
  <c r="AG139" i="2"/>
  <c r="AG521" i="2"/>
  <c r="AG290" i="2"/>
  <c r="AG506" i="2"/>
  <c r="AG146" i="2"/>
  <c r="AG667" i="2"/>
  <c r="AG416" i="2"/>
  <c r="AG238" i="2"/>
  <c r="AG36" i="2"/>
  <c r="AG20" i="2"/>
  <c r="AG567" i="2"/>
  <c r="AG240" i="2"/>
  <c r="AG675" i="2"/>
  <c r="AG56" i="2"/>
  <c r="AG532" i="2"/>
  <c r="AG7" i="2"/>
  <c r="AG484" i="2"/>
  <c r="AG34" i="2"/>
  <c r="AG230" i="2"/>
  <c r="AG106" i="2"/>
  <c r="AG444" i="2"/>
  <c r="AG488" i="2"/>
  <c r="AG467" i="2"/>
  <c r="AG73" i="2"/>
  <c r="AG125" i="2"/>
  <c r="AG505" i="2"/>
  <c r="AG404" i="2"/>
  <c r="AG152" i="2"/>
  <c r="AG512" i="2"/>
  <c r="AG438" i="2"/>
  <c r="AG479" i="2"/>
  <c r="AG114" i="2"/>
  <c r="AG69" i="2"/>
  <c r="AG382" i="2"/>
  <c r="AG64" i="2"/>
  <c r="AG145" i="2"/>
  <c r="AG545" i="2"/>
  <c r="AG76" i="2"/>
  <c r="AG698" i="2"/>
  <c r="AG458" i="2"/>
  <c r="AG309" i="2"/>
  <c r="AG282" i="2"/>
  <c r="AG43" i="2"/>
  <c r="AG447" i="2"/>
  <c r="AG489" i="2"/>
  <c r="AG481" i="2"/>
  <c r="AG16" i="2"/>
  <c r="AG398" i="2"/>
  <c r="AG664" i="2"/>
  <c r="AG286" i="2"/>
  <c r="AG49" i="2"/>
  <c r="AG336" i="2"/>
  <c r="AG288" i="2"/>
  <c r="AG166" i="2"/>
  <c r="AG399" i="2"/>
  <c r="AG589" i="2"/>
  <c r="AG340" i="2"/>
  <c r="AG231" i="2"/>
  <c r="AG376" i="2"/>
  <c r="AG430" i="2"/>
  <c r="AG359" i="2"/>
  <c r="AG10" i="2"/>
  <c r="AG562" i="2"/>
  <c r="AG70" i="2"/>
  <c r="AG89" i="2"/>
  <c r="AG44" i="2"/>
  <c r="AG165" i="2"/>
  <c r="AG705" i="2"/>
  <c r="AG728" i="2"/>
  <c r="AG345" i="2"/>
  <c r="AG466" i="2"/>
  <c r="AG594" i="2"/>
  <c r="AG406" i="2"/>
  <c r="AG38" i="2"/>
  <c r="AG500" i="2"/>
  <c r="AG356" i="2"/>
  <c r="AG14" i="2"/>
  <c r="AG680" i="2"/>
  <c r="AG572" i="2"/>
  <c r="AG102" i="2"/>
  <c r="AG436" i="2"/>
  <c r="AG421" i="2"/>
  <c r="AG349" i="2"/>
  <c r="AG327" i="2"/>
  <c r="AG221" i="2"/>
  <c r="AG357" i="2"/>
  <c r="AG383" i="2"/>
  <c r="AG228" i="2"/>
  <c r="AG419" i="2"/>
  <c r="AG492" i="2"/>
  <c r="AG473" i="2"/>
  <c r="AG624" i="2"/>
  <c r="AG91" i="2"/>
  <c r="AG426" i="2"/>
  <c r="AG54" i="2"/>
  <c r="AG274" i="2"/>
  <c r="AG79" i="2"/>
  <c r="AG95" i="2"/>
  <c r="AG476" i="2"/>
  <c r="AG3" i="2"/>
  <c r="AG355" i="2"/>
  <c r="AG367" i="2"/>
  <c r="AG307" i="2"/>
  <c r="AG262" i="2"/>
  <c r="AG387" i="2"/>
  <c r="AG640" i="2"/>
  <c r="AG459" i="2"/>
  <c r="AG493" i="2"/>
  <c r="AG130" i="2"/>
  <c r="AG694" i="2"/>
  <c r="AG582" i="2"/>
  <c r="AG552" i="2"/>
  <c r="AG604" i="2"/>
  <c r="AG46" i="2"/>
  <c r="AG554" i="2"/>
  <c r="AG361" i="2"/>
  <c r="AG213" i="2"/>
  <c r="AG214" i="2"/>
  <c r="AG108" i="2"/>
  <c r="AG273" i="2"/>
  <c r="AG533" i="2"/>
  <c r="AG358" i="2"/>
  <c r="AG329" i="2"/>
  <c r="AG199" i="2"/>
  <c r="AG292" i="2"/>
  <c r="AG310" i="2"/>
  <c r="AG249" i="2"/>
  <c r="AG503" i="2"/>
  <c r="AG178" i="2"/>
  <c r="AG393" i="2"/>
  <c r="AG151" i="2"/>
  <c r="AG237" i="2"/>
  <c r="AG123" i="2"/>
  <c r="AG580" i="2"/>
  <c r="AG322" i="2"/>
  <c r="AG460" i="2"/>
  <c r="AG672" i="2"/>
  <c r="AG21" i="2"/>
  <c r="AG337" i="2"/>
  <c r="AG215" i="2"/>
  <c r="AG171" i="2"/>
  <c r="AG147" i="2"/>
  <c r="AG314" i="2"/>
  <c r="AG712" i="2"/>
  <c r="AG257" i="2"/>
  <c r="AG201" i="2"/>
  <c r="AG556" i="2"/>
  <c r="AG389" i="2"/>
  <c r="AG516" i="2"/>
  <c r="AG439" i="2"/>
  <c r="AG105" i="2"/>
  <c r="AG280" i="2"/>
  <c r="AG67" i="2"/>
  <c r="AG305" i="2"/>
  <c r="AG180" i="2"/>
  <c r="AG33" i="2"/>
  <c r="AG115" i="2"/>
  <c r="AG197" i="2"/>
  <c r="AG136" i="2"/>
  <c r="AG301" i="2"/>
  <c r="AG431" i="2"/>
  <c r="AG291" i="2"/>
  <c r="AG128" i="2"/>
  <c r="AG335" i="2"/>
  <c r="AG217" i="2"/>
  <c r="AG637" i="2"/>
  <c r="AG31" i="2"/>
  <c r="AG550" i="2"/>
  <c r="AG681" i="2"/>
  <c r="AG13" i="2"/>
  <c r="AG216" i="2"/>
  <c r="AG90" i="2"/>
  <c r="AG710" i="2"/>
  <c r="AG546" i="2"/>
  <c r="AG194" i="2"/>
  <c r="AG311" i="2"/>
  <c r="AG132" i="2"/>
  <c r="AG62" i="2"/>
  <c r="AG635" i="2"/>
  <c r="AG650" i="2"/>
  <c r="AG22" i="2"/>
  <c r="AG528" i="2"/>
  <c r="AG223" i="2"/>
  <c r="AG595" i="2"/>
  <c r="AG68" i="2"/>
  <c r="AG601" i="2"/>
  <c r="AG573" i="2"/>
  <c r="AG260" i="2"/>
  <c r="AG452" i="2"/>
  <c r="AG109" i="2"/>
  <c r="AG5" i="2"/>
  <c r="AG61" i="2"/>
  <c r="AG621" i="2"/>
  <c r="AG585" i="2"/>
  <c r="AG2" i="2"/>
  <c r="AG577" i="2"/>
  <c r="AG334" i="2"/>
  <c r="AG478" i="2"/>
  <c r="AG272" i="2"/>
  <c r="AG519" i="2"/>
  <c r="AG620" i="2"/>
  <c r="AG644" i="2"/>
  <c r="AG205" i="2"/>
  <c r="AG317" i="2"/>
  <c r="AG15" i="2"/>
  <c r="AG144" i="2"/>
  <c r="AG477" i="2"/>
  <c r="AG275" i="2"/>
  <c r="AG456" i="2"/>
  <c r="AG17" i="2"/>
  <c r="AG81" i="2"/>
  <c r="AG662" i="2"/>
  <c r="AG276" i="2"/>
  <c r="AG203" i="2"/>
  <c r="AG168" i="2"/>
  <c r="AG28" i="2"/>
  <c r="AG104" i="2"/>
  <c r="AG66" i="2"/>
  <c r="AG299" i="2"/>
  <c r="AG614" i="2"/>
  <c r="AG360" i="2"/>
  <c r="AG250" i="2"/>
  <c r="AG162" i="2"/>
  <c r="AG169" i="2"/>
  <c r="AG50" i="2"/>
  <c r="AG599" i="2"/>
  <c r="AG218" i="2"/>
  <c r="AG71" i="2"/>
  <c r="AG366" i="2"/>
  <c r="AG241" i="2"/>
  <c r="AG541" i="2"/>
  <c r="AG544" i="2"/>
  <c r="AG211" i="2"/>
  <c r="AG121" i="2"/>
  <c r="AG253" i="2"/>
  <c r="AG98" i="2"/>
  <c r="AG163" i="2"/>
  <c r="AG19" i="2"/>
  <c r="AG530" i="2"/>
  <c r="AG432" i="2"/>
  <c r="AG47" i="2"/>
  <c r="AG184" i="2"/>
  <c r="AG220" i="2"/>
  <c r="AG25" i="2"/>
  <c r="AG501" i="2"/>
  <c r="AG269" i="2"/>
  <c r="AG59" i="2"/>
  <c r="AG353" i="2"/>
  <c r="AG551" i="2"/>
  <c r="AG427" i="2"/>
  <c r="AG731" i="2"/>
  <c r="AG652" i="2"/>
  <c r="AG267" i="2"/>
  <c r="AG605" i="2"/>
  <c r="AG618" i="2"/>
  <c r="AG522" i="2"/>
  <c r="AG202" i="2"/>
  <c r="AG55" i="2"/>
  <c r="AG331" i="2"/>
  <c r="AG127" i="2"/>
  <c r="AG592" i="2"/>
  <c r="AG23" i="2"/>
  <c r="AG695" i="2"/>
  <c r="AG709" i="2"/>
  <c r="AG303" i="2"/>
  <c r="AG647" i="2"/>
  <c r="AG591" i="2"/>
  <c r="AG534" i="2"/>
  <c r="AG658" i="2"/>
  <c r="AG179" i="2"/>
  <c r="AG394" i="2"/>
  <c r="AG693" i="2"/>
  <c r="AG283" i="2"/>
  <c r="AG143" i="2"/>
  <c r="AG417" i="2"/>
  <c r="AG563" i="2"/>
  <c r="AG654" i="2"/>
  <c r="AG177" i="2"/>
  <c r="AG434" i="2"/>
  <c r="AG574" i="2"/>
  <c r="AG248" i="2"/>
  <c r="AG374" i="2"/>
  <c r="AG385" i="2"/>
  <c r="AG373" i="2"/>
  <c r="AG6" i="2"/>
  <c r="AG96" i="2"/>
  <c r="AG593" i="2"/>
  <c r="AG83" i="2"/>
  <c r="AG175" i="2"/>
  <c r="AG60" i="2"/>
  <c r="AG490" i="2"/>
  <c r="AG65" i="2"/>
  <c r="AG704" i="2"/>
  <c r="AG423" i="2"/>
  <c r="AG513" i="2"/>
  <c r="AG354" i="2"/>
  <c r="AG564" i="2"/>
  <c r="AG32" i="2"/>
  <c r="AG302" i="2"/>
  <c r="AG142" i="2"/>
  <c r="AG265" i="2"/>
  <c r="AG491" i="2"/>
  <c r="AG183" i="2"/>
  <c r="AG471" i="2"/>
  <c r="AG496" i="2"/>
  <c r="AG715" i="2"/>
  <c r="AG686" i="2"/>
  <c r="AG190" i="2"/>
  <c r="AG569" i="2"/>
  <c r="AG94" i="2"/>
  <c r="AG319" i="2"/>
  <c r="AG703" i="2"/>
  <c r="AG607" i="2"/>
  <c r="AG690" i="2"/>
  <c r="AG293" i="2"/>
  <c r="AG206" i="2"/>
  <c r="AG453" i="2"/>
  <c r="AG12" i="2"/>
  <c r="AG24" i="2"/>
  <c r="AG581" i="2"/>
  <c r="AG428" i="2"/>
  <c r="AG84" i="2"/>
  <c r="AG602" i="2"/>
  <c r="AG472" i="2"/>
  <c r="AG48" i="2"/>
  <c r="AG508" i="2"/>
  <c r="AG254" i="2"/>
  <c r="AG222" i="2"/>
  <c r="AG158" i="2"/>
  <c r="AG495" i="2"/>
  <c r="AG622" i="2"/>
  <c r="AG138" i="2"/>
  <c r="AG26" i="2"/>
  <c r="AG53" i="2"/>
  <c r="AG485" i="2"/>
  <c r="AG124" i="2"/>
  <c r="AG548" i="2"/>
  <c r="AG424" i="2"/>
  <c r="AG583" i="2"/>
  <c r="AG494" i="2"/>
  <c r="AG187" i="2"/>
  <c r="AG696" i="2"/>
  <c r="AG457" i="2"/>
  <c r="AG40" i="2"/>
  <c r="AG537" i="2"/>
  <c r="AG523" i="2"/>
  <c r="AG411" i="2"/>
  <c r="AG475" i="2"/>
  <c r="AG729" i="2"/>
  <c r="AG271" i="2"/>
  <c r="AG446" i="2"/>
  <c r="AG390" i="2"/>
  <c r="AG480" i="2"/>
  <c r="AG403" i="2"/>
  <c r="AG641" i="2"/>
  <c r="AG608" i="2"/>
  <c r="AG723" i="2"/>
  <c r="AG172" i="2"/>
  <c r="AG370" i="2"/>
  <c r="AG486" i="2"/>
  <c r="AG610" i="2"/>
  <c r="AG268" i="2"/>
  <c r="AG85" i="2"/>
  <c r="AG655" i="2"/>
  <c r="AG632" i="2"/>
  <c r="AG87" i="2"/>
  <c r="AG263" i="2"/>
  <c r="AG208" i="2"/>
  <c r="AG27" i="2"/>
  <c r="AG612" i="2"/>
  <c r="AG133" i="2"/>
  <c r="AG634" i="2"/>
  <c r="AG720" i="2"/>
  <c r="AG555" i="2"/>
  <c r="AG320" i="2"/>
  <c r="AG657" i="2"/>
  <c r="AG232" i="2"/>
  <c r="AG461" i="2"/>
  <c r="AG298" i="2"/>
  <c r="AG37" i="2"/>
  <c r="AG677" i="2"/>
  <c r="AG468" i="2"/>
  <c r="AG259" i="2"/>
  <c r="AG683" i="2"/>
  <c r="AG412" i="2"/>
  <c r="AG122" i="2"/>
  <c r="AG689" i="2"/>
  <c r="AG442" i="2"/>
  <c r="AG131" i="2"/>
  <c r="AG590" i="2"/>
  <c r="AG193" i="2"/>
  <c r="AG619" i="2"/>
  <c r="AG616" i="2"/>
  <c r="AG443" i="2"/>
  <c r="AG191" i="2"/>
  <c r="AG137" i="2"/>
  <c r="AG161" i="2"/>
  <c r="AG150" i="2"/>
  <c r="AG676" i="2"/>
  <c r="AG409" i="2"/>
  <c r="AG422" i="2"/>
  <c r="AG294" i="2"/>
  <c r="AG120" i="2"/>
  <c r="AG596" i="2"/>
  <c r="AG726" i="2"/>
  <c r="AG515" i="2"/>
  <c r="AG312" i="2"/>
  <c r="AG244" i="2"/>
  <c r="AG100" i="2"/>
  <c r="AG702" i="2"/>
  <c r="AG277" i="2"/>
  <c r="AG557" i="2"/>
  <c r="AG346" i="2"/>
  <c r="AG39" i="2"/>
  <c r="AG441" i="2"/>
  <c r="AG134" i="2"/>
  <c r="AG348" i="2"/>
  <c r="AG156" i="2"/>
  <c r="AG195" i="2"/>
  <c r="AG400" i="2"/>
  <c r="AG685" i="2"/>
  <c r="AG570" i="2"/>
  <c r="AG261" i="2"/>
  <c r="AG445" i="2"/>
  <c r="AG185" i="2"/>
  <c r="AG665" i="2"/>
  <c r="AG135" i="2"/>
  <c r="AG606" i="2"/>
  <c r="AG727" i="2"/>
  <c r="AG718" i="2"/>
  <c r="AG72" i="2"/>
  <c r="AG578" i="2"/>
  <c r="AG401" i="2"/>
  <c r="AG410" i="2"/>
  <c r="AG425" i="2"/>
  <c r="AG587" i="2"/>
  <c r="AG722" i="2"/>
  <c r="AG279" i="2"/>
  <c r="AG669" i="2"/>
  <c r="AG659" i="2"/>
  <c r="AG153" i="2"/>
  <c r="AG352" i="2"/>
  <c r="AG236" i="2"/>
  <c r="AG51" i="2"/>
  <c r="AG149" i="2"/>
  <c r="AG323" i="2"/>
  <c r="AG678" i="2"/>
  <c r="AG119" i="2"/>
  <c r="AG332" i="2"/>
  <c r="AG628" i="2"/>
  <c r="AG719" i="2"/>
  <c r="AG464" i="2"/>
  <c r="AG225" i="2"/>
  <c r="AG342" i="2"/>
  <c r="AG35" i="2"/>
  <c r="AG711" i="2"/>
  <c r="AG455" i="2"/>
  <c r="AG164" i="2"/>
  <c r="AG258" i="2"/>
  <c r="AG623" i="2"/>
  <c r="AG638" i="2"/>
  <c r="AG684" i="2"/>
  <c r="AG615" i="2"/>
  <c r="AG732" i="2"/>
  <c r="AG405" i="2"/>
  <c r="AG462" i="2"/>
  <c r="AG600" i="2"/>
  <c r="AG527" i="2"/>
  <c r="AG408" i="2"/>
  <c r="AG247" i="2"/>
  <c r="AG597" i="2"/>
  <c r="AG639" i="2"/>
  <c r="AG189" i="2"/>
  <c r="AG379" i="2"/>
  <c r="AG107" i="2"/>
  <c r="AG204" i="2"/>
  <c r="AG518" i="2"/>
  <c r="AG198" i="2"/>
  <c r="AG661" i="2"/>
  <c r="AG483" i="2"/>
  <c r="AG420" i="2"/>
  <c r="AG542" i="2"/>
  <c r="AG691" i="2"/>
  <c r="AG502" i="2"/>
  <c r="AG325" i="2"/>
  <c r="AG328" i="2"/>
  <c r="AG498" i="2"/>
  <c r="AG174" i="2"/>
  <c r="AG93" i="2"/>
  <c r="AG547" i="2"/>
  <c r="AG565" i="2"/>
  <c r="AG414" i="2"/>
  <c r="AG543" i="2"/>
  <c r="AG227" i="2"/>
  <c r="AG160" i="2"/>
  <c r="AG397" i="2"/>
  <c r="AG713" i="2"/>
  <c r="AG724" i="2"/>
  <c r="AG558" i="2"/>
  <c r="AG415" i="2"/>
  <c r="AG682" i="2"/>
  <c r="AG368" i="2"/>
  <c r="AG388" i="2"/>
  <c r="AG324" i="2"/>
  <c r="AG625" i="2"/>
  <c r="AG251" i="2"/>
  <c r="AG609" i="2"/>
  <c r="AG242" i="2"/>
  <c r="AG330" i="2"/>
  <c r="AG371" i="2"/>
  <c r="AG611" i="2"/>
  <c r="AG708" i="2"/>
  <c r="AG575" i="2"/>
  <c r="AG566" i="2"/>
  <c r="AG588" i="2"/>
  <c r="AG631" i="2"/>
  <c r="AG697" i="2"/>
  <c r="AG671" i="2"/>
  <c r="AG507" i="2"/>
  <c r="AG707" i="2"/>
  <c r="AG613" i="2"/>
  <c r="AG392" i="2"/>
  <c r="AG454" i="2"/>
  <c r="AG339" i="2"/>
  <c r="AG670" i="2"/>
  <c r="AG679" i="2"/>
  <c r="AG499" i="2"/>
  <c r="AG520" i="2"/>
  <c r="AG706" i="2"/>
  <c r="AG699" i="2"/>
  <c r="AG633" i="2"/>
  <c r="AG725" i="2"/>
  <c r="AG701" i="2"/>
  <c r="AG700" i="2"/>
  <c r="AG649" i="2"/>
  <c r="AG688" i="2"/>
  <c r="AG714" i="2"/>
  <c r="AG721" i="2"/>
  <c r="AG717" i="2"/>
  <c r="AG730" i="2"/>
  <c r="AG668" i="2"/>
  <c r="AF630" i="2"/>
  <c r="AF598" i="2"/>
  <c r="AF629" i="2"/>
  <c r="AF92" i="2"/>
  <c r="AF338" i="2"/>
  <c r="AF433" i="2"/>
  <c r="AF407" i="2"/>
  <c r="AF526" i="2"/>
  <c r="AF343" i="2"/>
  <c r="AF553" i="2"/>
  <c r="AF413" i="2"/>
  <c r="AF469" i="2"/>
  <c r="AF186" i="2"/>
  <c r="AF692" i="2"/>
  <c r="AF112" i="2"/>
  <c r="AF474" i="2"/>
  <c r="AF344" i="2"/>
  <c r="AF470" i="2"/>
  <c r="AF41" i="2"/>
  <c r="AF646" i="2"/>
  <c r="AF463" i="2"/>
  <c r="AF381" i="2"/>
  <c r="AF378" i="2"/>
  <c r="AF57" i="2"/>
  <c r="AF538" i="2"/>
  <c r="AF182" i="2"/>
  <c r="AF576" i="2"/>
  <c r="AF233" i="2"/>
  <c r="AF341" i="2"/>
  <c r="AF549" i="2"/>
  <c r="AF656" i="2"/>
  <c r="AF380" i="2"/>
  <c r="AF78" i="2"/>
  <c r="AF579" i="2"/>
  <c r="AF4" i="2"/>
  <c r="AF75" i="2"/>
  <c r="AF372" i="2"/>
  <c r="AF571" i="2"/>
  <c r="AF246" i="2"/>
  <c r="AF88" i="2"/>
  <c r="AF321" i="2"/>
  <c r="AF192" i="2"/>
  <c r="AF536" i="2"/>
  <c r="AF363" i="2"/>
  <c r="AF511" i="2"/>
  <c r="AF77" i="2"/>
  <c r="AF176" i="2"/>
  <c r="AF103" i="2"/>
  <c r="AF284" i="2"/>
  <c r="AF304" i="2"/>
  <c r="AF509" i="2"/>
  <c r="AF351" i="2"/>
  <c r="AF113" i="2"/>
  <c r="AF97" i="2"/>
  <c r="AF270" i="2"/>
  <c r="AF482" i="2"/>
  <c r="AF429" i="2"/>
  <c r="AF148" i="2"/>
  <c r="AF586" i="2"/>
  <c r="AF170" i="2"/>
  <c r="AF465" i="2"/>
  <c r="AF326" i="2"/>
  <c r="AF212" i="2"/>
  <c r="AF295" i="2"/>
  <c r="AF350" i="2"/>
  <c r="AF117" i="2"/>
  <c r="AF159" i="2"/>
  <c r="AF435" i="2"/>
  <c r="AF386" i="2"/>
  <c r="AF440" i="2"/>
  <c r="AF365" i="2"/>
  <c r="AF82" i="2"/>
  <c r="AF266" i="2"/>
  <c r="AF118" i="2"/>
  <c r="AF285" i="2"/>
  <c r="AF448" i="2"/>
  <c r="AF362" i="2"/>
  <c r="AF111" i="2"/>
  <c r="AF369" i="2"/>
  <c r="AF645" i="2"/>
  <c r="AF226" i="2"/>
  <c r="AF497" i="2"/>
  <c r="AF239" i="2"/>
  <c r="AF510" i="2"/>
  <c r="AF196" i="2"/>
  <c r="AF74" i="2"/>
  <c r="AF437" i="2"/>
  <c r="AF154" i="2"/>
  <c r="AF188" i="2"/>
  <c r="AF673" i="2"/>
  <c r="AF315" i="2"/>
  <c r="AF200" i="2"/>
  <c r="AF300" i="2"/>
  <c r="AF529" i="2"/>
  <c r="AF450" i="2"/>
  <c r="AF296" i="2"/>
  <c r="AF8" i="2"/>
  <c r="AF18" i="2"/>
  <c r="AF99" i="2"/>
  <c r="AF626" i="2"/>
  <c r="AF86" i="2"/>
  <c r="AF101" i="2"/>
  <c r="AF80" i="2"/>
  <c r="AF289" i="2"/>
  <c r="AF375" i="2"/>
  <c r="AF451" i="2"/>
  <c r="AF126" i="2"/>
  <c r="AF316" i="2"/>
  <c r="AF229" i="2"/>
  <c r="AF660" i="2"/>
  <c r="AF281" i="2"/>
  <c r="AF173" i="2"/>
  <c r="AF58" i="2"/>
  <c r="AF63" i="2"/>
  <c r="AF517" i="2"/>
  <c r="AF364" i="2"/>
  <c r="AF524" i="2"/>
  <c r="AF256" i="2"/>
  <c r="AF418" i="2"/>
  <c r="AF129" i="2"/>
  <c r="AF209" i="2"/>
  <c r="AF643" i="2"/>
  <c r="AF30" i="2"/>
  <c r="AF45" i="2"/>
  <c r="AF318" i="2"/>
  <c r="AF306" i="2"/>
  <c r="AF140" i="2"/>
  <c r="AF167" i="2"/>
  <c r="AF395" i="2"/>
  <c r="AF52" i="2"/>
  <c r="AF245" i="2"/>
  <c r="AF11" i="2"/>
  <c r="AF674" i="2"/>
  <c r="AF384" i="2"/>
  <c r="AF651" i="2"/>
  <c r="AF687" i="2"/>
  <c r="AF402" i="2"/>
  <c r="AF297" i="2"/>
  <c r="AF535" i="2"/>
  <c r="AF264" i="2"/>
  <c r="AF255" i="2"/>
  <c r="AF716" i="2"/>
  <c r="AF313" i="2"/>
  <c r="AF235" i="2"/>
  <c r="AF653" i="2"/>
  <c r="AF308" i="2"/>
  <c r="AF333" i="2"/>
  <c r="AF278" i="2"/>
  <c r="AF224" i="2"/>
  <c r="AF347" i="2"/>
  <c r="AF157" i="2"/>
  <c r="AF141" i="2"/>
  <c r="AF110" i="2"/>
  <c r="AF531" i="2"/>
  <c r="AF181" i="2"/>
  <c r="AF9" i="2"/>
  <c r="AF377" i="2"/>
  <c r="AF560" i="2"/>
  <c r="AF396" i="2"/>
  <c r="AF116" i="2"/>
  <c r="AF210" i="2"/>
  <c r="AF207" i="2"/>
  <c r="AF487" i="2"/>
  <c r="AF514" i="2"/>
  <c r="AF539" i="2"/>
  <c r="AF449" i="2"/>
  <c r="AF29" i="2"/>
  <c r="AF525" i="2"/>
  <c r="AF540" i="2"/>
  <c r="AF648" i="2"/>
  <c r="AF584" i="2"/>
  <c r="AF636" i="2"/>
  <c r="AF561" i="2"/>
  <c r="AF287" i="2"/>
  <c r="AF666" i="2"/>
  <c r="AF568" i="2"/>
  <c r="AF663" i="2"/>
  <c r="AF504" i="2"/>
  <c r="AF243" i="2"/>
  <c r="AF617" i="2"/>
  <c r="AF219" i="2"/>
  <c r="AF391" i="2"/>
  <c r="AF252" i="2"/>
  <c r="AF642" i="2"/>
  <c r="AF42" i="2"/>
  <c r="AF155" i="2"/>
  <c r="AF559" i="2"/>
  <c r="AF234" i="2"/>
  <c r="AF627" i="2"/>
  <c r="AF603" i="2"/>
  <c r="AF139" i="2"/>
  <c r="AF521" i="2"/>
  <c r="AF290" i="2"/>
  <c r="AF506" i="2"/>
  <c r="AF146" i="2"/>
  <c r="AF667" i="2"/>
  <c r="AF416" i="2"/>
  <c r="AF238" i="2"/>
  <c r="AF36" i="2"/>
  <c r="AF20" i="2"/>
  <c r="AF567" i="2"/>
  <c r="AF240" i="2"/>
  <c r="AF675" i="2"/>
  <c r="AF56" i="2"/>
  <c r="AF532" i="2"/>
  <c r="AF7" i="2"/>
  <c r="AF484" i="2"/>
  <c r="AF34" i="2"/>
  <c r="AF230" i="2"/>
  <c r="AF106" i="2"/>
  <c r="AF444" i="2"/>
  <c r="AF488" i="2"/>
  <c r="AF467" i="2"/>
  <c r="AF73" i="2"/>
  <c r="AF125" i="2"/>
  <c r="AF505" i="2"/>
  <c r="AF404" i="2"/>
  <c r="AF152" i="2"/>
  <c r="AF512" i="2"/>
  <c r="AF438" i="2"/>
  <c r="AF479" i="2"/>
  <c r="AF114" i="2"/>
  <c r="AF69" i="2"/>
  <c r="AF382" i="2"/>
  <c r="AF64" i="2"/>
  <c r="AF145" i="2"/>
  <c r="AF545" i="2"/>
  <c r="AF76" i="2"/>
  <c r="AF698" i="2"/>
  <c r="AF458" i="2"/>
  <c r="AF309" i="2"/>
  <c r="AF282" i="2"/>
  <c r="AF43" i="2"/>
  <c r="AF447" i="2"/>
  <c r="AF489" i="2"/>
  <c r="AF481" i="2"/>
  <c r="AF16" i="2"/>
  <c r="AF398" i="2"/>
  <c r="AF664" i="2"/>
  <c r="AF286" i="2"/>
  <c r="AF49" i="2"/>
  <c r="AF336" i="2"/>
  <c r="AF288" i="2"/>
  <c r="AF166" i="2"/>
  <c r="AF399" i="2"/>
  <c r="AF589" i="2"/>
  <c r="AF340" i="2"/>
  <c r="AF231" i="2"/>
  <c r="AF376" i="2"/>
  <c r="AF430" i="2"/>
  <c r="AF359" i="2"/>
  <c r="AF10" i="2"/>
  <c r="AF562" i="2"/>
  <c r="AF70" i="2"/>
  <c r="AF89" i="2"/>
  <c r="AF44" i="2"/>
  <c r="AF165" i="2"/>
  <c r="AF705" i="2"/>
  <c r="AF728" i="2"/>
  <c r="AF345" i="2"/>
  <c r="AF466" i="2"/>
  <c r="AF594" i="2"/>
  <c r="AF406" i="2"/>
  <c r="AF38" i="2"/>
  <c r="AF500" i="2"/>
  <c r="AF356" i="2"/>
  <c r="AF14" i="2"/>
  <c r="AF680" i="2"/>
  <c r="AF572" i="2"/>
  <c r="AF102" i="2"/>
  <c r="AF436" i="2"/>
  <c r="AF421" i="2"/>
  <c r="AF349" i="2"/>
  <c r="AF327" i="2"/>
  <c r="AF221" i="2"/>
  <c r="AF357" i="2"/>
  <c r="AF383" i="2"/>
  <c r="AF228" i="2"/>
  <c r="AF419" i="2"/>
  <c r="AF492" i="2"/>
  <c r="AF473" i="2"/>
  <c r="AF624" i="2"/>
  <c r="AF91" i="2"/>
  <c r="AF426" i="2"/>
  <c r="AF54" i="2"/>
  <c r="AF274" i="2"/>
  <c r="AF79" i="2"/>
  <c r="AF95" i="2"/>
  <c r="AF476" i="2"/>
  <c r="AF3" i="2"/>
  <c r="AF355" i="2"/>
  <c r="AF367" i="2"/>
  <c r="AF307" i="2"/>
  <c r="AF262" i="2"/>
  <c r="AF387" i="2"/>
  <c r="AF640" i="2"/>
  <c r="AF459" i="2"/>
  <c r="AF493" i="2"/>
  <c r="AF130" i="2"/>
  <c r="AF694" i="2"/>
  <c r="AF582" i="2"/>
  <c r="AF552" i="2"/>
  <c r="AF604" i="2"/>
  <c r="AF46" i="2"/>
  <c r="AF554" i="2"/>
  <c r="AF361" i="2"/>
  <c r="AF213" i="2"/>
  <c r="AF214" i="2"/>
  <c r="AF108" i="2"/>
  <c r="AF273" i="2"/>
  <c r="AF533" i="2"/>
  <c r="AF358" i="2"/>
  <c r="AF329" i="2"/>
  <c r="AF199" i="2"/>
  <c r="AF292" i="2"/>
  <c r="AF310" i="2"/>
  <c r="AF249" i="2"/>
  <c r="AF503" i="2"/>
  <c r="AF178" i="2"/>
  <c r="AF393" i="2"/>
  <c r="AF151" i="2"/>
  <c r="AF237" i="2"/>
  <c r="AF123" i="2"/>
  <c r="AF580" i="2"/>
  <c r="AF322" i="2"/>
  <c r="AF460" i="2"/>
  <c r="AF672" i="2"/>
  <c r="AF21" i="2"/>
  <c r="AF337" i="2"/>
  <c r="AF215" i="2"/>
  <c r="AF171" i="2"/>
  <c r="AF147" i="2"/>
  <c r="AF314" i="2"/>
  <c r="AF712" i="2"/>
  <c r="AF257" i="2"/>
  <c r="AF201" i="2"/>
  <c r="AF556" i="2"/>
  <c r="AF389" i="2"/>
  <c r="AF516" i="2"/>
  <c r="AF439" i="2"/>
  <c r="AF105" i="2"/>
  <c r="AF280" i="2"/>
  <c r="AF67" i="2"/>
  <c r="AF305" i="2"/>
  <c r="AF180" i="2"/>
  <c r="AF33" i="2"/>
  <c r="AF115" i="2"/>
  <c r="AF197" i="2"/>
  <c r="AF136" i="2"/>
  <c r="AF301" i="2"/>
  <c r="AF431" i="2"/>
  <c r="AF291" i="2"/>
  <c r="AF128" i="2"/>
  <c r="AF335" i="2"/>
  <c r="AF217" i="2"/>
  <c r="AF637" i="2"/>
  <c r="AF31" i="2"/>
  <c r="AF550" i="2"/>
  <c r="AF681" i="2"/>
  <c r="AF13" i="2"/>
  <c r="AF216" i="2"/>
  <c r="AF90" i="2"/>
  <c r="AF710" i="2"/>
  <c r="AF546" i="2"/>
  <c r="AF194" i="2"/>
  <c r="AF311" i="2"/>
  <c r="AF132" i="2"/>
  <c r="AF62" i="2"/>
  <c r="AF635" i="2"/>
  <c r="AF650" i="2"/>
  <c r="AF22" i="2"/>
  <c r="AF528" i="2"/>
  <c r="AF223" i="2"/>
  <c r="AF595" i="2"/>
  <c r="AF68" i="2"/>
  <c r="AF601" i="2"/>
  <c r="AF573" i="2"/>
  <c r="AF260" i="2"/>
  <c r="AF452" i="2"/>
  <c r="AF109" i="2"/>
  <c r="AF5" i="2"/>
  <c r="AF61" i="2"/>
  <c r="AF621" i="2"/>
  <c r="AF585" i="2"/>
  <c r="AF2" i="2"/>
  <c r="AF577" i="2"/>
  <c r="AF334" i="2"/>
  <c r="AF478" i="2"/>
  <c r="AF272" i="2"/>
  <c r="AF519" i="2"/>
  <c r="AF620" i="2"/>
  <c r="AF644" i="2"/>
  <c r="AF205" i="2"/>
  <c r="AF317" i="2"/>
  <c r="AF15" i="2"/>
  <c r="AF144" i="2"/>
  <c r="AF477" i="2"/>
  <c r="AF275" i="2"/>
  <c r="AF456" i="2"/>
  <c r="AF17" i="2"/>
  <c r="AF81" i="2"/>
  <c r="AF662" i="2"/>
  <c r="AF276" i="2"/>
  <c r="AF203" i="2"/>
  <c r="AF168" i="2"/>
  <c r="AF28" i="2"/>
  <c r="AF104" i="2"/>
  <c r="AF66" i="2"/>
  <c r="AF299" i="2"/>
  <c r="AF614" i="2"/>
  <c r="AF360" i="2"/>
  <c r="AF250" i="2"/>
  <c r="AF162" i="2"/>
  <c r="AF169" i="2"/>
  <c r="AF50" i="2"/>
  <c r="AF599" i="2"/>
  <c r="AF218" i="2"/>
  <c r="AF71" i="2"/>
  <c r="AF366" i="2"/>
  <c r="AF241" i="2"/>
  <c r="AF541" i="2"/>
  <c r="AF544" i="2"/>
  <c r="AF211" i="2"/>
  <c r="AF121" i="2"/>
  <c r="AF253" i="2"/>
  <c r="AF98" i="2"/>
  <c r="AF163" i="2"/>
  <c r="AF19" i="2"/>
  <c r="AF530" i="2"/>
  <c r="AF432" i="2"/>
  <c r="AF47" i="2"/>
  <c r="AF184" i="2"/>
  <c r="AF220" i="2"/>
  <c r="AF25" i="2"/>
  <c r="AF501" i="2"/>
  <c r="AF269" i="2"/>
  <c r="AF59" i="2"/>
  <c r="AF353" i="2"/>
  <c r="AF551" i="2"/>
  <c r="AF427" i="2"/>
  <c r="AF731" i="2"/>
  <c r="AF652" i="2"/>
  <c r="AF267" i="2"/>
  <c r="AF605" i="2"/>
  <c r="AF618" i="2"/>
  <c r="AF522" i="2"/>
  <c r="AF202" i="2"/>
  <c r="AF55" i="2"/>
  <c r="AF331" i="2"/>
  <c r="AF127" i="2"/>
  <c r="AF592" i="2"/>
  <c r="AF23" i="2"/>
  <c r="AF695" i="2"/>
  <c r="AF709" i="2"/>
  <c r="AF303" i="2"/>
  <c r="AF647" i="2"/>
  <c r="AF591" i="2"/>
  <c r="AF534" i="2"/>
  <c r="AF658" i="2"/>
  <c r="AF179" i="2"/>
  <c r="AF394" i="2"/>
  <c r="AF693" i="2"/>
  <c r="AF283" i="2"/>
  <c r="AF143" i="2"/>
  <c r="AF417" i="2"/>
  <c r="AF563" i="2"/>
  <c r="AF654" i="2"/>
  <c r="AF177" i="2"/>
  <c r="AF434" i="2"/>
  <c r="AF574" i="2"/>
  <c r="AF248" i="2"/>
  <c r="AF374" i="2"/>
  <c r="AF385" i="2"/>
  <c r="AF373" i="2"/>
  <c r="AF6" i="2"/>
  <c r="AF96" i="2"/>
  <c r="AF593" i="2"/>
  <c r="AF83" i="2"/>
  <c r="AF175" i="2"/>
  <c r="AF60" i="2"/>
  <c r="AF490" i="2"/>
  <c r="AF65" i="2"/>
  <c r="AF704" i="2"/>
  <c r="AF423" i="2"/>
  <c r="AF513" i="2"/>
  <c r="AF354" i="2"/>
  <c r="AF564" i="2"/>
  <c r="AF32" i="2"/>
  <c r="AF302" i="2"/>
  <c r="AF142" i="2"/>
  <c r="AF265" i="2"/>
  <c r="AF491" i="2"/>
  <c r="AF183" i="2"/>
  <c r="AF471" i="2"/>
  <c r="AF496" i="2"/>
  <c r="AF715" i="2"/>
  <c r="AF686" i="2"/>
  <c r="AF190" i="2"/>
  <c r="AF569" i="2"/>
  <c r="AF94" i="2"/>
  <c r="AF319" i="2"/>
  <c r="AF703" i="2"/>
  <c r="AF607" i="2"/>
  <c r="AF690" i="2"/>
  <c r="AF293" i="2"/>
  <c r="AF206" i="2"/>
  <c r="AF453" i="2"/>
  <c r="AF12" i="2"/>
  <c r="AF24" i="2"/>
  <c r="AF581" i="2"/>
  <c r="AF428" i="2"/>
  <c r="AF84" i="2"/>
  <c r="AF602" i="2"/>
  <c r="AF472" i="2"/>
  <c r="AF48" i="2"/>
  <c r="AF508" i="2"/>
  <c r="AF254" i="2"/>
  <c r="AF222" i="2"/>
  <c r="AF158" i="2"/>
  <c r="AF495" i="2"/>
  <c r="AF622" i="2"/>
  <c r="AF138" i="2"/>
  <c r="AF26" i="2"/>
  <c r="AF53" i="2"/>
  <c r="AF485" i="2"/>
  <c r="AF124" i="2"/>
  <c r="AF548" i="2"/>
  <c r="AF424" i="2"/>
  <c r="AF583" i="2"/>
  <c r="AF494" i="2"/>
  <c r="AF187" i="2"/>
  <c r="AF696" i="2"/>
  <c r="AF457" i="2"/>
  <c r="AF40" i="2"/>
  <c r="AF537" i="2"/>
  <c r="AF523" i="2"/>
  <c r="AF411" i="2"/>
  <c r="AF475" i="2"/>
  <c r="AF729" i="2"/>
  <c r="AF271" i="2"/>
  <c r="AF446" i="2"/>
  <c r="AF390" i="2"/>
  <c r="AF480" i="2"/>
  <c r="AF403" i="2"/>
  <c r="AF641" i="2"/>
  <c r="AF608" i="2"/>
  <c r="AF723" i="2"/>
  <c r="AF172" i="2"/>
  <c r="AF370" i="2"/>
  <c r="AF486" i="2"/>
  <c r="AF610" i="2"/>
  <c r="AF268" i="2"/>
  <c r="AF85" i="2"/>
  <c r="AF655" i="2"/>
  <c r="AF632" i="2"/>
  <c r="AF87" i="2"/>
  <c r="AF263" i="2"/>
  <c r="AF208" i="2"/>
  <c r="AF27" i="2"/>
  <c r="AF612" i="2"/>
  <c r="AF133" i="2"/>
  <c r="AF634" i="2"/>
  <c r="AF720" i="2"/>
  <c r="AF555" i="2"/>
  <c r="AF320" i="2"/>
  <c r="AF657" i="2"/>
  <c r="AF232" i="2"/>
  <c r="AF461" i="2"/>
  <c r="AF298" i="2"/>
  <c r="AF37" i="2"/>
  <c r="AF677" i="2"/>
  <c r="AF468" i="2"/>
  <c r="AF259" i="2"/>
  <c r="AF683" i="2"/>
  <c r="AF412" i="2"/>
  <c r="AF122" i="2"/>
  <c r="AF689" i="2"/>
  <c r="AF442" i="2"/>
  <c r="AF131" i="2"/>
  <c r="AF590" i="2"/>
  <c r="AF193" i="2"/>
  <c r="AF619" i="2"/>
  <c r="AF616" i="2"/>
  <c r="AF443" i="2"/>
  <c r="AF191" i="2"/>
  <c r="AF137" i="2"/>
  <c r="AF161" i="2"/>
  <c r="AF150" i="2"/>
  <c r="AF676" i="2"/>
  <c r="AF409" i="2"/>
  <c r="AF422" i="2"/>
  <c r="AF294" i="2"/>
  <c r="AF120" i="2"/>
  <c r="AF596" i="2"/>
  <c r="AF726" i="2"/>
  <c r="AF515" i="2"/>
  <c r="AF312" i="2"/>
  <c r="AF244" i="2"/>
  <c r="AF100" i="2"/>
  <c r="AF702" i="2"/>
  <c r="AF277" i="2"/>
  <c r="AF557" i="2"/>
  <c r="AF346" i="2"/>
  <c r="AF39" i="2"/>
  <c r="AF441" i="2"/>
  <c r="AF134" i="2"/>
  <c r="AF348" i="2"/>
  <c r="AF156" i="2"/>
  <c r="AF195" i="2"/>
  <c r="AF400" i="2"/>
  <c r="AF685" i="2"/>
  <c r="AF570" i="2"/>
  <c r="AF261" i="2"/>
  <c r="AF445" i="2"/>
  <c r="AF185" i="2"/>
  <c r="AF665" i="2"/>
  <c r="AF135" i="2"/>
  <c r="AF606" i="2"/>
  <c r="AF727" i="2"/>
  <c r="AF718" i="2"/>
  <c r="AF72" i="2"/>
  <c r="AF578" i="2"/>
  <c r="AF401" i="2"/>
  <c r="AF410" i="2"/>
  <c r="AF425" i="2"/>
  <c r="AF587" i="2"/>
  <c r="AF722" i="2"/>
  <c r="AF279" i="2"/>
  <c r="AF669" i="2"/>
  <c r="AF659" i="2"/>
  <c r="AF153" i="2"/>
  <c r="AF352" i="2"/>
  <c r="AF236" i="2"/>
  <c r="AF51" i="2"/>
  <c r="AF149" i="2"/>
  <c r="AF323" i="2"/>
  <c r="AF678" i="2"/>
  <c r="AF119" i="2"/>
  <c r="AF332" i="2"/>
  <c r="AF628" i="2"/>
  <c r="AF719" i="2"/>
  <c r="AF464" i="2"/>
  <c r="AF225" i="2"/>
  <c r="AF342" i="2"/>
  <c r="AF35" i="2"/>
  <c r="AF711" i="2"/>
  <c r="AF455" i="2"/>
  <c r="AF164" i="2"/>
  <c r="AF258" i="2"/>
  <c r="AF623" i="2"/>
  <c r="AF638" i="2"/>
  <c r="AF684" i="2"/>
  <c r="AF615" i="2"/>
  <c r="AF732" i="2"/>
  <c r="AF405" i="2"/>
  <c r="AF462" i="2"/>
  <c r="AF600" i="2"/>
  <c r="AF527" i="2"/>
  <c r="AF408" i="2"/>
  <c r="AF247" i="2"/>
  <c r="AF597" i="2"/>
  <c r="AF639" i="2"/>
  <c r="AF189" i="2"/>
  <c r="AF379" i="2"/>
  <c r="AF107" i="2"/>
  <c r="AF204" i="2"/>
  <c r="AF518" i="2"/>
  <c r="AF198" i="2"/>
  <c r="AF661" i="2"/>
  <c r="AF483" i="2"/>
  <c r="AF420" i="2"/>
  <c r="AF542" i="2"/>
  <c r="AF691" i="2"/>
  <c r="AF502" i="2"/>
  <c r="AF325" i="2"/>
  <c r="AF328" i="2"/>
  <c r="AF498" i="2"/>
  <c r="AF174" i="2"/>
  <c r="AF93" i="2"/>
  <c r="AF547" i="2"/>
  <c r="AF565" i="2"/>
  <c r="AF414" i="2"/>
  <c r="AF543" i="2"/>
  <c r="AF227" i="2"/>
  <c r="AF160" i="2"/>
  <c r="AF397" i="2"/>
  <c r="AF713" i="2"/>
  <c r="AF724" i="2"/>
  <c r="AF558" i="2"/>
  <c r="AF415" i="2"/>
  <c r="AF682" i="2"/>
  <c r="AF368" i="2"/>
  <c r="AF388" i="2"/>
  <c r="AF324" i="2"/>
  <c r="AF625" i="2"/>
  <c r="AF251" i="2"/>
  <c r="AF609" i="2"/>
  <c r="AF242" i="2"/>
  <c r="AF330" i="2"/>
  <c r="AF371" i="2"/>
  <c r="AF611" i="2"/>
  <c r="AF708" i="2"/>
  <c r="AF575" i="2"/>
  <c r="AF566" i="2"/>
  <c r="AF588" i="2"/>
  <c r="AF631" i="2"/>
  <c r="AF697" i="2"/>
  <c r="AF671" i="2"/>
  <c r="AF507" i="2"/>
  <c r="AF707" i="2"/>
  <c r="AF613" i="2"/>
  <c r="AF392" i="2"/>
  <c r="AF454" i="2"/>
  <c r="AF339" i="2"/>
  <c r="AF670" i="2"/>
  <c r="AF679" i="2"/>
  <c r="AF499" i="2"/>
  <c r="AF520" i="2"/>
  <c r="AF706" i="2"/>
  <c r="AF699" i="2"/>
  <c r="AF633" i="2"/>
  <c r="AF725" i="2"/>
  <c r="AF701" i="2"/>
  <c r="AF700" i="2"/>
  <c r="AF649" i="2"/>
  <c r="AF688" i="2"/>
  <c r="AF714" i="2"/>
  <c r="AF721" i="2"/>
  <c r="AF717" i="2"/>
  <c r="AF730" i="2"/>
  <c r="AF668" i="2"/>
  <c r="AE630" i="2"/>
  <c r="AE598" i="2"/>
  <c r="AE629" i="2"/>
  <c r="AE92" i="2"/>
  <c r="AE338" i="2"/>
  <c r="AE433" i="2"/>
  <c r="AE407" i="2"/>
  <c r="AE526" i="2"/>
  <c r="AE343" i="2"/>
  <c r="AE553" i="2"/>
  <c r="AE413" i="2"/>
  <c r="AE469" i="2"/>
  <c r="AE186" i="2"/>
  <c r="AE692" i="2"/>
  <c r="AE112" i="2"/>
  <c r="AE474" i="2"/>
  <c r="AE344" i="2"/>
  <c r="AE470" i="2"/>
  <c r="AE41" i="2"/>
  <c r="AE646" i="2"/>
  <c r="AE463" i="2"/>
  <c r="AE381" i="2"/>
  <c r="AE378" i="2"/>
  <c r="AE57" i="2"/>
  <c r="AE538" i="2"/>
  <c r="AE182" i="2"/>
  <c r="AE576" i="2"/>
  <c r="AE233" i="2"/>
  <c r="AE341" i="2"/>
  <c r="AE549" i="2"/>
  <c r="AE656" i="2"/>
  <c r="AE380" i="2"/>
  <c r="AE78" i="2"/>
  <c r="AE579" i="2"/>
  <c r="AE4" i="2"/>
  <c r="AE75" i="2"/>
  <c r="AE372" i="2"/>
  <c r="AE571" i="2"/>
  <c r="AE246" i="2"/>
  <c r="AE88" i="2"/>
  <c r="AE321" i="2"/>
  <c r="AE192" i="2"/>
  <c r="AE536" i="2"/>
  <c r="AE363" i="2"/>
  <c r="AE511" i="2"/>
  <c r="AE77" i="2"/>
  <c r="AE176" i="2"/>
  <c r="AE103" i="2"/>
  <c r="AE284" i="2"/>
  <c r="AE304" i="2"/>
  <c r="AE509" i="2"/>
  <c r="AE351" i="2"/>
  <c r="AE113" i="2"/>
  <c r="AE97" i="2"/>
  <c r="AE270" i="2"/>
  <c r="AE482" i="2"/>
  <c r="AE429" i="2"/>
  <c r="AE148" i="2"/>
  <c r="AE586" i="2"/>
  <c r="AE170" i="2"/>
  <c r="AE465" i="2"/>
  <c r="AE326" i="2"/>
  <c r="AE212" i="2"/>
  <c r="AE295" i="2"/>
  <c r="AE350" i="2"/>
  <c r="AE117" i="2"/>
  <c r="AE159" i="2"/>
  <c r="AE435" i="2"/>
  <c r="AE386" i="2"/>
  <c r="AE440" i="2"/>
  <c r="AE365" i="2"/>
  <c r="AE82" i="2"/>
  <c r="AE266" i="2"/>
  <c r="AE118" i="2"/>
  <c r="AE285" i="2"/>
  <c r="AE448" i="2"/>
  <c r="AE362" i="2"/>
  <c r="AE111" i="2"/>
  <c r="AE369" i="2"/>
  <c r="AE645" i="2"/>
  <c r="AE226" i="2"/>
  <c r="AE497" i="2"/>
  <c r="AE239" i="2"/>
  <c r="AE510" i="2"/>
  <c r="AE196" i="2"/>
  <c r="AE74" i="2"/>
  <c r="AE437" i="2"/>
  <c r="AE154" i="2"/>
  <c r="AE188" i="2"/>
  <c r="AE673" i="2"/>
  <c r="AE315" i="2"/>
  <c r="AE200" i="2"/>
  <c r="AE300" i="2"/>
  <c r="AE529" i="2"/>
  <c r="AE450" i="2"/>
  <c r="AE296" i="2"/>
  <c r="AE8" i="2"/>
  <c r="AE18" i="2"/>
  <c r="AE99" i="2"/>
  <c r="AE626" i="2"/>
  <c r="AE86" i="2"/>
  <c r="AE101" i="2"/>
  <c r="AE80" i="2"/>
  <c r="AE289" i="2"/>
  <c r="AE375" i="2"/>
  <c r="AE451" i="2"/>
  <c r="AE126" i="2"/>
  <c r="AE316" i="2"/>
  <c r="AE229" i="2"/>
  <c r="AE660" i="2"/>
  <c r="AE281" i="2"/>
  <c r="AE173" i="2"/>
  <c r="AE58" i="2"/>
  <c r="AE63" i="2"/>
  <c r="AE517" i="2"/>
  <c r="AE364" i="2"/>
  <c r="AE524" i="2"/>
  <c r="AE256" i="2"/>
  <c r="AE418" i="2"/>
  <c r="AE129" i="2"/>
  <c r="AE209" i="2"/>
  <c r="AE643" i="2"/>
  <c r="AE30" i="2"/>
  <c r="AE45" i="2"/>
  <c r="AE318" i="2"/>
  <c r="AE306" i="2"/>
  <c r="AE140" i="2"/>
  <c r="AE167" i="2"/>
  <c r="AE395" i="2"/>
  <c r="AE52" i="2"/>
  <c r="AE245" i="2"/>
  <c r="AE11" i="2"/>
  <c r="AE674" i="2"/>
  <c r="AE384" i="2"/>
  <c r="AE651" i="2"/>
  <c r="AE687" i="2"/>
  <c r="AE402" i="2"/>
  <c r="AE297" i="2"/>
  <c r="AE535" i="2"/>
  <c r="AE264" i="2"/>
  <c r="AE255" i="2"/>
  <c r="AE716" i="2"/>
  <c r="AE313" i="2"/>
  <c r="AE235" i="2"/>
  <c r="AE653" i="2"/>
  <c r="AE308" i="2"/>
  <c r="AE333" i="2"/>
  <c r="AE278" i="2"/>
  <c r="AE224" i="2"/>
  <c r="AE347" i="2"/>
  <c r="AE157" i="2"/>
  <c r="AE141" i="2"/>
  <c r="AE110" i="2"/>
  <c r="AE531" i="2"/>
  <c r="AE181" i="2"/>
  <c r="AE9" i="2"/>
  <c r="AE377" i="2"/>
  <c r="AE560" i="2"/>
  <c r="AE396" i="2"/>
  <c r="AE116" i="2"/>
  <c r="AE210" i="2"/>
  <c r="AE207" i="2"/>
  <c r="AE487" i="2"/>
  <c r="AE514" i="2"/>
  <c r="AE539" i="2"/>
  <c r="AE449" i="2"/>
  <c r="AE29" i="2"/>
  <c r="AE525" i="2"/>
  <c r="AE540" i="2"/>
  <c r="AE648" i="2"/>
  <c r="AE584" i="2"/>
  <c r="AE636" i="2"/>
  <c r="AE561" i="2"/>
  <c r="AE287" i="2"/>
  <c r="AE666" i="2"/>
  <c r="AE568" i="2"/>
  <c r="AE663" i="2"/>
  <c r="AE504" i="2"/>
  <c r="AE243" i="2"/>
  <c r="AE617" i="2"/>
  <c r="AE219" i="2"/>
  <c r="AE391" i="2"/>
  <c r="AE252" i="2"/>
  <c r="AE642" i="2"/>
  <c r="AE42" i="2"/>
  <c r="AE155" i="2"/>
  <c r="AE559" i="2"/>
  <c r="AE234" i="2"/>
  <c r="AE627" i="2"/>
  <c r="AE603" i="2"/>
  <c r="AE139" i="2"/>
  <c r="AE521" i="2"/>
  <c r="AE290" i="2"/>
  <c r="AE506" i="2"/>
  <c r="AE146" i="2"/>
  <c r="AE667" i="2"/>
  <c r="AE416" i="2"/>
  <c r="AE238" i="2"/>
  <c r="AE36" i="2"/>
  <c r="AE20" i="2"/>
  <c r="AE567" i="2"/>
  <c r="AE240" i="2"/>
  <c r="AE675" i="2"/>
  <c r="AE56" i="2"/>
  <c r="AE532" i="2"/>
  <c r="AE7" i="2"/>
  <c r="AE484" i="2"/>
  <c r="AE34" i="2"/>
  <c r="AE230" i="2"/>
  <c r="AE106" i="2"/>
  <c r="AE444" i="2"/>
  <c r="AE488" i="2"/>
  <c r="AE467" i="2"/>
  <c r="AE73" i="2"/>
  <c r="AE125" i="2"/>
  <c r="AE505" i="2"/>
  <c r="AE404" i="2"/>
  <c r="AE152" i="2"/>
  <c r="AE512" i="2"/>
  <c r="AE438" i="2"/>
  <c r="AE479" i="2"/>
  <c r="AE114" i="2"/>
  <c r="AE69" i="2"/>
  <c r="AE382" i="2"/>
  <c r="AE64" i="2"/>
  <c r="AE145" i="2"/>
  <c r="AE545" i="2"/>
  <c r="AE76" i="2"/>
  <c r="AE698" i="2"/>
  <c r="AE458" i="2"/>
  <c r="AE309" i="2"/>
  <c r="AE282" i="2"/>
  <c r="AE43" i="2"/>
  <c r="AE447" i="2"/>
  <c r="AE489" i="2"/>
  <c r="AE481" i="2"/>
  <c r="AE16" i="2"/>
  <c r="AE398" i="2"/>
  <c r="AE664" i="2"/>
  <c r="AE286" i="2"/>
  <c r="AE49" i="2"/>
  <c r="AE336" i="2"/>
  <c r="AE288" i="2"/>
  <c r="AE166" i="2"/>
  <c r="AE399" i="2"/>
  <c r="AE589" i="2"/>
  <c r="AE340" i="2"/>
  <c r="AE231" i="2"/>
  <c r="AE376" i="2"/>
  <c r="AE430" i="2"/>
  <c r="AE359" i="2"/>
  <c r="AE10" i="2"/>
  <c r="AE562" i="2"/>
  <c r="AE70" i="2"/>
  <c r="AE89" i="2"/>
  <c r="AE44" i="2"/>
  <c r="AE165" i="2"/>
  <c r="AE705" i="2"/>
  <c r="AE728" i="2"/>
  <c r="AE345" i="2"/>
  <c r="AE466" i="2"/>
  <c r="AE594" i="2"/>
  <c r="AE406" i="2"/>
  <c r="AE38" i="2"/>
  <c r="AE500" i="2"/>
  <c r="AE356" i="2"/>
  <c r="AE14" i="2"/>
  <c r="AE680" i="2"/>
  <c r="AE572" i="2"/>
  <c r="AE102" i="2"/>
  <c r="AE436" i="2"/>
  <c r="AE421" i="2"/>
  <c r="AE349" i="2"/>
  <c r="AE327" i="2"/>
  <c r="AE221" i="2"/>
  <c r="AE357" i="2"/>
  <c r="AE383" i="2"/>
  <c r="AE228" i="2"/>
  <c r="AE419" i="2"/>
  <c r="AE492" i="2"/>
  <c r="AE473" i="2"/>
  <c r="AE624" i="2"/>
  <c r="AE91" i="2"/>
  <c r="AE426" i="2"/>
  <c r="AE54" i="2"/>
  <c r="AE274" i="2"/>
  <c r="AE79" i="2"/>
  <c r="AE95" i="2"/>
  <c r="AE476" i="2"/>
  <c r="AE3" i="2"/>
  <c r="AE355" i="2"/>
  <c r="AE367" i="2"/>
  <c r="AE307" i="2"/>
  <c r="AE262" i="2"/>
  <c r="AE387" i="2"/>
  <c r="AE640" i="2"/>
  <c r="AE459" i="2"/>
  <c r="AE493" i="2"/>
  <c r="AE130" i="2"/>
  <c r="AE694" i="2"/>
  <c r="AE582" i="2"/>
  <c r="AE552" i="2"/>
  <c r="AE604" i="2"/>
  <c r="AE46" i="2"/>
  <c r="AE554" i="2"/>
  <c r="AE361" i="2"/>
  <c r="AE213" i="2"/>
  <c r="AE214" i="2"/>
  <c r="AE108" i="2"/>
  <c r="AE273" i="2"/>
  <c r="AE533" i="2"/>
  <c r="AE358" i="2"/>
  <c r="AE329" i="2"/>
  <c r="AE199" i="2"/>
  <c r="AE292" i="2"/>
  <c r="AE310" i="2"/>
  <c r="AE249" i="2"/>
  <c r="AE503" i="2"/>
  <c r="AE178" i="2"/>
  <c r="AE393" i="2"/>
  <c r="AE151" i="2"/>
  <c r="AE237" i="2"/>
  <c r="AE123" i="2"/>
  <c r="AE580" i="2"/>
  <c r="AE322" i="2"/>
  <c r="AE460" i="2"/>
  <c r="AE672" i="2"/>
  <c r="AE21" i="2"/>
  <c r="AE337" i="2"/>
  <c r="AE215" i="2"/>
  <c r="AE171" i="2"/>
  <c r="AE147" i="2"/>
  <c r="AE314" i="2"/>
  <c r="AE712" i="2"/>
  <c r="AE257" i="2"/>
  <c r="AE201" i="2"/>
  <c r="AE556" i="2"/>
  <c r="AE389" i="2"/>
  <c r="AE516" i="2"/>
  <c r="AE439" i="2"/>
  <c r="AE105" i="2"/>
  <c r="AE280" i="2"/>
  <c r="AE67" i="2"/>
  <c r="AE305" i="2"/>
  <c r="AE180" i="2"/>
  <c r="AE33" i="2"/>
  <c r="AE115" i="2"/>
  <c r="AE197" i="2"/>
  <c r="AE136" i="2"/>
  <c r="AE301" i="2"/>
  <c r="AE431" i="2"/>
  <c r="AE291" i="2"/>
  <c r="AE128" i="2"/>
  <c r="AE335" i="2"/>
  <c r="AE217" i="2"/>
  <c r="AE637" i="2"/>
  <c r="AE31" i="2"/>
  <c r="AE550" i="2"/>
  <c r="AE681" i="2"/>
  <c r="AE13" i="2"/>
  <c r="AE216" i="2"/>
  <c r="AE90" i="2"/>
  <c r="AE710" i="2"/>
  <c r="AE546" i="2"/>
  <c r="AE194" i="2"/>
  <c r="AE311" i="2"/>
  <c r="AE132" i="2"/>
  <c r="AE62" i="2"/>
  <c r="AE635" i="2"/>
  <c r="AE650" i="2"/>
  <c r="AE22" i="2"/>
  <c r="AE528" i="2"/>
  <c r="AE223" i="2"/>
  <c r="AE595" i="2"/>
  <c r="AE68" i="2"/>
  <c r="AE601" i="2"/>
  <c r="AE573" i="2"/>
  <c r="AE260" i="2"/>
  <c r="AE452" i="2"/>
  <c r="AE109" i="2"/>
  <c r="AE5" i="2"/>
  <c r="AE61" i="2"/>
  <c r="AE621" i="2"/>
  <c r="AE585" i="2"/>
  <c r="AE2" i="2"/>
  <c r="AE577" i="2"/>
  <c r="AE334" i="2"/>
  <c r="AE478" i="2"/>
  <c r="AE272" i="2"/>
  <c r="AE519" i="2"/>
  <c r="AE620" i="2"/>
  <c r="AE644" i="2"/>
  <c r="AE205" i="2"/>
  <c r="AE317" i="2"/>
  <c r="AE15" i="2"/>
  <c r="AE144" i="2"/>
  <c r="AE477" i="2"/>
  <c r="AE275" i="2"/>
  <c r="AE456" i="2"/>
  <c r="AE17" i="2"/>
  <c r="AE81" i="2"/>
  <c r="AE662" i="2"/>
  <c r="AE276" i="2"/>
  <c r="AE203" i="2"/>
  <c r="AE168" i="2"/>
  <c r="AE28" i="2"/>
  <c r="AE104" i="2"/>
  <c r="AE66" i="2"/>
  <c r="AE299" i="2"/>
  <c r="AE614" i="2"/>
  <c r="AE360" i="2"/>
  <c r="AE250" i="2"/>
  <c r="AE162" i="2"/>
  <c r="AE169" i="2"/>
  <c r="AE50" i="2"/>
  <c r="AE599" i="2"/>
  <c r="AE218" i="2"/>
  <c r="AE71" i="2"/>
  <c r="AE366" i="2"/>
  <c r="AE241" i="2"/>
  <c r="AE541" i="2"/>
  <c r="AE544" i="2"/>
  <c r="AE211" i="2"/>
  <c r="AE121" i="2"/>
  <c r="AE253" i="2"/>
  <c r="AE98" i="2"/>
  <c r="AE163" i="2"/>
  <c r="AE19" i="2"/>
  <c r="AE530" i="2"/>
  <c r="AE432" i="2"/>
  <c r="AE47" i="2"/>
  <c r="AE184" i="2"/>
  <c r="AE220" i="2"/>
  <c r="AE25" i="2"/>
  <c r="AE501" i="2"/>
  <c r="AE269" i="2"/>
  <c r="AE59" i="2"/>
  <c r="AE353" i="2"/>
  <c r="AE551" i="2"/>
  <c r="AE427" i="2"/>
  <c r="AE731" i="2"/>
  <c r="AE652" i="2"/>
  <c r="AE267" i="2"/>
  <c r="AE605" i="2"/>
  <c r="AE618" i="2"/>
  <c r="AE522" i="2"/>
  <c r="AE202" i="2"/>
  <c r="AE55" i="2"/>
  <c r="AE331" i="2"/>
  <c r="AE127" i="2"/>
  <c r="AE592" i="2"/>
  <c r="AE23" i="2"/>
  <c r="AE695" i="2"/>
  <c r="AE709" i="2"/>
  <c r="AE303" i="2"/>
  <c r="AE647" i="2"/>
  <c r="AE591" i="2"/>
  <c r="AE534" i="2"/>
  <c r="AE658" i="2"/>
  <c r="AE179" i="2"/>
  <c r="AE394" i="2"/>
  <c r="AE693" i="2"/>
  <c r="AE283" i="2"/>
  <c r="AE143" i="2"/>
  <c r="AE417" i="2"/>
  <c r="AE563" i="2"/>
  <c r="AE654" i="2"/>
  <c r="AE177" i="2"/>
  <c r="AE434" i="2"/>
  <c r="AE574" i="2"/>
  <c r="AE248" i="2"/>
  <c r="AE374" i="2"/>
  <c r="AE385" i="2"/>
  <c r="AE373" i="2"/>
  <c r="AE6" i="2"/>
  <c r="AE96" i="2"/>
  <c r="AE593" i="2"/>
  <c r="AE83" i="2"/>
  <c r="AE175" i="2"/>
  <c r="AE60" i="2"/>
  <c r="AE490" i="2"/>
  <c r="AE65" i="2"/>
  <c r="AE704" i="2"/>
  <c r="AE423" i="2"/>
  <c r="AE513" i="2"/>
  <c r="AE354" i="2"/>
  <c r="AE564" i="2"/>
  <c r="AE32" i="2"/>
  <c r="AE302" i="2"/>
  <c r="AE142" i="2"/>
  <c r="AE265" i="2"/>
  <c r="AE491" i="2"/>
  <c r="AE183" i="2"/>
  <c r="AE471" i="2"/>
  <c r="AE496" i="2"/>
  <c r="AE715" i="2"/>
  <c r="AE686" i="2"/>
  <c r="AE190" i="2"/>
  <c r="AE569" i="2"/>
  <c r="AE94" i="2"/>
  <c r="AE319" i="2"/>
  <c r="AE703" i="2"/>
  <c r="AE607" i="2"/>
  <c r="AE690" i="2"/>
  <c r="AE293" i="2"/>
  <c r="AE206" i="2"/>
  <c r="AE453" i="2"/>
  <c r="AE12" i="2"/>
  <c r="AE24" i="2"/>
  <c r="AE581" i="2"/>
  <c r="AE428" i="2"/>
  <c r="AE84" i="2"/>
  <c r="AE602" i="2"/>
  <c r="AE472" i="2"/>
  <c r="AE48" i="2"/>
  <c r="AE508" i="2"/>
  <c r="AE254" i="2"/>
  <c r="AE222" i="2"/>
  <c r="AE158" i="2"/>
  <c r="AE495" i="2"/>
  <c r="AE622" i="2"/>
  <c r="AE138" i="2"/>
  <c r="AE26" i="2"/>
  <c r="AE53" i="2"/>
  <c r="AE485" i="2"/>
  <c r="AE124" i="2"/>
  <c r="AE548" i="2"/>
  <c r="AE424" i="2"/>
  <c r="AE583" i="2"/>
  <c r="AE494" i="2"/>
  <c r="AE187" i="2"/>
  <c r="AE696" i="2"/>
  <c r="AE457" i="2"/>
  <c r="AE40" i="2"/>
  <c r="AE537" i="2"/>
  <c r="AE523" i="2"/>
  <c r="AE411" i="2"/>
  <c r="AE475" i="2"/>
  <c r="AE729" i="2"/>
  <c r="AE271" i="2"/>
  <c r="AE446" i="2"/>
  <c r="AE390" i="2"/>
  <c r="AE480" i="2"/>
  <c r="AE403" i="2"/>
  <c r="AE641" i="2"/>
  <c r="AE608" i="2"/>
  <c r="AE723" i="2"/>
  <c r="AE172" i="2"/>
  <c r="AE370" i="2"/>
  <c r="AE486" i="2"/>
  <c r="AE610" i="2"/>
  <c r="AE268" i="2"/>
  <c r="AE85" i="2"/>
  <c r="AE655" i="2"/>
  <c r="AE632" i="2"/>
  <c r="AE87" i="2"/>
  <c r="AE263" i="2"/>
  <c r="AE208" i="2"/>
  <c r="AE27" i="2"/>
  <c r="AE612" i="2"/>
  <c r="AE133" i="2"/>
  <c r="AE634" i="2"/>
  <c r="AE720" i="2"/>
  <c r="AE555" i="2"/>
  <c r="AE320" i="2"/>
  <c r="AE657" i="2"/>
  <c r="AE232" i="2"/>
  <c r="AE461" i="2"/>
  <c r="AE298" i="2"/>
  <c r="AE37" i="2"/>
  <c r="AE677" i="2"/>
  <c r="AE468" i="2"/>
  <c r="AE259" i="2"/>
  <c r="AE683" i="2"/>
  <c r="AE412" i="2"/>
  <c r="AE122" i="2"/>
  <c r="AE689" i="2"/>
  <c r="AE442" i="2"/>
  <c r="AE131" i="2"/>
  <c r="AE590" i="2"/>
  <c r="AE193" i="2"/>
  <c r="AE619" i="2"/>
  <c r="AE616" i="2"/>
  <c r="AE443" i="2"/>
  <c r="AE191" i="2"/>
  <c r="AE137" i="2"/>
  <c r="AE161" i="2"/>
  <c r="AE150" i="2"/>
  <c r="AE676" i="2"/>
  <c r="AE409" i="2"/>
  <c r="AE422" i="2"/>
  <c r="AE294" i="2"/>
  <c r="AE120" i="2"/>
  <c r="AE596" i="2"/>
  <c r="AE726" i="2"/>
  <c r="AE515" i="2"/>
  <c r="AE312" i="2"/>
  <c r="AE244" i="2"/>
  <c r="AE100" i="2"/>
  <c r="AE702" i="2"/>
  <c r="AE277" i="2"/>
  <c r="AE557" i="2"/>
  <c r="AE346" i="2"/>
  <c r="AE39" i="2"/>
  <c r="AE441" i="2"/>
  <c r="AE134" i="2"/>
  <c r="AE348" i="2"/>
  <c r="AE156" i="2"/>
  <c r="AE195" i="2"/>
  <c r="AE400" i="2"/>
  <c r="AE685" i="2"/>
  <c r="AE570" i="2"/>
  <c r="AE261" i="2"/>
  <c r="AE445" i="2"/>
  <c r="AE185" i="2"/>
  <c r="AE665" i="2"/>
  <c r="AE135" i="2"/>
  <c r="AE606" i="2"/>
  <c r="AE727" i="2"/>
  <c r="AE718" i="2"/>
  <c r="AE72" i="2"/>
  <c r="AE578" i="2"/>
  <c r="AE401" i="2"/>
  <c r="AE410" i="2"/>
  <c r="AE425" i="2"/>
  <c r="AE587" i="2"/>
  <c r="AE722" i="2"/>
  <c r="AE279" i="2"/>
  <c r="AE669" i="2"/>
  <c r="AE659" i="2"/>
  <c r="AE153" i="2"/>
  <c r="AE352" i="2"/>
  <c r="AE236" i="2"/>
  <c r="AE51" i="2"/>
  <c r="AE149" i="2"/>
  <c r="AE323" i="2"/>
  <c r="AE678" i="2"/>
  <c r="AE119" i="2"/>
  <c r="AE332" i="2"/>
  <c r="AE628" i="2"/>
  <c r="AE719" i="2"/>
  <c r="AE464" i="2"/>
  <c r="AE225" i="2"/>
  <c r="AE342" i="2"/>
  <c r="AE35" i="2"/>
  <c r="AE711" i="2"/>
  <c r="AE455" i="2"/>
  <c r="AE164" i="2"/>
  <c r="AE258" i="2"/>
  <c r="AE623" i="2"/>
  <c r="AE638" i="2"/>
  <c r="AE684" i="2"/>
  <c r="AE615" i="2"/>
  <c r="AE732" i="2"/>
  <c r="AE405" i="2"/>
  <c r="AE462" i="2"/>
  <c r="AE600" i="2"/>
  <c r="AE527" i="2"/>
  <c r="AE408" i="2"/>
  <c r="AE247" i="2"/>
  <c r="AE597" i="2"/>
  <c r="AE639" i="2"/>
  <c r="AE189" i="2"/>
  <c r="AE379" i="2"/>
  <c r="AE107" i="2"/>
  <c r="AE204" i="2"/>
  <c r="AE518" i="2"/>
  <c r="AE198" i="2"/>
  <c r="AE661" i="2"/>
  <c r="AE483" i="2"/>
  <c r="AE420" i="2"/>
  <c r="AE542" i="2"/>
  <c r="AE691" i="2"/>
  <c r="AE502" i="2"/>
  <c r="AE325" i="2"/>
  <c r="AE328" i="2"/>
  <c r="AE498" i="2"/>
  <c r="AE174" i="2"/>
  <c r="AE93" i="2"/>
  <c r="AE547" i="2"/>
  <c r="AE565" i="2"/>
  <c r="AE414" i="2"/>
  <c r="AE543" i="2"/>
  <c r="AE227" i="2"/>
  <c r="AE160" i="2"/>
  <c r="AE397" i="2"/>
  <c r="AE713" i="2"/>
  <c r="AE724" i="2"/>
  <c r="AE558" i="2"/>
  <c r="AE415" i="2"/>
  <c r="AE682" i="2"/>
  <c r="AE368" i="2"/>
  <c r="AE388" i="2"/>
  <c r="AE324" i="2"/>
  <c r="AE625" i="2"/>
  <c r="AE251" i="2"/>
  <c r="AE609" i="2"/>
  <c r="AE242" i="2"/>
  <c r="AE330" i="2"/>
  <c r="AE371" i="2"/>
  <c r="AE611" i="2"/>
  <c r="AE708" i="2"/>
  <c r="AE575" i="2"/>
  <c r="AE566" i="2"/>
  <c r="AE588" i="2"/>
  <c r="AE631" i="2"/>
  <c r="AE697" i="2"/>
  <c r="AE671" i="2"/>
  <c r="AE507" i="2"/>
  <c r="AE707" i="2"/>
  <c r="AE613" i="2"/>
  <c r="AE392" i="2"/>
  <c r="AE454" i="2"/>
  <c r="AE339" i="2"/>
  <c r="AE670" i="2"/>
  <c r="AE679" i="2"/>
  <c r="AE499" i="2"/>
  <c r="AE520" i="2"/>
  <c r="AE706" i="2"/>
  <c r="AE699" i="2"/>
  <c r="AE633" i="2"/>
  <c r="AE725" i="2"/>
  <c r="AE701" i="2"/>
  <c r="AE700" i="2"/>
  <c r="AE649" i="2"/>
  <c r="AE688" i="2"/>
  <c r="AE714" i="2"/>
  <c r="AE721" i="2"/>
  <c r="AE717" i="2"/>
  <c r="AE730" i="2"/>
  <c r="AE668" i="2"/>
  <c r="AD630" i="2"/>
  <c r="AD598" i="2"/>
  <c r="AD629" i="2"/>
  <c r="AD92" i="2"/>
  <c r="AD338" i="2"/>
  <c r="AD433" i="2"/>
  <c r="AD407" i="2"/>
  <c r="AD526" i="2"/>
  <c r="AD343" i="2"/>
  <c r="AD553" i="2"/>
  <c r="AD413" i="2"/>
  <c r="AD469" i="2"/>
  <c r="AD186" i="2"/>
  <c r="AD692" i="2"/>
  <c r="AD112" i="2"/>
  <c r="AD474" i="2"/>
  <c r="AD344" i="2"/>
  <c r="AD470" i="2"/>
  <c r="AD41" i="2"/>
  <c r="AD646" i="2"/>
  <c r="AD463" i="2"/>
  <c r="AD381" i="2"/>
  <c r="AD378" i="2"/>
  <c r="AD57" i="2"/>
  <c r="AD538" i="2"/>
  <c r="AD182" i="2"/>
  <c r="AD576" i="2"/>
  <c r="AD233" i="2"/>
  <c r="AD341" i="2"/>
  <c r="AD549" i="2"/>
  <c r="AD656" i="2"/>
  <c r="AD380" i="2"/>
  <c r="AD78" i="2"/>
  <c r="AD579" i="2"/>
  <c r="AD4" i="2"/>
  <c r="AD75" i="2"/>
  <c r="AD372" i="2"/>
  <c r="AD571" i="2"/>
  <c r="AD246" i="2"/>
  <c r="AD88" i="2"/>
  <c r="AD321" i="2"/>
  <c r="AD192" i="2"/>
  <c r="AD536" i="2"/>
  <c r="AD363" i="2"/>
  <c r="AD511" i="2"/>
  <c r="AD77" i="2"/>
  <c r="AD176" i="2"/>
  <c r="AD103" i="2"/>
  <c r="AD284" i="2"/>
  <c r="AD304" i="2"/>
  <c r="AD509" i="2"/>
  <c r="AD351" i="2"/>
  <c r="AD113" i="2"/>
  <c r="AD97" i="2"/>
  <c r="AD270" i="2"/>
  <c r="AD482" i="2"/>
  <c r="AD429" i="2"/>
  <c r="AD148" i="2"/>
  <c r="AD586" i="2"/>
  <c r="AD170" i="2"/>
  <c r="AD465" i="2"/>
  <c r="AD326" i="2"/>
  <c r="AD212" i="2"/>
  <c r="AD295" i="2"/>
  <c r="AD350" i="2"/>
  <c r="AD117" i="2"/>
  <c r="AD159" i="2"/>
  <c r="AD435" i="2"/>
  <c r="AD386" i="2"/>
  <c r="AD440" i="2"/>
  <c r="AD365" i="2"/>
  <c r="AD82" i="2"/>
  <c r="AD266" i="2"/>
  <c r="AD118" i="2"/>
  <c r="AD285" i="2"/>
  <c r="AD448" i="2"/>
  <c r="AD362" i="2"/>
  <c r="AD111" i="2"/>
  <c r="AD369" i="2"/>
  <c r="AD645" i="2"/>
  <c r="AD226" i="2"/>
  <c r="AD497" i="2"/>
  <c r="AD239" i="2"/>
  <c r="AD510" i="2"/>
  <c r="AD196" i="2"/>
  <c r="AD74" i="2"/>
  <c r="AD437" i="2"/>
  <c r="AD154" i="2"/>
  <c r="AD188" i="2"/>
  <c r="AD673" i="2"/>
  <c r="AD315" i="2"/>
  <c r="AD200" i="2"/>
  <c r="AD300" i="2"/>
  <c r="AD529" i="2"/>
  <c r="AD450" i="2"/>
  <c r="AD296" i="2"/>
  <c r="AD8" i="2"/>
  <c r="AD18" i="2"/>
  <c r="AD99" i="2"/>
  <c r="AD626" i="2"/>
  <c r="AD86" i="2"/>
  <c r="AD101" i="2"/>
  <c r="AD80" i="2"/>
  <c r="AD289" i="2"/>
  <c r="AD375" i="2"/>
  <c r="AD451" i="2"/>
  <c r="AD126" i="2"/>
  <c r="AD316" i="2"/>
  <c r="AD229" i="2"/>
  <c r="AD660" i="2"/>
  <c r="AD281" i="2"/>
  <c r="AD173" i="2"/>
  <c r="AD58" i="2"/>
  <c r="AD63" i="2"/>
  <c r="AD517" i="2"/>
  <c r="AD364" i="2"/>
  <c r="AD524" i="2"/>
  <c r="AD256" i="2"/>
  <c r="AD418" i="2"/>
  <c r="AD129" i="2"/>
  <c r="AD209" i="2"/>
  <c r="AD643" i="2"/>
  <c r="AD30" i="2"/>
  <c r="AD45" i="2"/>
  <c r="AD318" i="2"/>
  <c r="AD306" i="2"/>
  <c r="AD140" i="2"/>
  <c r="AD167" i="2"/>
  <c r="AD395" i="2"/>
  <c r="AD52" i="2"/>
  <c r="AD245" i="2"/>
  <c r="AD11" i="2"/>
  <c r="AD674" i="2"/>
  <c r="AD384" i="2"/>
  <c r="AD651" i="2"/>
  <c r="AD687" i="2"/>
  <c r="AD402" i="2"/>
  <c r="AD297" i="2"/>
  <c r="AD535" i="2"/>
  <c r="AD264" i="2"/>
  <c r="AD255" i="2"/>
  <c r="AD716" i="2"/>
  <c r="AD313" i="2"/>
  <c r="AD235" i="2"/>
  <c r="AD653" i="2"/>
  <c r="AD308" i="2"/>
  <c r="AD333" i="2"/>
  <c r="AD278" i="2"/>
  <c r="AD224" i="2"/>
  <c r="AD347" i="2"/>
  <c r="AD157" i="2"/>
  <c r="AD141" i="2"/>
  <c r="AD110" i="2"/>
  <c r="AD531" i="2"/>
  <c r="AD181" i="2"/>
  <c r="AD9" i="2"/>
  <c r="AD377" i="2"/>
  <c r="AD560" i="2"/>
  <c r="AD396" i="2"/>
  <c r="AD116" i="2"/>
  <c r="AD210" i="2"/>
  <c r="AD207" i="2"/>
  <c r="AD487" i="2"/>
  <c r="AD514" i="2"/>
  <c r="AD539" i="2"/>
  <c r="AD449" i="2"/>
  <c r="AD29" i="2"/>
  <c r="AD525" i="2"/>
  <c r="AD540" i="2"/>
  <c r="AD648" i="2"/>
  <c r="AD584" i="2"/>
  <c r="AD636" i="2"/>
  <c r="AD561" i="2"/>
  <c r="AD287" i="2"/>
  <c r="AD666" i="2"/>
  <c r="AD568" i="2"/>
  <c r="AD663" i="2"/>
  <c r="AD504" i="2"/>
  <c r="AD243" i="2"/>
  <c r="AD617" i="2"/>
  <c r="AD219" i="2"/>
  <c r="AD391" i="2"/>
  <c r="AD252" i="2"/>
  <c r="AD642" i="2"/>
  <c r="AD42" i="2"/>
  <c r="AD155" i="2"/>
  <c r="AD559" i="2"/>
  <c r="AD234" i="2"/>
  <c r="AD627" i="2"/>
  <c r="AD603" i="2"/>
  <c r="AD139" i="2"/>
  <c r="AD521" i="2"/>
  <c r="AD290" i="2"/>
  <c r="AD506" i="2"/>
  <c r="AD146" i="2"/>
  <c r="AD667" i="2"/>
  <c r="AD416" i="2"/>
  <c r="AD238" i="2"/>
  <c r="AD36" i="2"/>
  <c r="AD20" i="2"/>
  <c r="AD567" i="2"/>
  <c r="AD240" i="2"/>
  <c r="AD675" i="2"/>
  <c r="AD56" i="2"/>
  <c r="AD532" i="2"/>
  <c r="AD7" i="2"/>
  <c r="AD484" i="2"/>
  <c r="AD34" i="2"/>
  <c r="AD230" i="2"/>
  <c r="AD106" i="2"/>
  <c r="AD444" i="2"/>
  <c r="AD488" i="2"/>
  <c r="AD467" i="2"/>
  <c r="AD73" i="2"/>
  <c r="AD125" i="2"/>
  <c r="AD505" i="2"/>
  <c r="AD404" i="2"/>
  <c r="AD152" i="2"/>
  <c r="AD512" i="2"/>
  <c r="AD438" i="2"/>
  <c r="AD479" i="2"/>
  <c r="AD114" i="2"/>
  <c r="AD69" i="2"/>
  <c r="AD382" i="2"/>
  <c r="AD64" i="2"/>
  <c r="AD145" i="2"/>
  <c r="AD545" i="2"/>
  <c r="AD76" i="2"/>
  <c r="AD698" i="2"/>
  <c r="AD458" i="2"/>
  <c r="AD309" i="2"/>
  <c r="AD282" i="2"/>
  <c r="AD43" i="2"/>
  <c r="AD447" i="2"/>
  <c r="AD489" i="2"/>
  <c r="AD481" i="2"/>
  <c r="AD16" i="2"/>
  <c r="AD398" i="2"/>
  <c r="AD664" i="2"/>
  <c r="AD286" i="2"/>
  <c r="AD49" i="2"/>
  <c r="AD336" i="2"/>
  <c r="AD288" i="2"/>
  <c r="AD166" i="2"/>
  <c r="AD399" i="2"/>
  <c r="AD589" i="2"/>
  <c r="AD340" i="2"/>
  <c r="AD231" i="2"/>
  <c r="AD376" i="2"/>
  <c r="AD430" i="2"/>
  <c r="AD359" i="2"/>
  <c r="AD10" i="2"/>
  <c r="AD562" i="2"/>
  <c r="AD70" i="2"/>
  <c r="AD89" i="2"/>
  <c r="AD44" i="2"/>
  <c r="AD165" i="2"/>
  <c r="AD705" i="2"/>
  <c r="AD728" i="2"/>
  <c r="AD345" i="2"/>
  <c r="AD466" i="2"/>
  <c r="AD594" i="2"/>
  <c r="AD406" i="2"/>
  <c r="AD38" i="2"/>
  <c r="AD500" i="2"/>
  <c r="AD356" i="2"/>
  <c r="AD14" i="2"/>
  <c r="AD680" i="2"/>
  <c r="AD572" i="2"/>
  <c r="AD102" i="2"/>
  <c r="AD436" i="2"/>
  <c r="AD421" i="2"/>
  <c r="AD349" i="2"/>
  <c r="AD327" i="2"/>
  <c r="AD221" i="2"/>
  <c r="AD357" i="2"/>
  <c r="AD383" i="2"/>
  <c r="AD228" i="2"/>
  <c r="AD419" i="2"/>
  <c r="AD492" i="2"/>
  <c r="AD473" i="2"/>
  <c r="AD624" i="2"/>
  <c r="AD91" i="2"/>
  <c r="AD426" i="2"/>
  <c r="AD54" i="2"/>
  <c r="AD274" i="2"/>
  <c r="AD79" i="2"/>
  <c r="AD95" i="2"/>
  <c r="AD476" i="2"/>
  <c r="AD3" i="2"/>
  <c r="AD355" i="2"/>
  <c r="AD367" i="2"/>
  <c r="AD307" i="2"/>
  <c r="AD262" i="2"/>
  <c r="AD387" i="2"/>
  <c r="AD640" i="2"/>
  <c r="AD459" i="2"/>
  <c r="AD493" i="2"/>
  <c r="AD130" i="2"/>
  <c r="AD694" i="2"/>
  <c r="AD582" i="2"/>
  <c r="AD552" i="2"/>
  <c r="AD604" i="2"/>
  <c r="AD46" i="2"/>
  <c r="AD554" i="2"/>
  <c r="AD361" i="2"/>
  <c r="AD213" i="2"/>
  <c r="AD214" i="2"/>
  <c r="AD108" i="2"/>
  <c r="AD273" i="2"/>
  <c r="AD533" i="2"/>
  <c r="AD358" i="2"/>
  <c r="AD329" i="2"/>
  <c r="AD199" i="2"/>
  <c r="AD292" i="2"/>
  <c r="AD310" i="2"/>
  <c r="AD249" i="2"/>
  <c r="AD503" i="2"/>
  <c r="AD178" i="2"/>
  <c r="AD393" i="2"/>
  <c r="AD151" i="2"/>
  <c r="AD237" i="2"/>
  <c r="AD123" i="2"/>
  <c r="AD580" i="2"/>
  <c r="AD322" i="2"/>
  <c r="AD460" i="2"/>
  <c r="AD672" i="2"/>
  <c r="AD21" i="2"/>
  <c r="AD337" i="2"/>
  <c r="AD215" i="2"/>
  <c r="AD171" i="2"/>
  <c r="AD147" i="2"/>
  <c r="AD314" i="2"/>
  <c r="AD712" i="2"/>
  <c r="AD257" i="2"/>
  <c r="AD201" i="2"/>
  <c r="AD556" i="2"/>
  <c r="AD389" i="2"/>
  <c r="AD516" i="2"/>
  <c r="AD439" i="2"/>
  <c r="AD105" i="2"/>
  <c r="AD280" i="2"/>
  <c r="AD67" i="2"/>
  <c r="AD305" i="2"/>
  <c r="AD180" i="2"/>
  <c r="AD33" i="2"/>
  <c r="AD115" i="2"/>
  <c r="AD197" i="2"/>
  <c r="AD136" i="2"/>
  <c r="AD301" i="2"/>
  <c r="AD431" i="2"/>
  <c r="AD291" i="2"/>
  <c r="AD128" i="2"/>
  <c r="AD335" i="2"/>
  <c r="AD217" i="2"/>
  <c r="AD637" i="2"/>
  <c r="AD31" i="2"/>
  <c r="AD550" i="2"/>
  <c r="AD681" i="2"/>
  <c r="AD13" i="2"/>
  <c r="AD216" i="2"/>
  <c r="AD90" i="2"/>
  <c r="AD710" i="2"/>
  <c r="AD546" i="2"/>
  <c r="AD194" i="2"/>
  <c r="AD311" i="2"/>
  <c r="AD132" i="2"/>
  <c r="AD62" i="2"/>
  <c r="AD635" i="2"/>
  <c r="AD650" i="2"/>
  <c r="AD22" i="2"/>
  <c r="AD528" i="2"/>
  <c r="AD223" i="2"/>
  <c r="AD595" i="2"/>
  <c r="AD68" i="2"/>
  <c r="AD601" i="2"/>
  <c r="AD573" i="2"/>
  <c r="AD260" i="2"/>
  <c r="AD452" i="2"/>
  <c r="AD109" i="2"/>
  <c r="AD5" i="2"/>
  <c r="AD61" i="2"/>
  <c r="AD621" i="2"/>
  <c r="AD585" i="2"/>
  <c r="AD2" i="2"/>
  <c r="AD577" i="2"/>
  <c r="AD334" i="2"/>
  <c r="AD478" i="2"/>
  <c r="AD272" i="2"/>
  <c r="AD519" i="2"/>
  <c r="AD620" i="2"/>
  <c r="AD644" i="2"/>
  <c r="AD205" i="2"/>
  <c r="AD317" i="2"/>
  <c r="AD15" i="2"/>
  <c r="AD144" i="2"/>
  <c r="AD477" i="2"/>
  <c r="AD275" i="2"/>
  <c r="AD456" i="2"/>
  <c r="AD17" i="2"/>
  <c r="AD81" i="2"/>
  <c r="AD662" i="2"/>
  <c r="AD276" i="2"/>
  <c r="AD203" i="2"/>
  <c r="AD168" i="2"/>
  <c r="AD28" i="2"/>
  <c r="AD104" i="2"/>
  <c r="AD66" i="2"/>
  <c r="AD299" i="2"/>
  <c r="AD614" i="2"/>
  <c r="AD360" i="2"/>
  <c r="AD250" i="2"/>
  <c r="AD162" i="2"/>
  <c r="AD169" i="2"/>
  <c r="AD50" i="2"/>
  <c r="AD599" i="2"/>
  <c r="AD218" i="2"/>
  <c r="AD71" i="2"/>
  <c r="AD366" i="2"/>
  <c r="AD241" i="2"/>
  <c r="AD541" i="2"/>
  <c r="AD544" i="2"/>
  <c r="AD211" i="2"/>
  <c r="AD121" i="2"/>
  <c r="AD253" i="2"/>
  <c r="AD98" i="2"/>
  <c r="AD163" i="2"/>
  <c r="AD19" i="2"/>
  <c r="AD530" i="2"/>
  <c r="AD432" i="2"/>
  <c r="AD47" i="2"/>
  <c r="AD184" i="2"/>
  <c r="AD220" i="2"/>
  <c r="AD25" i="2"/>
  <c r="AD501" i="2"/>
  <c r="AD269" i="2"/>
  <c r="AD59" i="2"/>
  <c r="AD353" i="2"/>
  <c r="AD551" i="2"/>
  <c r="AD427" i="2"/>
  <c r="AD731" i="2"/>
  <c r="AD652" i="2"/>
  <c r="AD267" i="2"/>
  <c r="AD605" i="2"/>
  <c r="AD618" i="2"/>
  <c r="AD522" i="2"/>
  <c r="AD202" i="2"/>
  <c r="AD55" i="2"/>
  <c r="AD331" i="2"/>
  <c r="AD127" i="2"/>
  <c r="AD592" i="2"/>
  <c r="AD23" i="2"/>
  <c r="AD695" i="2"/>
  <c r="AD709" i="2"/>
  <c r="AD303" i="2"/>
  <c r="AD647" i="2"/>
  <c r="AD591" i="2"/>
  <c r="AD534" i="2"/>
  <c r="AD658" i="2"/>
  <c r="AD179" i="2"/>
  <c r="AD394" i="2"/>
  <c r="AD693" i="2"/>
  <c r="AD283" i="2"/>
  <c r="AD143" i="2"/>
  <c r="AD417" i="2"/>
  <c r="AD563" i="2"/>
  <c r="AD654" i="2"/>
  <c r="AD177" i="2"/>
  <c r="AD434" i="2"/>
  <c r="AD574" i="2"/>
  <c r="AD248" i="2"/>
  <c r="AD374" i="2"/>
  <c r="AD385" i="2"/>
  <c r="AD373" i="2"/>
  <c r="K94" i="3" s="1"/>
  <c r="AD6" i="2"/>
  <c r="AD96" i="2"/>
  <c r="AD593" i="2"/>
  <c r="AD83" i="2"/>
  <c r="AD175" i="2"/>
  <c r="AD60" i="2"/>
  <c r="AD490" i="2"/>
  <c r="AD65" i="2"/>
  <c r="AD704" i="2"/>
  <c r="AD423" i="2"/>
  <c r="AD513" i="2"/>
  <c r="AD354" i="2"/>
  <c r="AD564" i="2"/>
  <c r="AD32" i="2"/>
  <c r="AD302" i="2"/>
  <c r="AD142" i="2"/>
  <c r="AD265" i="2"/>
  <c r="AD491" i="2"/>
  <c r="AD183" i="2"/>
  <c r="AD471" i="2"/>
  <c r="AD496" i="2"/>
  <c r="AD715" i="2"/>
  <c r="AD686" i="2"/>
  <c r="AD190" i="2"/>
  <c r="AD569" i="2"/>
  <c r="AD94" i="2"/>
  <c r="AD319" i="2"/>
  <c r="AD703" i="2"/>
  <c r="AD607" i="2"/>
  <c r="AD690" i="2"/>
  <c r="AD293" i="2"/>
  <c r="AD206" i="2"/>
  <c r="AD453" i="2"/>
  <c r="AD12" i="2"/>
  <c r="AD24" i="2"/>
  <c r="AD581" i="2"/>
  <c r="AD428" i="2"/>
  <c r="AD84" i="2"/>
  <c r="AD602" i="2"/>
  <c r="AD472" i="2"/>
  <c r="AD48" i="2"/>
  <c r="AD508" i="2"/>
  <c r="AD254" i="2"/>
  <c r="AD222" i="2"/>
  <c r="AD158" i="2"/>
  <c r="AD495" i="2"/>
  <c r="AD622" i="2"/>
  <c r="AD138" i="2"/>
  <c r="AD26" i="2"/>
  <c r="AD53" i="2"/>
  <c r="AD485" i="2"/>
  <c r="AD124" i="2"/>
  <c r="AD548" i="2"/>
  <c r="AD424" i="2"/>
  <c r="AD583" i="2"/>
  <c r="AD494" i="2"/>
  <c r="AD187" i="2"/>
  <c r="AD696" i="2"/>
  <c r="AD457" i="2"/>
  <c r="AD40" i="2"/>
  <c r="AD537" i="2"/>
  <c r="AD523" i="2"/>
  <c r="AD411" i="2"/>
  <c r="AD475" i="2"/>
  <c r="AD729" i="2"/>
  <c r="AD271" i="2"/>
  <c r="AD446" i="2"/>
  <c r="AD390" i="2"/>
  <c r="AD480" i="2"/>
  <c r="AD403" i="2"/>
  <c r="AD641" i="2"/>
  <c r="AD608" i="2"/>
  <c r="AD723" i="2"/>
  <c r="AD172" i="2"/>
  <c r="AD370" i="2"/>
  <c r="AD486" i="2"/>
  <c r="AD610" i="2"/>
  <c r="AD268" i="2"/>
  <c r="AD85" i="2"/>
  <c r="AD655" i="2"/>
  <c r="AD632" i="2"/>
  <c r="AD87" i="2"/>
  <c r="AD263" i="2"/>
  <c r="AD208" i="2"/>
  <c r="AD27" i="2"/>
  <c r="AD612" i="2"/>
  <c r="AD133" i="2"/>
  <c r="AD634" i="2"/>
  <c r="AD720" i="2"/>
  <c r="AD555" i="2"/>
  <c r="AD320" i="2"/>
  <c r="AD657" i="2"/>
  <c r="AD232" i="2"/>
  <c r="AD461" i="2"/>
  <c r="AD298" i="2"/>
  <c r="AD37" i="2"/>
  <c r="AD677" i="2"/>
  <c r="AD468" i="2"/>
  <c r="AD259" i="2"/>
  <c r="AD683" i="2"/>
  <c r="AD412" i="2"/>
  <c r="AD122" i="2"/>
  <c r="AD689" i="2"/>
  <c r="AD442" i="2"/>
  <c r="AD131" i="2"/>
  <c r="AD590" i="2"/>
  <c r="AD193" i="2"/>
  <c r="AD619" i="2"/>
  <c r="AD616" i="2"/>
  <c r="AD443" i="2"/>
  <c r="AD191" i="2"/>
  <c r="AD137" i="2"/>
  <c r="AD161" i="2"/>
  <c r="AD150" i="2"/>
  <c r="AD676" i="2"/>
  <c r="AD409" i="2"/>
  <c r="AD422" i="2"/>
  <c r="AD294" i="2"/>
  <c r="AD120" i="2"/>
  <c r="AD596" i="2"/>
  <c r="AD726" i="2"/>
  <c r="AD515" i="2"/>
  <c r="AD312" i="2"/>
  <c r="AD244" i="2"/>
  <c r="AD100" i="2"/>
  <c r="AD702" i="2"/>
  <c r="AD277" i="2"/>
  <c r="AD557" i="2"/>
  <c r="AD346" i="2"/>
  <c r="AD39" i="2"/>
  <c r="AD441" i="2"/>
  <c r="AD134" i="2"/>
  <c r="AD348" i="2"/>
  <c r="AD156" i="2"/>
  <c r="AD195" i="2"/>
  <c r="AD400" i="2"/>
  <c r="AD685" i="2"/>
  <c r="AD570" i="2"/>
  <c r="AD261" i="2"/>
  <c r="AD445" i="2"/>
  <c r="AD185" i="2"/>
  <c r="AD665" i="2"/>
  <c r="AD135" i="2"/>
  <c r="AD606" i="2"/>
  <c r="AD727" i="2"/>
  <c r="AD718" i="2"/>
  <c r="AD72" i="2"/>
  <c r="AD578" i="2"/>
  <c r="AD401" i="2"/>
  <c r="AD410" i="2"/>
  <c r="AD425" i="2"/>
  <c r="AD587" i="2"/>
  <c r="AD722" i="2"/>
  <c r="AD279" i="2"/>
  <c r="AD669" i="2"/>
  <c r="AD659" i="2"/>
  <c r="AD153" i="2"/>
  <c r="AD352" i="2"/>
  <c r="AD236" i="2"/>
  <c r="AD51" i="2"/>
  <c r="AD149" i="2"/>
  <c r="AD323" i="2"/>
  <c r="AD678" i="2"/>
  <c r="AD119" i="2"/>
  <c r="AD332" i="2"/>
  <c r="AD628" i="2"/>
  <c r="AD719" i="2"/>
  <c r="AD464" i="2"/>
  <c r="AD225" i="2"/>
  <c r="AD342" i="2"/>
  <c r="AD35" i="2"/>
  <c r="AD711" i="2"/>
  <c r="AD455" i="2"/>
  <c r="AD164" i="2"/>
  <c r="AD258" i="2"/>
  <c r="AD623" i="2"/>
  <c r="AD638" i="2"/>
  <c r="AD684" i="2"/>
  <c r="AD615" i="2"/>
  <c r="AD732" i="2"/>
  <c r="AD405" i="2"/>
  <c r="AD462" i="2"/>
  <c r="AD600" i="2"/>
  <c r="AD527" i="2"/>
  <c r="AD408" i="2"/>
  <c r="AD247" i="2"/>
  <c r="AD597" i="2"/>
  <c r="AD639" i="2"/>
  <c r="AD189" i="2"/>
  <c r="AD379" i="2"/>
  <c r="AD107" i="2"/>
  <c r="AD204" i="2"/>
  <c r="AD518" i="2"/>
  <c r="AD198" i="2"/>
  <c r="AD661" i="2"/>
  <c r="AD483" i="2"/>
  <c r="AD420" i="2"/>
  <c r="AD542" i="2"/>
  <c r="AD691" i="2"/>
  <c r="AD502" i="2"/>
  <c r="AD325" i="2"/>
  <c r="AD328" i="2"/>
  <c r="AD498" i="2"/>
  <c r="AD174" i="2"/>
  <c r="AD93" i="2"/>
  <c r="AD547" i="2"/>
  <c r="AD565" i="2"/>
  <c r="AD414" i="2"/>
  <c r="AD543" i="2"/>
  <c r="AD227" i="2"/>
  <c r="AD160" i="2"/>
  <c r="AD397" i="2"/>
  <c r="AD713" i="2"/>
  <c r="AD724" i="2"/>
  <c r="AD558" i="2"/>
  <c r="AD415" i="2"/>
  <c r="AD682" i="2"/>
  <c r="AD368" i="2"/>
  <c r="AD388" i="2"/>
  <c r="AD324" i="2"/>
  <c r="AD625" i="2"/>
  <c r="AD251" i="2"/>
  <c r="AD609" i="2"/>
  <c r="AD242" i="2"/>
  <c r="AD330" i="2"/>
  <c r="AD371" i="2"/>
  <c r="AD611" i="2"/>
  <c r="AD708" i="2"/>
  <c r="AD575" i="2"/>
  <c r="AD566" i="2"/>
  <c r="AD588" i="2"/>
  <c r="AD631" i="2"/>
  <c r="AD697" i="2"/>
  <c r="AD671" i="2"/>
  <c r="AD507" i="2"/>
  <c r="AD707" i="2"/>
  <c r="AD613" i="2"/>
  <c r="AD392" i="2"/>
  <c r="AD454" i="2"/>
  <c r="AD339" i="2"/>
  <c r="AD670" i="2"/>
  <c r="AD679" i="2"/>
  <c r="AD499" i="2"/>
  <c r="AD520" i="2"/>
  <c r="AD706" i="2"/>
  <c r="AD699" i="2"/>
  <c r="AD633" i="2"/>
  <c r="AD725" i="2"/>
  <c r="AD701" i="2"/>
  <c r="AD700" i="2"/>
  <c r="AD649" i="2"/>
  <c r="AD688" i="2"/>
  <c r="AD714" i="2"/>
  <c r="AD721" i="2"/>
  <c r="AD717" i="2"/>
  <c r="AD730" i="2"/>
  <c r="AD668" i="2"/>
  <c r="AC630" i="2"/>
  <c r="AC598" i="2"/>
  <c r="AC629" i="2"/>
  <c r="AC92" i="2"/>
  <c r="AC338" i="2"/>
  <c r="AC433" i="2"/>
  <c r="AC407" i="2"/>
  <c r="AC526" i="2"/>
  <c r="AC343" i="2"/>
  <c r="AC553" i="2"/>
  <c r="AC413" i="2"/>
  <c r="AC469" i="2"/>
  <c r="AC186" i="2"/>
  <c r="AC692" i="2"/>
  <c r="AC112" i="2"/>
  <c r="AC474" i="2"/>
  <c r="AC344" i="2"/>
  <c r="AC470" i="2"/>
  <c r="AC41" i="2"/>
  <c r="AC646" i="2"/>
  <c r="AC463" i="2"/>
  <c r="AC381" i="2"/>
  <c r="AC378" i="2"/>
  <c r="AC57" i="2"/>
  <c r="AC538" i="2"/>
  <c r="AC182" i="2"/>
  <c r="AC576" i="2"/>
  <c r="AC233" i="2"/>
  <c r="AC341" i="2"/>
  <c r="AC549" i="2"/>
  <c r="AC656" i="2"/>
  <c r="AC380" i="2"/>
  <c r="AC78" i="2"/>
  <c r="AC579" i="2"/>
  <c r="AC4" i="2"/>
  <c r="AC75" i="2"/>
  <c r="AC372" i="2"/>
  <c r="AC571" i="2"/>
  <c r="AC246" i="2"/>
  <c r="AC88" i="2"/>
  <c r="AC321" i="2"/>
  <c r="AC192" i="2"/>
  <c r="AC536" i="2"/>
  <c r="AC363" i="2"/>
  <c r="AC511" i="2"/>
  <c r="AC77" i="2"/>
  <c r="AC176" i="2"/>
  <c r="AC103" i="2"/>
  <c r="AC284" i="2"/>
  <c r="AC304" i="2"/>
  <c r="AC509" i="2"/>
  <c r="AC351" i="2"/>
  <c r="AC113" i="2"/>
  <c r="AC97" i="2"/>
  <c r="AC270" i="2"/>
  <c r="AC482" i="2"/>
  <c r="AC429" i="2"/>
  <c r="AC148" i="2"/>
  <c r="AC586" i="2"/>
  <c r="AC170" i="2"/>
  <c r="AC465" i="2"/>
  <c r="AC326" i="2"/>
  <c r="AC212" i="2"/>
  <c r="AC295" i="2"/>
  <c r="AC350" i="2"/>
  <c r="AC117" i="2"/>
  <c r="AC159" i="2"/>
  <c r="AC435" i="2"/>
  <c r="AC386" i="2"/>
  <c r="AC440" i="2"/>
  <c r="AC365" i="2"/>
  <c r="AC82" i="2"/>
  <c r="AC266" i="2"/>
  <c r="AC118" i="2"/>
  <c r="AC285" i="2"/>
  <c r="AC448" i="2"/>
  <c r="AC362" i="2"/>
  <c r="AC111" i="2"/>
  <c r="AC369" i="2"/>
  <c r="AC645" i="2"/>
  <c r="AC226" i="2"/>
  <c r="AC497" i="2"/>
  <c r="AC239" i="2"/>
  <c r="AC510" i="2"/>
  <c r="AC196" i="2"/>
  <c r="AC74" i="2"/>
  <c r="AC437" i="2"/>
  <c r="AC154" i="2"/>
  <c r="AC188" i="2"/>
  <c r="AC673" i="2"/>
  <c r="AC315" i="2"/>
  <c r="AC200" i="2"/>
  <c r="AC300" i="2"/>
  <c r="AC529" i="2"/>
  <c r="AC450" i="2"/>
  <c r="AC296" i="2"/>
  <c r="AC8" i="2"/>
  <c r="AC18" i="2"/>
  <c r="AC99" i="2"/>
  <c r="AC626" i="2"/>
  <c r="AC86" i="2"/>
  <c r="AC101" i="2"/>
  <c r="AC80" i="2"/>
  <c r="AC289" i="2"/>
  <c r="AC375" i="2"/>
  <c r="AC451" i="2"/>
  <c r="AC126" i="2"/>
  <c r="AC316" i="2"/>
  <c r="AC229" i="2"/>
  <c r="AC660" i="2"/>
  <c r="AC281" i="2"/>
  <c r="AC173" i="2"/>
  <c r="AC58" i="2"/>
  <c r="AC63" i="2"/>
  <c r="AC517" i="2"/>
  <c r="AC364" i="2"/>
  <c r="AC524" i="2"/>
  <c r="AC256" i="2"/>
  <c r="AC418" i="2"/>
  <c r="AC129" i="2"/>
  <c r="AC209" i="2"/>
  <c r="AC643" i="2"/>
  <c r="AC30" i="2"/>
  <c r="AC45" i="2"/>
  <c r="AC318" i="2"/>
  <c r="AC306" i="2"/>
  <c r="AC140" i="2"/>
  <c r="AC167" i="2"/>
  <c r="AC395" i="2"/>
  <c r="AC52" i="2"/>
  <c r="AC245" i="2"/>
  <c r="AC11" i="2"/>
  <c r="AC674" i="2"/>
  <c r="AC384" i="2"/>
  <c r="AC651" i="2"/>
  <c r="AC687" i="2"/>
  <c r="AC402" i="2"/>
  <c r="AC297" i="2"/>
  <c r="AC535" i="2"/>
  <c r="AC264" i="2"/>
  <c r="AC255" i="2"/>
  <c r="AC716" i="2"/>
  <c r="AC313" i="2"/>
  <c r="AC235" i="2"/>
  <c r="AC653" i="2"/>
  <c r="AC308" i="2"/>
  <c r="AC333" i="2"/>
  <c r="AC278" i="2"/>
  <c r="AC224" i="2"/>
  <c r="AC347" i="2"/>
  <c r="AC157" i="2"/>
  <c r="AC141" i="2"/>
  <c r="AC110" i="2"/>
  <c r="AC531" i="2"/>
  <c r="AC181" i="2"/>
  <c r="AC9" i="2"/>
  <c r="AC377" i="2"/>
  <c r="AC560" i="2"/>
  <c r="AC396" i="2"/>
  <c r="AC116" i="2"/>
  <c r="AC210" i="2"/>
  <c r="AC207" i="2"/>
  <c r="AC487" i="2"/>
  <c r="AC514" i="2"/>
  <c r="AC539" i="2"/>
  <c r="AC449" i="2"/>
  <c r="AC29" i="2"/>
  <c r="AC525" i="2"/>
  <c r="AC540" i="2"/>
  <c r="AC648" i="2"/>
  <c r="AC584" i="2"/>
  <c r="AC636" i="2"/>
  <c r="AC561" i="2"/>
  <c r="AC287" i="2"/>
  <c r="AC666" i="2"/>
  <c r="AC568" i="2"/>
  <c r="AC663" i="2"/>
  <c r="AC504" i="2"/>
  <c r="AC243" i="2"/>
  <c r="AC617" i="2"/>
  <c r="AC219" i="2"/>
  <c r="AC391" i="2"/>
  <c r="AC252" i="2"/>
  <c r="AC642" i="2"/>
  <c r="AC42" i="2"/>
  <c r="AC155" i="2"/>
  <c r="AC559" i="2"/>
  <c r="AC234" i="2"/>
  <c r="AC627" i="2"/>
  <c r="AC603" i="2"/>
  <c r="AC139" i="2"/>
  <c r="AC521" i="2"/>
  <c r="AC290" i="2"/>
  <c r="AC506" i="2"/>
  <c r="AC146" i="2"/>
  <c r="AC667" i="2"/>
  <c r="AC416" i="2"/>
  <c r="AC238" i="2"/>
  <c r="AC36" i="2"/>
  <c r="AC20" i="2"/>
  <c r="AC567" i="2"/>
  <c r="AC240" i="2"/>
  <c r="AC675" i="2"/>
  <c r="AC56" i="2"/>
  <c r="AC532" i="2"/>
  <c r="AC7" i="2"/>
  <c r="AC484" i="2"/>
  <c r="AC34" i="2"/>
  <c r="AC230" i="2"/>
  <c r="AC106" i="2"/>
  <c r="AC444" i="2"/>
  <c r="AC488" i="2"/>
  <c r="AC467" i="2"/>
  <c r="AC73" i="2"/>
  <c r="AC125" i="2"/>
  <c r="AC505" i="2"/>
  <c r="AC404" i="2"/>
  <c r="AC152" i="2"/>
  <c r="AC512" i="2"/>
  <c r="AC438" i="2"/>
  <c r="AC479" i="2"/>
  <c r="AC114" i="2"/>
  <c r="AC69" i="2"/>
  <c r="AC382" i="2"/>
  <c r="AC64" i="2"/>
  <c r="AC145" i="2"/>
  <c r="AC545" i="2"/>
  <c r="AC76" i="2"/>
  <c r="AC698" i="2"/>
  <c r="AC458" i="2"/>
  <c r="AC309" i="2"/>
  <c r="AC282" i="2"/>
  <c r="AC43" i="2"/>
  <c r="AC447" i="2"/>
  <c r="AC489" i="2"/>
  <c r="AC481" i="2"/>
  <c r="AC16" i="2"/>
  <c r="AC398" i="2"/>
  <c r="AC664" i="2"/>
  <c r="AC286" i="2"/>
  <c r="AC49" i="2"/>
  <c r="AC336" i="2"/>
  <c r="AC288" i="2"/>
  <c r="AC166" i="2"/>
  <c r="AC399" i="2"/>
  <c r="AC589" i="2"/>
  <c r="AC340" i="2"/>
  <c r="AC231" i="2"/>
  <c r="AC376" i="2"/>
  <c r="AC430" i="2"/>
  <c r="AC359" i="2"/>
  <c r="AC10" i="2"/>
  <c r="AC562" i="2"/>
  <c r="AC70" i="2"/>
  <c r="AC89" i="2"/>
  <c r="AC44" i="2"/>
  <c r="AC165" i="2"/>
  <c r="AC705" i="2"/>
  <c r="AC728" i="2"/>
  <c r="AC345" i="2"/>
  <c r="AC466" i="2"/>
  <c r="AC594" i="2"/>
  <c r="AC406" i="2"/>
  <c r="AC38" i="2"/>
  <c r="AC500" i="2"/>
  <c r="AC356" i="2"/>
  <c r="AC14" i="2"/>
  <c r="AC680" i="2"/>
  <c r="AC572" i="2"/>
  <c r="AC102" i="2"/>
  <c r="AC436" i="2"/>
  <c r="AC421" i="2"/>
  <c r="AC349" i="2"/>
  <c r="AC327" i="2"/>
  <c r="AC221" i="2"/>
  <c r="AC357" i="2"/>
  <c r="AC383" i="2"/>
  <c r="AC228" i="2"/>
  <c r="AC419" i="2"/>
  <c r="AC492" i="2"/>
  <c r="AC473" i="2"/>
  <c r="AC624" i="2"/>
  <c r="AC91" i="2"/>
  <c r="AC426" i="2"/>
  <c r="AC54" i="2"/>
  <c r="AC274" i="2"/>
  <c r="AC79" i="2"/>
  <c r="AC95" i="2"/>
  <c r="AC476" i="2"/>
  <c r="AC3" i="2"/>
  <c r="AC355" i="2"/>
  <c r="AC367" i="2"/>
  <c r="AC307" i="2"/>
  <c r="AC262" i="2"/>
  <c r="AC387" i="2"/>
  <c r="AC640" i="2"/>
  <c r="AC459" i="2"/>
  <c r="AC493" i="2"/>
  <c r="AC130" i="2"/>
  <c r="AC694" i="2"/>
  <c r="AC582" i="2"/>
  <c r="AC552" i="2"/>
  <c r="AC604" i="2"/>
  <c r="AC46" i="2"/>
  <c r="AC554" i="2"/>
  <c r="AC361" i="2"/>
  <c r="AC213" i="2"/>
  <c r="AC214" i="2"/>
  <c r="AC108" i="2"/>
  <c r="AC273" i="2"/>
  <c r="AC533" i="2"/>
  <c r="AC358" i="2"/>
  <c r="AC329" i="2"/>
  <c r="AC199" i="2"/>
  <c r="AC292" i="2"/>
  <c r="AC310" i="2"/>
  <c r="AC249" i="2"/>
  <c r="AC503" i="2"/>
  <c r="AC178" i="2"/>
  <c r="AC393" i="2"/>
  <c r="AC151" i="2"/>
  <c r="AC237" i="2"/>
  <c r="AC123" i="2"/>
  <c r="AC580" i="2"/>
  <c r="AC322" i="2"/>
  <c r="AC460" i="2"/>
  <c r="AC672" i="2"/>
  <c r="AC21" i="2"/>
  <c r="AC337" i="2"/>
  <c r="AC215" i="2"/>
  <c r="AC171" i="2"/>
  <c r="AC147" i="2"/>
  <c r="AC314" i="2"/>
  <c r="AC712" i="2"/>
  <c r="AC257" i="2"/>
  <c r="AC201" i="2"/>
  <c r="AC556" i="2"/>
  <c r="AC389" i="2"/>
  <c r="AC516" i="2"/>
  <c r="AC439" i="2"/>
  <c r="AC105" i="2"/>
  <c r="AC280" i="2"/>
  <c r="AC67" i="2"/>
  <c r="AC305" i="2"/>
  <c r="AC180" i="2"/>
  <c r="AC33" i="2"/>
  <c r="AC115" i="2"/>
  <c r="AC197" i="2"/>
  <c r="AC136" i="2"/>
  <c r="AC301" i="2"/>
  <c r="AC431" i="2"/>
  <c r="AC291" i="2"/>
  <c r="AC128" i="2"/>
  <c r="AC335" i="2"/>
  <c r="AC217" i="2"/>
  <c r="AC637" i="2"/>
  <c r="AC31" i="2"/>
  <c r="AC550" i="2"/>
  <c r="AC681" i="2"/>
  <c r="AC13" i="2"/>
  <c r="AC216" i="2"/>
  <c r="AC90" i="2"/>
  <c r="AC710" i="2"/>
  <c r="AC546" i="2"/>
  <c r="AC194" i="2"/>
  <c r="AC311" i="2"/>
  <c r="AC132" i="2"/>
  <c r="AC62" i="2"/>
  <c r="AC635" i="2"/>
  <c r="AC650" i="2"/>
  <c r="AC22" i="2"/>
  <c r="AC528" i="2"/>
  <c r="AC223" i="2"/>
  <c r="AC595" i="2"/>
  <c r="AC68" i="2"/>
  <c r="AC601" i="2"/>
  <c r="AC573" i="2"/>
  <c r="AC260" i="2"/>
  <c r="AC452" i="2"/>
  <c r="AC109" i="2"/>
  <c r="AC5" i="2"/>
  <c r="AC61" i="2"/>
  <c r="AC621" i="2"/>
  <c r="AC585" i="2"/>
  <c r="AC2" i="2"/>
  <c r="AC577" i="2"/>
  <c r="AC334" i="2"/>
  <c r="AC478" i="2"/>
  <c r="AC272" i="2"/>
  <c r="AC519" i="2"/>
  <c r="AC620" i="2"/>
  <c r="AC644" i="2"/>
  <c r="AC205" i="2"/>
  <c r="AC317" i="2"/>
  <c r="AC15" i="2"/>
  <c r="AC144" i="2"/>
  <c r="AC477" i="2"/>
  <c r="AC275" i="2"/>
  <c r="AC456" i="2"/>
  <c r="AC17" i="2"/>
  <c r="AC81" i="2"/>
  <c r="AC662" i="2"/>
  <c r="AC276" i="2"/>
  <c r="AC203" i="2"/>
  <c r="AC168" i="2"/>
  <c r="AC28" i="2"/>
  <c r="AC104" i="2"/>
  <c r="AC66" i="2"/>
  <c r="AC299" i="2"/>
  <c r="AC614" i="2"/>
  <c r="AC360" i="2"/>
  <c r="AC250" i="2"/>
  <c r="AC162" i="2"/>
  <c r="AC169" i="2"/>
  <c r="AC50" i="2"/>
  <c r="AC599" i="2"/>
  <c r="AC218" i="2"/>
  <c r="AC71" i="2"/>
  <c r="AC366" i="2"/>
  <c r="AC241" i="2"/>
  <c r="AC541" i="2"/>
  <c r="AC544" i="2"/>
  <c r="AC211" i="2"/>
  <c r="AC121" i="2"/>
  <c r="AC253" i="2"/>
  <c r="AC98" i="2"/>
  <c r="AC163" i="2"/>
  <c r="AC19" i="2"/>
  <c r="AC530" i="2"/>
  <c r="AC432" i="2"/>
  <c r="AC47" i="2"/>
  <c r="AC184" i="2"/>
  <c r="AC220" i="2"/>
  <c r="AC25" i="2"/>
  <c r="AC501" i="2"/>
  <c r="AC269" i="2"/>
  <c r="AC59" i="2"/>
  <c r="AC353" i="2"/>
  <c r="AC551" i="2"/>
  <c r="AC427" i="2"/>
  <c r="AC731" i="2"/>
  <c r="AC652" i="2"/>
  <c r="AC267" i="2"/>
  <c r="AC605" i="2"/>
  <c r="AC618" i="2"/>
  <c r="AC522" i="2"/>
  <c r="AC202" i="2"/>
  <c r="AC55" i="2"/>
  <c r="AC331" i="2"/>
  <c r="AC127" i="2"/>
  <c r="AC592" i="2"/>
  <c r="AC23" i="2"/>
  <c r="AC695" i="2"/>
  <c r="AC709" i="2"/>
  <c r="AC303" i="2"/>
  <c r="AC647" i="2"/>
  <c r="AC591" i="2"/>
  <c r="AC534" i="2"/>
  <c r="AC658" i="2"/>
  <c r="AC179" i="2"/>
  <c r="AC394" i="2"/>
  <c r="AC693" i="2"/>
  <c r="AC283" i="2"/>
  <c r="AC143" i="2"/>
  <c r="AC417" i="2"/>
  <c r="AC563" i="2"/>
  <c r="AC654" i="2"/>
  <c r="AC177" i="2"/>
  <c r="AC434" i="2"/>
  <c r="AC574" i="2"/>
  <c r="AC248" i="2"/>
  <c r="AC374" i="2"/>
  <c r="AC385" i="2"/>
  <c r="AC373" i="2"/>
  <c r="AC6" i="2"/>
  <c r="AC96" i="2"/>
  <c r="AC593" i="2"/>
  <c r="AC83" i="2"/>
  <c r="AC175" i="2"/>
  <c r="AC60" i="2"/>
  <c r="AC490" i="2"/>
  <c r="AC65" i="2"/>
  <c r="AC704" i="2"/>
  <c r="AC423" i="2"/>
  <c r="AC513" i="2"/>
  <c r="AC354" i="2"/>
  <c r="AC564" i="2"/>
  <c r="AC32" i="2"/>
  <c r="AC302" i="2"/>
  <c r="AC142" i="2"/>
  <c r="AC265" i="2"/>
  <c r="AC491" i="2"/>
  <c r="AC183" i="2"/>
  <c r="AC471" i="2"/>
  <c r="AC496" i="2"/>
  <c r="AC715" i="2"/>
  <c r="AC686" i="2"/>
  <c r="AC190" i="2"/>
  <c r="AC569" i="2"/>
  <c r="AC94" i="2"/>
  <c r="AC319" i="2"/>
  <c r="AC703" i="2"/>
  <c r="AC607" i="2"/>
  <c r="AC690" i="2"/>
  <c r="AC293" i="2"/>
  <c r="AC206" i="2"/>
  <c r="AC453" i="2"/>
  <c r="AC12" i="2"/>
  <c r="AC24" i="2"/>
  <c r="AC581" i="2"/>
  <c r="AC428" i="2"/>
  <c r="AC84" i="2"/>
  <c r="AC602" i="2"/>
  <c r="AC472" i="2"/>
  <c r="AC48" i="2"/>
  <c r="AC508" i="2"/>
  <c r="AC254" i="2"/>
  <c r="AC222" i="2"/>
  <c r="AC158" i="2"/>
  <c r="AC495" i="2"/>
  <c r="AC622" i="2"/>
  <c r="AC138" i="2"/>
  <c r="AC26" i="2"/>
  <c r="AC53" i="2"/>
  <c r="AC485" i="2"/>
  <c r="AC124" i="2"/>
  <c r="AC548" i="2"/>
  <c r="AC424" i="2"/>
  <c r="AC583" i="2"/>
  <c r="AC494" i="2"/>
  <c r="AC187" i="2"/>
  <c r="AC696" i="2"/>
  <c r="AC457" i="2"/>
  <c r="AC40" i="2"/>
  <c r="AC537" i="2"/>
  <c r="AC523" i="2"/>
  <c r="AC411" i="2"/>
  <c r="AC475" i="2"/>
  <c r="AC729" i="2"/>
  <c r="AC271" i="2"/>
  <c r="AC446" i="2"/>
  <c r="AC390" i="2"/>
  <c r="AC480" i="2"/>
  <c r="AC403" i="2"/>
  <c r="AC641" i="2"/>
  <c r="AC608" i="2"/>
  <c r="AC723" i="2"/>
  <c r="AC172" i="2"/>
  <c r="AC370" i="2"/>
  <c r="AC486" i="2"/>
  <c r="AC610" i="2"/>
  <c r="AC268" i="2"/>
  <c r="AC85" i="2"/>
  <c r="AC655" i="2"/>
  <c r="AC632" i="2"/>
  <c r="AC87" i="2"/>
  <c r="AC263" i="2"/>
  <c r="AC208" i="2"/>
  <c r="AC27" i="2"/>
  <c r="AC612" i="2"/>
  <c r="AC133" i="2"/>
  <c r="AC634" i="2"/>
  <c r="AC720" i="2"/>
  <c r="AC555" i="2"/>
  <c r="AC320" i="2"/>
  <c r="AC657" i="2"/>
  <c r="AC232" i="2"/>
  <c r="AC461" i="2"/>
  <c r="AC298" i="2"/>
  <c r="AC37" i="2"/>
  <c r="AC677" i="2"/>
  <c r="AC468" i="2"/>
  <c r="AC259" i="2"/>
  <c r="AC683" i="2"/>
  <c r="AC412" i="2"/>
  <c r="AC122" i="2"/>
  <c r="AC689" i="2"/>
  <c r="AC442" i="2"/>
  <c r="AC131" i="2"/>
  <c r="AC590" i="2"/>
  <c r="AC193" i="2"/>
  <c r="AC619" i="2"/>
  <c r="AC616" i="2"/>
  <c r="AC443" i="2"/>
  <c r="AC191" i="2"/>
  <c r="AC137" i="2"/>
  <c r="AC161" i="2"/>
  <c r="AC150" i="2"/>
  <c r="AC676" i="2"/>
  <c r="AC409" i="2"/>
  <c r="AC422" i="2"/>
  <c r="AC294" i="2"/>
  <c r="AC120" i="2"/>
  <c r="AC596" i="2"/>
  <c r="AC726" i="2"/>
  <c r="AC515" i="2"/>
  <c r="AC312" i="2"/>
  <c r="AC244" i="2"/>
  <c r="AC100" i="2"/>
  <c r="AC702" i="2"/>
  <c r="AC277" i="2"/>
  <c r="AC557" i="2"/>
  <c r="AC346" i="2"/>
  <c r="AC39" i="2"/>
  <c r="AC441" i="2"/>
  <c r="AC134" i="2"/>
  <c r="AC348" i="2"/>
  <c r="AC156" i="2"/>
  <c r="AC195" i="2"/>
  <c r="AC400" i="2"/>
  <c r="AC685" i="2"/>
  <c r="AC570" i="2"/>
  <c r="AC261" i="2"/>
  <c r="AC445" i="2"/>
  <c r="AC185" i="2"/>
  <c r="AC665" i="2"/>
  <c r="AC135" i="2"/>
  <c r="AC606" i="2"/>
  <c r="AC727" i="2"/>
  <c r="AC718" i="2"/>
  <c r="AC72" i="2"/>
  <c r="AC578" i="2"/>
  <c r="AC401" i="2"/>
  <c r="AC410" i="2"/>
  <c r="AC425" i="2"/>
  <c r="AC587" i="2"/>
  <c r="AC722" i="2"/>
  <c r="AC279" i="2"/>
  <c r="AC669" i="2"/>
  <c r="AC659" i="2"/>
  <c r="AC153" i="2"/>
  <c r="AC352" i="2"/>
  <c r="AC236" i="2"/>
  <c r="AC51" i="2"/>
  <c r="AC149" i="2"/>
  <c r="AC323" i="2"/>
  <c r="AC678" i="2"/>
  <c r="AC119" i="2"/>
  <c r="AC332" i="2"/>
  <c r="AC628" i="2"/>
  <c r="AC719" i="2"/>
  <c r="AC464" i="2"/>
  <c r="AC225" i="2"/>
  <c r="AC342" i="2"/>
  <c r="AC35" i="2"/>
  <c r="AC711" i="2"/>
  <c r="AC455" i="2"/>
  <c r="AC164" i="2"/>
  <c r="AC258" i="2"/>
  <c r="AC623" i="2"/>
  <c r="AC638" i="2"/>
  <c r="AC684" i="2"/>
  <c r="AC615" i="2"/>
  <c r="AC732" i="2"/>
  <c r="AC405" i="2"/>
  <c r="AC462" i="2"/>
  <c r="AC600" i="2"/>
  <c r="AC527" i="2"/>
  <c r="AC408" i="2"/>
  <c r="AC247" i="2"/>
  <c r="AC597" i="2"/>
  <c r="AC639" i="2"/>
  <c r="AC189" i="2"/>
  <c r="AC379" i="2"/>
  <c r="AC107" i="2"/>
  <c r="AC204" i="2"/>
  <c r="AC518" i="2"/>
  <c r="AC198" i="2"/>
  <c r="AC661" i="2"/>
  <c r="AC483" i="2"/>
  <c r="AC420" i="2"/>
  <c r="AC542" i="2"/>
  <c r="AC691" i="2"/>
  <c r="AC502" i="2"/>
  <c r="AC325" i="2"/>
  <c r="AC328" i="2"/>
  <c r="AC498" i="2"/>
  <c r="AC174" i="2"/>
  <c r="AC93" i="2"/>
  <c r="AC547" i="2"/>
  <c r="AC565" i="2"/>
  <c r="AC414" i="2"/>
  <c r="AC543" i="2"/>
  <c r="AC227" i="2"/>
  <c r="AC160" i="2"/>
  <c r="AC397" i="2"/>
  <c r="AC713" i="2"/>
  <c r="AC724" i="2"/>
  <c r="AC558" i="2"/>
  <c r="AC415" i="2"/>
  <c r="AC682" i="2"/>
  <c r="AC368" i="2"/>
  <c r="AC388" i="2"/>
  <c r="AC324" i="2"/>
  <c r="AC625" i="2"/>
  <c r="AC251" i="2"/>
  <c r="AC609" i="2"/>
  <c r="AC242" i="2"/>
  <c r="AC330" i="2"/>
  <c r="AC371" i="2"/>
  <c r="AC611" i="2"/>
  <c r="AC708" i="2"/>
  <c r="AC575" i="2"/>
  <c r="AC566" i="2"/>
  <c r="AC588" i="2"/>
  <c r="AC631" i="2"/>
  <c r="AC697" i="2"/>
  <c r="AC671" i="2"/>
  <c r="AC507" i="2"/>
  <c r="AC707" i="2"/>
  <c r="AC613" i="2"/>
  <c r="AC392" i="2"/>
  <c r="AC454" i="2"/>
  <c r="AC339" i="2"/>
  <c r="AC670" i="2"/>
  <c r="AC679" i="2"/>
  <c r="AC499" i="2"/>
  <c r="AC520" i="2"/>
  <c r="AC706" i="2"/>
  <c r="AC699" i="2"/>
  <c r="AC633" i="2"/>
  <c r="AC725" i="2"/>
  <c r="AC701" i="2"/>
  <c r="AC700" i="2"/>
  <c r="AC649" i="2"/>
  <c r="AC688" i="2"/>
  <c r="AC714" i="2"/>
  <c r="AC721" i="2"/>
  <c r="AC717" i="2"/>
  <c r="AC730" i="2"/>
  <c r="AC668" i="2"/>
  <c r="U630" i="2"/>
  <c r="U598" i="2"/>
  <c r="U629" i="2"/>
  <c r="U92" i="2"/>
  <c r="U338" i="2"/>
  <c r="U433" i="2"/>
  <c r="U407" i="2"/>
  <c r="U526" i="2"/>
  <c r="U343" i="2"/>
  <c r="U553" i="2"/>
  <c r="U413" i="2"/>
  <c r="U469" i="2"/>
  <c r="U186" i="2"/>
  <c r="U692" i="2"/>
  <c r="U112" i="2"/>
  <c r="U474" i="2"/>
  <c r="U344" i="2"/>
  <c r="U470" i="2"/>
  <c r="U41" i="2"/>
  <c r="U646" i="2"/>
  <c r="U463" i="2"/>
  <c r="U381" i="2"/>
  <c r="U378" i="2"/>
  <c r="U57" i="2"/>
  <c r="U538" i="2"/>
  <c r="U182" i="2"/>
  <c r="U576" i="2"/>
  <c r="U233" i="2"/>
  <c r="U341" i="2"/>
  <c r="U549" i="2"/>
  <c r="U656" i="2"/>
  <c r="U380" i="2"/>
  <c r="U78" i="2"/>
  <c r="U579" i="2"/>
  <c r="U4" i="2"/>
  <c r="U75" i="2"/>
  <c r="U372" i="2"/>
  <c r="U571" i="2"/>
  <c r="U246" i="2"/>
  <c r="U88" i="2"/>
  <c r="U321" i="2"/>
  <c r="U192" i="2"/>
  <c r="U536" i="2"/>
  <c r="U363" i="2"/>
  <c r="U511" i="2"/>
  <c r="U77" i="2"/>
  <c r="U176" i="2"/>
  <c r="U103" i="2"/>
  <c r="U284" i="2"/>
  <c r="U304" i="2"/>
  <c r="U509" i="2"/>
  <c r="U351" i="2"/>
  <c r="U113" i="2"/>
  <c r="U97" i="2"/>
  <c r="U270" i="2"/>
  <c r="U482" i="2"/>
  <c r="U429" i="2"/>
  <c r="U148" i="2"/>
  <c r="U586" i="2"/>
  <c r="U170" i="2"/>
  <c r="U465" i="2"/>
  <c r="U326" i="2"/>
  <c r="U212" i="2"/>
  <c r="U295" i="2"/>
  <c r="U350" i="2"/>
  <c r="U117" i="2"/>
  <c r="U159" i="2"/>
  <c r="U435" i="2"/>
  <c r="U386" i="2"/>
  <c r="U440" i="2"/>
  <c r="U365" i="2"/>
  <c r="U82" i="2"/>
  <c r="U266" i="2"/>
  <c r="U118" i="2"/>
  <c r="U285" i="2"/>
  <c r="U448" i="2"/>
  <c r="U362" i="2"/>
  <c r="U111" i="2"/>
  <c r="U369" i="2"/>
  <c r="U645" i="2"/>
  <c r="U226" i="2"/>
  <c r="U497" i="2"/>
  <c r="U239" i="2"/>
  <c r="U510" i="2"/>
  <c r="U196" i="2"/>
  <c r="U74" i="2"/>
  <c r="U437" i="2"/>
  <c r="U154" i="2"/>
  <c r="U188" i="2"/>
  <c r="U673" i="2"/>
  <c r="U315" i="2"/>
  <c r="U200" i="2"/>
  <c r="U300" i="2"/>
  <c r="U529" i="2"/>
  <c r="U450" i="2"/>
  <c r="U296" i="2"/>
  <c r="U8" i="2"/>
  <c r="U18" i="2"/>
  <c r="U99" i="2"/>
  <c r="U626" i="2"/>
  <c r="U86" i="2"/>
  <c r="U101" i="2"/>
  <c r="U80" i="2"/>
  <c r="U289" i="2"/>
  <c r="U375" i="2"/>
  <c r="U451" i="2"/>
  <c r="U126" i="2"/>
  <c r="U316" i="2"/>
  <c r="U229" i="2"/>
  <c r="U660" i="2"/>
  <c r="U281" i="2"/>
  <c r="U173" i="2"/>
  <c r="U58" i="2"/>
  <c r="U63" i="2"/>
  <c r="U517" i="2"/>
  <c r="U364" i="2"/>
  <c r="U524" i="2"/>
  <c r="U256" i="2"/>
  <c r="U418" i="2"/>
  <c r="U129" i="2"/>
  <c r="U209" i="2"/>
  <c r="U643" i="2"/>
  <c r="U30" i="2"/>
  <c r="U45" i="2"/>
  <c r="U318" i="2"/>
  <c r="U306" i="2"/>
  <c r="U140" i="2"/>
  <c r="U167" i="2"/>
  <c r="U395" i="2"/>
  <c r="U52" i="2"/>
  <c r="U245" i="2"/>
  <c r="U11" i="2"/>
  <c r="U674" i="2"/>
  <c r="U384" i="2"/>
  <c r="U651" i="2"/>
  <c r="U687" i="2"/>
  <c r="U402" i="2"/>
  <c r="U297" i="2"/>
  <c r="U535" i="2"/>
  <c r="U264" i="2"/>
  <c r="U255" i="2"/>
  <c r="U716" i="2"/>
  <c r="U313" i="2"/>
  <c r="U235" i="2"/>
  <c r="U653" i="2"/>
  <c r="U308" i="2"/>
  <c r="U333" i="2"/>
  <c r="U278" i="2"/>
  <c r="U224" i="2"/>
  <c r="U347" i="2"/>
  <c r="U157" i="2"/>
  <c r="U141" i="2"/>
  <c r="U110" i="2"/>
  <c r="U531" i="2"/>
  <c r="U181" i="2"/>
  <c r="U9" i="2"/>
  <c r="U377" i="2"/>
  <c r="U560" i="2"/>
  <c r="U396" i="2"/>
  <c r="U116" i="2"/>
  <c r="U210" i="2"/>
  <c r="U207" i="2"/>
  <c r="U487" i="2"/>
  <c r="U514" i="2"/>
  <c r="U539" i="2"/>
  <c r="U449" i="2"/>
  <c r="U29" i="2"/>
  <c r="U525" i="2"/>
  <c r="U540" i="2"/>
  <c r="U648" i="2"/>
  <c r="U584" i="2"/>
  <c r="U636" i="2"/>
  <c r="U561" i="2"/>
  <c r="U287" i="2"/>
  <c r="U666" i="2"/>
  <c r="U568" i="2"/>
  <c r="U663" i="2"/>
  <c r="U504" i="2"/>
  <c r="U243" i="2"/>
  <c r="U617" i="2"/>
  <c r="U219" i="2"/>
  <c r="U391" i="2"/>
  <c r="U252" i="2"/>
  <c r="U642" i="2"/>
  <c r="U42" i="2"/>
  <c r="U155" i="2"/>
  <c r="U559" i="2"/>
  <c r="U234" i="2"/>
  <c r="U627" i="2"/>
  <c r="U603" i="2"/>
  <c r="U139" i="2"/>
  <c r="U521" i="2"/>
  <c r="U290" i="2"/>
  <c r="U506" i="2"/>
  <c r="U146" i="2"/>
  <c r="U667" i="2"/>
  <c r="U416" i="2"/>
  <c r="U238" i="2"/>
  <c r="U36" i="2"/>
  <c r="U20" i="2"/>
  <c r="U567" i="2"/>
  <c r="U240" i="2"/>
  <c r="U675" i="2"/>
  <c r="U56" i="2"/>
  <c r="U532" i="2"/>
  <c r="U7" i="2"/>
  <c r="U484" i="2"/>
  <c r="U34" i="2"/>
  <c r="U230" i="2"/>
  <c r="U106" i="2"/>
  <c r="U444" i="2"/>
  <c r="U488" i="2"/>
  <c r="U467" i="2"/>
  <c r="U73" i="2"/>
  <c r="U125" i="2"/>
  <c r="U505" i="2"/>
  <c r="U404" i="2"/>
  <c r="U152" i="2"/>
  <c r="U512" i="2"/>
  <c r="U438" i="2"/>
  <c r="U479" i="2"/>
  <c r="U114" i="2"/>
  <c r="U69" i="2"/>
  <c r="U382" i="2"/>
  <c r="U64" i="2"/>
  <c r="U145" i="2"/>
  <c r="U545" i="2"/>
  <c r="U76" i="2"/>
  <c r="U698" i="2"/>
  <c r="U458" i="2"/>
  <c r="U309" i="2"/>
  <c r="U282" i="2"/>
  <c r="U43" i="2"/>
  <c r="U447" i="2"/>
  <c r="U489" i="2"/>
  <c r="U481" i="2"/>
  <c r="U16" i="2"/>
  <c r="U398" i="2"/>
  <c r="U664" i="2"/>
  <c r="U286" i="2"/>
  <c r="U49" i="2"/>
  <c r="U336" i="2"/>
  <c r="U288" i="2"/>
  <c r="U166" i="2"/>
  <c r="U399" i="2"/>
  <c r="U589" i="2"/>
  <c r="U340" i="2"/>
  <c r="U231" i="2"/>
  <c r="U376" i="2"/>
  <c r="U430" i="2"/>
  <c r="U359" i="2"/>
  <c r="U10" i="2"/>
  <c r="U562" i="2"/>
  <c r="U70" i="2"/>
  <c r="U89" i="2"/>
  <c r="U44" i="2"/>
  <c r="U165" i="2"/>
  <c r="U705" i="2"/>
  <c r="U728" i="2"/>
  <c r="U345" i="2"/>
  <c r="U466" i="2"/>
  <c r="U594" i="2"/>
  <c r="U406" i="2"/>
  <c r="U38" i="2"/>
  <c r="U500" i="2"/>
  <c r="U356" i="2"/>
  <c r="U14" i="2"/>
  <c r="U680" i="2"/>
  <c r="U572" i="2"/>
  <c r="U102" i="2"/>
  <c r="U436" i="2"/>
  <c r="U421" i="2"/>
  <c r="U349" i="2"/>
  <c r="U327" i="2"/>
  <c r="U221" i="2"/>
  <c r="U357" i="2"/>
  <c r="U383" i="2"/>
  <c r="U228" i="2"/>
  <c r="U419" i="2"/>
  <c r="U492" i="2"/>
  <c r="U473" i="2"/>
  <c r="U624" i="2"/>
  <c r="U91" i="2"/>
  <c r="U426" i="2"/>
  <c r="U54" i="2"/>
  <c r="U274" i="2"/>
  <c r="U79" i="2"/>
  <c r="U95" i="2"/>
  <c r="U476" i="2"/>
  <c r="U3" i="2"/>
  <c r="U355" i="2"/>
  <c r="U367" i="2"/>
  <c r="U307" i="2"/>
  <c r="U262" i="2"/>
  <c r="U387" i="2"/>
  <c r="U640" i="2"/>
  <c r="U459" i="2"/>
  <c r="U493" i="2"/>
  <c r="U130" i="2"/>
  <c r="U694" i="2"/>
  <c r="U582" i="2"/>
  <c r="U552" i="2"/>
  <c r="U604" i="2"/>
  <c r="U46" i="2"/>
  <c r="U554" i="2"/>
  <c r="U361" i="2"/>
  <c r="U213" i="2"/>
  <c r="U214" i="2"/>
  <c r="U108" i="2"/>
  <c r="U273" i="2"/>
  <c r="U533" i="2"/>
  <c r="U358" i="2"/>
  <c r="U329" i="2"/>
  <c r="U199" i="2"/>
  <c r="U292" i="2"/>
  <c r="U310" i="2"/>
  <c r="U249" i="2"/>
  <c r="U503" i="2"/>
  <c r="U178" i="2"/>
  <c r="U393" i="2"/>
  <c r="U151" i="2"/>
  <c r="U237" i="2"/>
  <c r="U123" i="2"/>
  <c r="U580" i="2"/>
  <c r="U322" i="2"/>
  <c r="U460" i="2"/>
  <c r="U672" i="2"/>
  <c r="U21" i="2"/>
  <c r="U337" i="2"/>
  <c r="U215" i="2"/>
  <c r="U171" i="2"/>
  <c r="U147" i="2"/>
  <c r="U314" i="2"/>
  <c r="U712" i="2"/>
  <c r="U257" i="2"/>
  <c r="U201" i="2"/>
  <c r="U556" i="2"/>
  <c r="U389" i="2"/>
  <c r="U516" i="2"/>
  <c r="U439" i="2"/>
  <c r="U105" i="2"/>
  <c r="U280" i="2"/>
  <c r="U67" i="2"/>
  <c r="U305" i="2"/>
  <c r="U180" i="2"/>
  <c r="U33" i="2"/>
  <c r="U115" i="2"/>
  <c r="U197" i="2"/>
  <c r="U136" i="2"/>
  <c r="U301" i="2"/>
  <c r="U431" i="2"/>
  <c r="U291" i="2"/>
  <c r="U128" i="2"/>
  <c r="U335" i="2"/>
  <c r="U217" i="2"/>
  <c r="U637" i="2"/>
  <c r="U31" i="2"/>
  <c r="U550" i="2"/>
  <c r="U681" i="2"/>
  <c r="U13" i="2"/>
  <c r="U216" i="2"/>
  <c r="U90" i="2"/>
  <c r="U710" i="2"/>
  <c r="U546" i="2"/>
  <c r="U194" i="2"/>
  <c r="U311" i="2"/>
  <c r="U132" i="2"/>
  <c r="U62" i="2"/>
  <c r="U635" i="2"/>
  <c r="U650" i="2"/>
  <c r="U22" i="2"/>
  <c r="U528" i="2"/>
  <c r="U223" i="2"/>
  <c r="U595" i="2"/>
  <c r="U68" i="2"/>
  <c r="U601" i="2"/>
  <c r="U573" i="2"/>
  <c r="U260" i="2"/>
  <c r="U452" i="2"/>
  <c r="U109" i="2"/>
  <c r="U5" i="2"/>
  <c r="U61" i="2"/>
  <c r="U621" i="2"/>
  <c r="U585" i="2"/>
  <c r="U2" i="2"/>
  <c r="U577" i="2"/>
  <c r="U334" i="2"/>
  <c r="U478" i="2"/>
  <c r="U272" i="2"/>
  <c r="U519" i="2"/>
  <c r="U620" i="2"/>
  <c r="U644" i="2"/>
  <c r="U205" i="2"/>
  <c r="U317" i="2"/>
  <c r="U15" i="2"/>
  <c r="U144" i="2"/>
  <c r="U477" i="2"/>
  <c r="U275" i="2"/>
  <c r="U456" i="2"/>
  <c r="U17" i="2"/>
  <c r="U81" i="2"/>
  <c r="U662" i="2"/>
  <c r="U276" i="2"/>
  <c r="U203" i="2"/>
  <c r="U168" i="2"/>
  <c r="U28" i="2"/>
  <c r="U104" i="2"/>
  <c r="U66" i="2"/>
  <c r="U299" i="2"/>
  <c r="U614" i="2"/>
  <c r="U360" i="2"/>
  <c r="U250" i="2"/>
  <c r="U162" i="2"/>
  <c r="U169" i="2"/>
  <c r="U50" i="2"/>
  <c r="U599" i="2"/>
  <c r="U218" i="2"/>
  <c r="U71" i="2"/>
  <c r="U366" i="2"/>
  <c r="U241" i="2"/>
  <c r="U541" i="2"/>
  <c r="U544" i="2"/>
  <c r="U211" i="2"/>
  <c r="U121" i="2"/>
  <c r="U253" i="2"/>
  <c r="U98" i="2"/>
  <c r="U163" i="2"/>
  <c r="U19" i="2"/>
  <c r="U530" i="2"/>
  <c r="U432" i="2"/>
  <c r="U47" i="2"/>
  <c r="U184" i="2"/>
  <c r="U220" i="2"/>
  <c r="U25" i="2"/>
  <c r="U501" i="2"/>
  <c r="U269" i="2"/>
  <c r="U59" i="2"/>
  <c r="U353" i="2"/>
  <c r="U551" i="2"/>
  <c r="U427" i="2"/>
  <c r="U731" i="2"/>
  <c r="U652" i="2"/>
  <c r="U267" i="2"/>
  <c r="U605" i="2"/>
  <c r="U618" i="2"/>
  <c r="U522" i="2"/>
  <c r="U202" i="2"/>
  <c r="U55" i="2"/>
  <c r="U331" i="2"/>
  <c r="U127" i="2"/>
  <c r="U592" i="2"/>
  <c r="U23" i="2"/>
  <c r="U695" i="2"/>
  <c r="U709" i="2"/>
  <c r="U303" i="2"/>
  <c r="U647" i="2"/>
  <c r="U591" i="2"/>
  <c r="U534" i="2"/>
  <c r="U658" i="2"/>
  <c r="U179" i="2"/>
  <c r="U394" i="2"/>
  <c r="U693" i="2"/>
  <c r="U283" i="2"/>
  <c r="U143" i="2"/>
  <c r="U417" i="2"/>
  <c r="U563" i="2"/>
  <c r="U654" i="2"/>
  <c r="U177" i="2"/>
  <c r="U434" i="2"/>
  <c r="U574" i="2"/>
  <c r="U248" i="2"/>
  <c r="U374" i="2"/>
  <c r="U385" i="2"/>
  <c r="U373" i="2"/>
  <c r="U6" i="2"/>
  <c r="U96" i="2"/>
  <c r="U593" i="2"/>
  <c r="U83" i="2"/>
  <c r="U175" i="2"/>
  <c r="U60" i="2"/>
  <c r="U490" i="2"/>
  <c r="U65" i="2"/>
  <c r="U704" i="2"/>
  <c r="U423" i="2"/>
  <c r="U513" i="2"/>
  <c r="U354" i="2"/>
  <c r="U564" i="2"/>
  <c r="U32" i="2"/>
  <c r="U302" i="2"/>
  <c r="U142" i="2"/>
  <c r="U265" i="2"/>
  <c r="U491" i="2"/>
  <c r="U183" i="2"/>
  <c r="U471" i="2"/>
  <c r="U496" i="2"/>
  <c r="U715" i="2"/>
  <c r="U686" i="2"/>
  <c r="U190" i="2"/>
  <c r="U569" i="2"/>
  <c r="U94" i="2"/>
  <c r="U319" i="2"/>
  <c r="U703" i="2"/>
  <c r="U607" i="2"/>
  <c r="U690" i="2"/>
  <c r="U293" i="2"/>
  <c r="U206" i="2"/>
  <c r="U453" i="2"/>
  <c r="U12" i="2"/>
  <c r="U24" i="2"/>
  <c r="U581" i="2"/>
  <c r="U428" i="2"/>
  <c r="U84" i="2"/>
  <c r="U602" i="2"/>
  <c r="U472" i="2"/>
  <c r="U48" i="2"/>
  <c r="U508" i="2"/>
  <c r="U254" i="2"/>
  <c r="U222" i="2"/>
  <c r="U158" i="2"/>
  <c r="U495" i="2"/>
  <c r="U622" i="2"/>
  <c r="U138" i="2"/>
  <c r="U26" i="2"/>
  <c r="U53" i="2"/>
  <c r="U485" i="2"/>
  <c r="U124" i="2"/>
  <c r="U548" i="2"/>
  <c r="U424" i="2"/>
  <c r="U583" i="2"/>
  <c r="U494" i="2"/>
  <c r="U187" i="2"/>
  <c r="U696" i="2"/>
  <c r="U457" i="2"/>
  <c r="U40" i="2"/>
  <c r="U537" i="2"/>
  <c r="U523" i="2"/>
  <c r="U411" i="2"/>
  <c r="U475" i="2"/>
  <c r="U729" i="2"/>
  <c r="U271" i="2"/>
  <c r="U446" i="2"/>
  <c r="U390" i="2"/>
  <c r="U480" i="2"/>
  <c r="U403" i="2"/>
  <c r="U641" i="2"/>
  <c r="U608" i="2"/>
  <c r="U723" i="2"/>
  <c r="U172" i="2"/>
  <c r="U370" i="2"/>
  <c r="U486" i="2"/>
  <c r="U610" i="2"/>
  <c r="U268" i="2"/>
  <c r="U85" i="2"/>
  <c r="U655" i="2"/>
  <c r="U632" i="2"/>
  <c r="U87" i="2"/>
  <c r="U263" i="2"/>
  <c r="U208" i="2"/>
  <c r="U27" i="2"/>
  <c r="U612" i="2"/>
  <c r="U133" i="2"/>
  <c r="U634" i="2"/>
  <c r="U720" i="2"/>
  <c r="U555" i="2"/>
  <c r="U320" i="2"/>
  <c r="U657" i="2"/>
  <c r="U232" i="2"/>
  <c r="U461" i="2"/>
  <c r="U298" i="2"/>
  <c r="U37" i="2"/>
  <c r="U677" i="2"/>
  <c r="U468" i="2"/>
  <c r="U259" i="2"/>
  <c r="U683" i="2"/>
  <c r="U412" i="2"/>
  <c r="U122" i="2"/>
  <c r="U689" i="2"/>
  <c r="U442" i="2"/>
  <c r="U131" i="2"/>
  <c r="U590" i="2"/>
  <c r="U193" i="2"/>
  <c r="U619" i="2"/>
  <c r="U616" i="2"/>
  <c r="U443" i="2"/>
  <c r="U191" i="2"/>
  <c r="U137" i="2"/>
  <c r="U161" i="2"/>
  <c r="U150" i="2"/>
  <c r="U676" i="2"/>
  <c r="U409" i="2"/>
  <c r="U422" i="2"/>
  <c r="U294" i="2"/>
  <c r="U120" i="2"/>
  <c r="U596" i="2"/>
  <c r="U726" i="2"/>
  <c r="U515" i="2"/>
  <c r="U312" i="2"/>
  <c r="U244" i="2"/>
  <c r="U100" i="2"/>
  <c r="U702" i="2"/>
  <c r="U277" i="2"/>
  <c r="U557" i="2"/>
  <c r="U346" i="2"/>
  <c r="U39" i="2"/>
  <c r="U441" i="2"/>
  <c r="U134" i="2"/>
  <c r="U348" i="2"/>
  <c r="U156" i="2"/>
  <c r="U195" i="2"/>
  <c r="U400" i="2"/>
  <c r="U685" i="2"/>
  <c r="U570" i="2"/>
  <c r="U261" i="2"/>
  <c r="U445" i="2"/>
  <c r="U185" i="2"/>
  <c r="U665" i="2"/>
  <c r="U135" i="2"/>
  <c r="U606" i="2"/>
  <c r="U727" i="2"/>
  <c r="U718" i="2"/>
  <c r="U72" i="2"/>
  <c r="U578" i="2"/>
  <c r="U401" i="2"/>
  <c r="U410" i="2"/>
  <c r="U425" i="2"/>
  <c r="U587" i="2"/>
  <c r="U722" i="2"/>
  <c r="U279" i="2"/>
  <c r="U669" i="2"/>
  <c r="U659" i="2"/>
  <c r="U153" i="2"/>
  <c r="U352" i="2"/>
  <c r="U236" i="2"/>
  <c r="U51" i="2"/>
  <c r="U149" i="2"/>
  <c r="U323" i="2"/>
  <c r="U678" i="2"/>
  <c r="U119" i="2"/>
  <c r="U332" i="2"/>
  <c r="U628" i="2"/>
  <c r="U719" i="2"/>
  <c r="U464" i="2"/>
  <c r="U225" i="2"/>
  <c r="U342" i="2"/>
  <c r="U35" i="2"/>
  <c r="U711" i="2"/>
  <c r="U455" i="2"/>
  <c r="U164" i="2"/>
  <c r="U258" i="2"/>
  <c r="U623" i="2"/>
  <c r="U638" i="2"/>
  <c r="U684" i="2"/>
  <c r="U615" i="2"/>
  <c r="U732" i="2"/>
  <c r="U405" i="2"/>
  <c r="U462" i="2"/>
  <c r="U600" i="2"/>
  <c r="U527" i="2"/>
  <c r="U408" i="2"/>
  <c r="U247" i="2"/>
  <c r="U597" i="2"/>
  <c r="U639" i="2"/>
  <c r="U189" i="2"/>
  <c r="U379" i="2"/>
  <c r="U107" i="2"/>
  <c r="U204" i="2"/>
  <c r="U518" i="2"/>
  <c r="U198" i="2"/>
  <c r="U661" i="2"/>
  <c r="U483" i="2"/>
  <c r="U420" i="2"/>
  <c r="U542" i="2"/>
  <c r="U691" i="2"/>
  <c r="U502" i="2"/>
  <c r="U325" i="2"/>
  <c r="U328" i="2"/>
  <c r="U498" i="2"/>
  <c r="U174" i="2"/>
  <c r="U93" i="2"/>
  <c r="U547" i="2"/>
  <c r="U565" i="2"/>
  <c r="U414" i="2"/>
  <c r="U543" i="2"/>
  <c r="U227" i="2"/>
  <c r="U160" i="2"/>
  <c r="U397" i="2"/>
  <c r="U713" i="2"/>
  <c r="U724" i="2"/>
  <c r="U558" i="2"/>
  <c r="U415" i="2"/>
  <c r="U682" i="2"/>
  <c r="U368" i="2"/>
  <c r="U388" i="2"/>
  <c r="U324" i="2"/>
  <c r="U625" i="2"/>
  <c r="U251" i="2"/>
  <c r="U609" i="2"/>
  <c r="U242" i="2"/>
  <c r="U330" i="2"/>
  <c r="U371" i="2"/>
  <c r="U611" i="2"/>
  <c r="U708" i="2"/>
  <c r="U575" i="2"/>
  <c r="U566" i="2"/>
  <c r="U588" i="2"/>
  <c r="U631" i="2"/>
  <c r="U697" i="2"/>
  <c r="U671" i="2"/>
  <c r="U507" i="2"/>
  <c r="U707" i="2"/>
  <c r="U613" i="2"/>
  <c r="U392" i="2"/>
  <c r="U454" i="2"/>
  <c r="U339" i="2"/>
  <c r="U670" i="2"/>
  <c r="U679" i="2"/>
  <c r="U499" i="2"/>
  <c r="U520" i="2"/>
  <c r="U706" i="2"/>
  <c r="U699" i="2"/>
  <c r="U633" i="2"/>
  <c r="U725" i="2"/>
  <c r="U701" i="2"/>
  <c r="U700" i="2"/>
  <c r="U649" i="2"/>
  <c r="U688" i="2"/>
  <c r="U714" i="2"/>
  <c r="U721" i="2"/>
  <c r="U717" i="2"/>
  <c r="U730" i="2"/>
  <c r="U668" i="2"/>
  <c r="T630" i="2"/>
  <c r="T598" i="2"/>
  <c r="T629" i="2"/>
  <c r="T92" i="2"/>
  <c r="T338" i="2"/>
  <c r="T433" i="2"/>
  <c r="T407" i="2"/>
  <c r="T526" i="2"/>
  <c r="T343" i="2"/>
  <c r="T553" i="2"/>
  <c r="T413" i="2"/>
  <c r="T469" i="2"/>
  <c r="T186" i="2"/>
  <c r="T692" i="2"/>
  <c r="T112" i="2"/>
  <c r="T474" i="2"/>
  <c r="T344" i="2"/>
  <c r="T470" i="2"/>
  <c r="T41" i="2"/>
  <c r="T646" i="2"/>
  <c r="T463" i="2"/>
  <c r="T381" i="2"/>
  <c r="T378" i="2"/>
  <c r="T57" i="2"/>
  <c r="T538" i="2"/>
  <c r="T182" i="2"/>
  <c r="T576" i="2"/>
  <c r="T233" i="2"/>
  <c r="T341" i="2"/>
  <c r="T549" i="2"/>
  <c r="T656" i="2"/>
  <c r="T380" i="2"/>
  <c r="T78" i="2"/>
  <c r="T579" i="2"/>
  <c r="T4" i="2"/>
  <c r="T75" i="2"/>
  <c r="T372" i="2"/>
  <c r="T571" i="2"/>
  <c r="T246" i="2"/>
  <c r="T88" i="2"/>
  <c r="T321" i="2"/>
  <c r="T192" i="2"/>
  <c r="T536" i="2"/>
  <c r="T363" i="2"/>
  <c r="T511" i="2"/>
  <c r="T77" i="2"/>
  <c r="T176" i="2"/>
  <c r="T103" i="2"/>
  <c r="T284" i="2"/>
  <c r="T304" i="2"/>
  <c r="T509" i="2"/>
  <c r="T351" i="2"/>
  <c r="T113" i="2"/>
  <c r="T97" i="2"/>
  <c r="T270" i="2"/>
  <c r="T482" i="2"/>
  <c r="T429" i="2"/>
  <c r="T148" i="2"/>
  <c r="T586" i="2"/>
  <c r="T170" i="2"/>
  <c r="T465" i="2"/>
  <c r="T326" i="2"/>
  <c r="T212" i="2"/>
  <c r="T295" i="2"/>
  <c r="T350" i="2"/>
  <c r="T117" i="2"/>
  <c r="T159" i="2"/>
  <c r="T435" i="2"/>
  <c r="T386" i="2"/>
  <c r="T440" i="2"/>
  <c r="T365" i="2"/>
  <c r="T82" i="2"/>
  <c r="T266" i="2"/>
  <c r="T118" i="2"/>
  <c r="T285" i="2"/>
  <c r="T448" i="2"/>
  <c r="T362" i="2"/>
  <c r="T111" i="2"/>
  <c r="T369" i="2"/>
  <c r="T645" i="2"/>
  <c r="T226" i="2"/>
  <c r="T497" i="2"/>
  <c r="T239" i="2"/>
  <c r="T510" i="2"/>
  <c r="T196" i="2"/>
  <c r="T74" i="2"/>
  <c r="T437" i="2"/>
  <c r="T154" i="2"/>
  <c r="T188" i="2"/>
  <c r="T673" i="2"/>
  <c r="T315" i="2"/>
  <c r="T200" i="2"/>
  <c r="T300" i="2"/>
  <c r="T529" i="2"/>
  <c r="T450" i="2"/>
  <c r="T296" i="2"/>
  <c r="T8" i="2"/>
  <c r="T18" i="2"/>
  <c r="T99" i="2"/>
  <c r="T626" i="2"/>
  <c r="T86" i="2"/>
  <c r="T101" i="2"/>
  <c r="T80" i="2"/>
  <c r="T289" i="2"/>
  <c r="T375" i="2"/>
  <c r="T451" i="2"/>
  <c r="T126" i="2"/>
  <c r="T316" i="2"/>
  <c r="T229" i="2"/>
  <c r="T660" i="2"/>
  <c r="T281" i="2"/>
  <c r="T173" i="2"/>
  <c r="T58" i="2"/>
  <c r="T63" i="2"/>
  <c r="T517" i="2"/>
  <c r="T364" i="2"/>
  <c r="T524" i="2"/>
  <c r="T256" i="2"/>
  <c r="T418" i="2"/>
  <c r="T129" i="2"/>
  <c r="T209" i="2"/>
  <c r="T643" i="2"/>
  <c r="T30" i="2"/>
  <c r="T45" i="2"/>
  <c r="T318" i="2"/>
  <c r="T306" i="2"/>
  <c r="T140" i="2"/>
  <c r="T167" i="2"/>
  <c r="T395" i="2"/>
  <c r="T52" i="2"/>
  <c r="T245" i="2"/>
  <c r="T11" i="2"/>
  <c r="T674" i="2"/>
  <c r="T384" i="2"/>
  <c r="T651" i="2"/>
  <c r="T687" i="2"/>
  <c r="T402" i="2"/>
  <c r="T297" i="2"/>
  <c r="T535" i="2"/>
  <c r="T264" i="2"/>
  <c r="T255" i="2"/>
  <c r="T716" i="2"/>
  <c r="T313" i="2"/>
  <c r="T235" i="2"/>
  <c r="T653" i="2"/>
  <c r="T308" i="2"/>
  <c r="T333" i="2"/>
  <c r="T278" i="2"/>
  <c r="T224" i="2"/>
  <c r="T347" i="2"/>
  <c r="T157" i="2"/>
  <c r="T141" i="2"/>
  <c r="T110" i="2"/>
  <c r="T531" i="2"/>
  <c r="T181" i="2"/>
  <c r="T9" i="2"/>
  <c r="T377" i="2"/>
  <c r="T560" i="2"/>
  <c r="T396" i="2"/>
  <c r="T116" i="2"/>
  <c r="T210" i="2"/>
  <c r="T207" i="2"/>
  <c r="T487" i="2"/>
  <c r="T514" i="2"/>
  <c r="T539" i="2"/>
  <c r="T449" i="2"/>
  <c r="T29" i="2"/>
  <c r="T525" i="2"/>
  <c r="T540" i="2"/>
  <c r="T648" i="2"/>
  <c r="T584" i="2"/>
  <c r="T636" i="2"/>
  <c r="T561" i="2"/>
  <c r="T287" i="2"/>
  <c r="T666" i="2"/>
  <c r="T568" i="2"/>
  <c r="T663" i="2"/>
  <c r="T504" i="2"/>
  <c r="T243" i="2"/>
  <c r="T617" i="2"/>
  <c r="T219" i="2"/>
  <c r="T391" i="2"/>
  <c r="T252" i="2"/>
  <c r="T642" i="2"/>
  <c r="T42" i="2"/>
  <c r="T155" i="2"/>
  <c r="T559" i="2"/>
  <c r="T234" i="2"/>
  <c r="T627" i="2"/>
  <c r="T603" i="2"/>
  <c r="T139" i="2"/>
  <c r="T521" i="2"/>
  <c r="T290" i="2"/>
  <c r="T506" i="2"/>
  <c r="T146" i="2"/>
  <c r="T667" i="2"/>
  <c r="T416" i="2"/>
  <c r="T238" i="2"/>
  <c r="T36" i="2"/>
  <c r="T20" i="2"/>
  <c r="T567" i="2"/>
  <c r="T240" i="2"/>
  <c r="T675" i="2"/>
  <c r="T56" i="2"/>
  <c r="T532" i="2"/>
  <c r="T7" i="2"/>
  <c r="T484" i="2"/>
  <c r="T34" i="2"/>
  <c r="T230" i="2"/>
  <c r="T106" i="2"/>
  <c r="T444" i="2"/>
  <c r="T488" i="2"/>
  <c r="T467" i="2"/>
  <c r="T73" i="2"/>
  <c r="T125" i="2"/>
  <c r="T505" i="2"/>
  <c r="T404" i="2"/>
  <c r="T152" i="2"/>
  <c r="T512" i="2"/>
  <c r="T438" i="2"/>
  <c r="T479" i="2"/>
  <c r="T114" i="2"/>
  <c r="T69" i="2"/>
  <c r="T382" i="2"/>
  <c r="T64" i="2"/>
  <c r="T145" i="2"/>
  <c r="T545" i="2"/>
  <c r="T76" i="2"/>
  <c r="T698" i="2"/>
  <c r="T458" i="2"/>
  <c r="T309" i="2"/>
  <c r="T282" i="2"/>
  <c r="T43" i="2"/>
  <c r="T447" i="2"/>
  <c r="T489" i="2"/>
  <c r="T481" i="2"/>
  <c r="T16" i="2"/>
  <c r="T398" i="2"/>
  <c r="T664" i="2"/>
  <c r="T286" i="2"/>
  <c r="T49" i="2"/>
  <c r="T336" i="2"/>
  <c r="T288" i="2"/>
  <c r="T166" i="2"/>
  <c r="T399" i="2"/>
  <c r="T589" i="2"/>
  <c r="T340" i="2"/>
  <c r="T231" i="2"/>
  <c r="T376" i="2"/>
  <c r="T430" i="2"/>
  <c r="T359" i="2"/>
  <c r="T10" i="2"/>
  <c r="T562" i="2"/>
  <c r="T70" i="2"/>
  <c r="T89" i="2"/>
  <c r="T44" i="2"/>
  <c r="T165" i="2"/>
  <c r="T705" i="2"/>
  <c r="T728" i="2"/>
  <c r="T345" i="2"/>
  <c r="T466" i="2"/>
  <c r="T594" i="2"/>
  <c r="T406" i="2"/>
  <c r="T38" i="2"/>
  <c r="T500" i="2"/>
  <c r="T356" i="2"/>
  <c r="T14" i="2"/>
  <c r="T680" i="2"/>
  <c r="T572" i="2"/>
  <c r="T102" i="2"/>
  <c r="T436" i="2"/>
  <c r="T421" i="2"/>
  <c r="T349" i="2"/>
  <c r="T327" i="2"/>
  <c r="T221" i="2"/>
  <c r="T357" i="2"/>
  <c r="T383" i="2"/>
  <c r="T228" i="2"/>
  <c r="T419" i="2"/>
  <c r="T492" i="2"/>
  <c r="T473" i="2"/>
  <c r="T624" i="2"/>
  <c r="T91" i="2"/>
  <c r="T426" i="2"/>
  <c r="T54" i="2"/>
  <c r="T274" i="2"/>
  <c r="T79" i="2"/>
  <c r="T95" i="2"/>
  <c r="T476" i="2"/>
  <c r="T3" i="2"/>
  <c r="T355" i="2"/>
  <c r="T367" i="2"/>
  <c r="T307" i="2"/>
  <c r="T262" i="2"/>
  <c r="T387" i="2"/>
  <c r="T640" i="2"/>
  <c r="T459" i="2"/>
  <c r="T493" i="2"/>
  <c r="T130" i="2"/>
  <c r="T694" i="2"/>
  <c r="T582" i="2"/>
  <c r="T552" i="2"/>
  <c r="T604" i="2"/>
  <c r="T46" i="2"/>
  <c r="T554" i="2"/>
  <c r="T361" i="2"/>
  <c r="T213" i="2"/>
  <c r="T214" i="2"/>
  <c r="T108" i="2"/>
  <c r="T273" i="2"/>
  <c r="T533" i="2"/>
  <c r="T358" i="2"/>
  <c r="T329" i="2"/>
  <c r="T199" i="2"/>
  <c r="T292" i="2"/>
  <c r="T310" i="2"/>
  <c r="T249" i="2"/>
  <c r="T503" i="2"/>
  <c r="T178" i="2"/>
  <c r="T393" i="2"/>
  <c r="T151" i="2"/>
  <c r="T237" i="2"/>
  <c r="T123" i="2"/>
  <c r="T580" i="2"/>
  <c r="T322" i="2"/>
  <c r="T460" i="2"/>
  <c r="T672" i="2"/>
  <c r="T21" i="2"/>
  <c r="T337" i="2"/>
  <c r="T215" i="2"/>
  <c r="T171" i="2"/>
  <c r="T147" i="2"/>
  <c r="T314" i="2"/>
  <c r="T712" i="2"/>
  <c r="T257" i="2"/>
  <c r="T201" i="2"/>
  <c r="T556" i="2"/>
  <c r="T389" i="2"/>
  <c r="T516" i="2"/>
  <c r="T439" i="2"/>
  <c r="T105" i="2"/>
  <c r="T280" i="2"/>
  <c r="T67" i="2"/>
  <c r="T305" i="2"/>
  <c r="T180" i="2"/>
  <c r="T33" i="2"/>
  <c r="T115" i="2"/>
  <c r="T197" i="2"/>
  <c r="T136" i="2"/>
  <c r="T301" i="2"/>
  <c r="T431" i="2"/>
  <c r="T291" i="2"/>
  <c r="T128" i="2"/>
  <c r="T335" i="2"/>
  <c r="T217" i="2"/>
  <c r="T637" i="2"/>
  <c r="T31" i="2"/>
  <c r="T550" i="2"/>
  <c r="T681" i="2"/>
  <c r="T13" i="2"/>
  <c r="T216" i="2"/>
  <c r="T90" i="2"/>
  <c r="T710" i="2"/>
  <c r="T546" i="2"/>
  <c r="T194" i="2"/>
  <c r="T311" i="2"/>
  <c r="T132" i="2"/>
  <c r="T62" i="2"/>
  <c r="T635" i="2"/>
  <c r="T650" i="2"/>
  <c r="T22" i="2"/>
  <c r="T528" i="2"/>
  <c r="T223" i="2"/>
  <c r="T595" i="2"/>
  <c r="T68" i="2"/>
  <c r="T601" i="2"/>
  <c r="T573" i="2"/>
  <c r="T260" i="2"/>
  <c r="T452" i="2"/>
  <c r="T109" i="2"/>
  <c r="T5" i="2"/>
  <c r="T61" i="2"/>
  <c r="T621" i="2"/>
  <c r="T585" i="2"/>
  <c r="T2" i="2"/>
  <c r="T577" i="2"/>
  <c r="T334" i="2"/>
  <c r="T478" i="2"/>
  <c r="T272" i="2"/>
  <c r="T519" i="2"/>
  <c r="T620" i="2"/>
  <c r="T644" i="2"/>
  <c r="T205" i="2"/>
  <c r="T317" i="2"/>
  <c r="T15" i="2"/>
  <c r="T144" i="2"/>
  <c r="T477" i="2"/>
  <c r="T275" i="2"/>
  <c r="T456" i="2"/>
  <c r="T17" i="2"/>
  <c r="T81" i="2"/>
  <c r="T662" i="2"/>
  <c r="T276" i="2"/>
  <c r="T203" i="2"/>
  <c r="T168" i="2"/>
  <c r="T28" i="2"/>
  <c r="T104" i="2"/>
  <c r="T66" i="2"/>
  <c r="T299" i="2"/>
  <c r="T614" i="2"/>
  <c r="T360" i="2"/>
  <c r="T250" i="2"/>
  <c r="T162" i="2"/>
  <c r="T169" i="2"/>
  <c r="T50" i="2"/>
  <c r="T599" i="2"/>
  <c r="T218" i="2"/>
  <c r="T71" i="2"/>
  <c r="T366" i="2"/>
  <c r="T241" i="2"/>
  <c r="T541" i="2"/>
  <c r="T544" i="2"/>
  <c r="T211" i="2"/>
  <c r="T121" i="2"/>
  <c r="T253" i="2"/>
  <c r="T98" i="2"/>
  <c r="T163" i="2"/>
  <c r="T19" i="2"/>
  <c r="T530" i="2"/>
  <c r="T432" i="2"/>
  <c r="T47" i="2"/>
  <c r="T184" i="2"/>
  <c r="T220" i="2"/>
  <c r="T25" i="2"/>
  <c r="T501" i="2"/>
  <c r="T269" i="2"/>
  <c r="T59" i="2"/>
  <c r="T353" i="2"/>
  <c r="T551" i="2"/>
  <c r="T427" i="2"/>
  <c r="T731" i="2"/>
  <c r="T652" i="2"/>
  <c r="T267" i="2"/>
  <c r="T605" i="2"/>
  <c r="T618" i="2"/>
  <c r="T522" i="2"/>
  <c r="T202" i="2"/>
  <c r="T55" i="2"/>
  <c r="T331" i="2"/>
  <c r="T127" i="2"/>
  <c r="T592" i="2"/>
  <c r="T23" i="2"/>
  <c r="T695" i="2"/>
  <c r="T709" i="2"/>
  <c r="T303" i="2"/>
  <c r="T647" i="2"/>
  <c r="T591" i="2"/>
  <c r="T534" i="2"/>
  <c r="T658" i="2"/>
  <c r="T179" i="2"/>
  <c r="T394" i="2"/>
  <c r="T693" i="2"/>
  <c r="T283" i="2"/>
  <c r="T143" i="2"/>
  <c r="T417" i="2"/>
  <c r="T563" i="2"/>
  <c r="T654" i="2"/>
  <c r="T177" i="2"/>
  <c r="T434" i="2"/>
  <c r="T574" i="2"/>
  <c r="T248" i="2"/>
  <c r="T374" i="2"/>
  <c r="T385" i="2"/>
  <c r="T373" i="2"/>
  <c r="T6" i="2"/>
  <c r="T96" i="2"/>
  <c r="T593" i="2"/>
  <c r="T83" i="2"/>
  <c r="T175" i="2"/>
  <c r="T60" i="2"/>
  <c r="T490" i="2"/>
  <c r="T65" i="2"/>
  <c r="T704" i="2"/>
  <c r="T423" i="2"/>
  <c r="T513" i="2"/>
  <c r="T354" i="2"/>
  <c r="T564" i="2"/>
  <c r="T32" i="2"/>
  <c r="T302" i="2"/>
  <c r="T142" i="2"/>
  <c r="T265" i="2"/>
  <c r="T491" i="2"/>
  <c r="T183" i="2"/>
  <c r="T471" i="2"/>
  <c r="T496" i="2"/>
  <c r="T715" i="2"/>
  <c r="T686" i="2"/>
  <c r="T190" i="2"/>
  <c r="T569" i="2"/>
  <c r="T94" i="2"/>
  <c r="T319" i="2"/>
  <c r="T703" i="2"/>
  <c r="T607" i="2"/>
  <c r="T690" i="2"/>
  <c r="T293" i="2"/>
  <c r="T206" i="2"/>
  <c r="T453" i="2"/>
  <c r="T12" i="2"/>
  <c r="T24" i="2"/>
  <c r="T581" i="2"/>
  <c r="T428" i="2"/>
  <c r="T84" i="2"/>
  <c r="T602" i="2"/>
  <c r="T472" i="2"/>
  <c r="T48" i="2"/>
  <c r="T508" i="2"/>
  <c r="T254" i="2"/>
  <c r="T222" i="2"/>
  <c r="T158" i="2"/>
  <c r="T495" i="2"/>
  <c r="T622" i="2"/>
  <c r="T138" i="2"/>
  <c r="T26" i="2"/>
  <c r="T53" i="2"/>
  <c r="T485" i="2"/>
  <c r="T124" i="2"/>
  <c r="T548" i="2"/>
  <c r="T424" i="2"/>
  <c r="T583" i="2"/>
  <c r="T494" i="2"/>
  <c r="T187" i="2"/>
  <c r="T696" i="2"/>
  <c r="T457" i="2"/>
  <c r="T40" i="2"/>
  <c r="T537" i="2"/>
  <c r="T523" i="2"/>
  <c r="T411" i="2"/>
  <c r="T475" i="2"/>
  <c r="T729" i="2"/>
  <c r="T271" i="2"/>
  <c r="T446" i="2"/>
  <c r="T390" i="2"/>
  <c r="T480" i="2"/>
  <c r="T403" i="2"/>
  <c r="T641" i="2"/>
  <c r="T608" i="2"/>
  <c r="T723" i="2"/>
  <c r="T172" i="2"/>
  <c r="T370" i="2"/>
  <c r="T486" i="2"/>
  <c r="T610" i="2"/>
  <c r="T268" i="2"/>
  <c r="T85" i="2"/>
  <c r="T655" i="2"/>
  <c r="T632" i="2"/>
  <c r="T87" i="2"/>
  <c r="T263" i="2"/>
  <c r="T208" i="2"/>
  <c r="T27" i="2"/>
  <c r="T612" i="2"/>
  <c r="T133" i="2"/>
  <c r="T634" i="2"/>
  <c r="T720" i="2"/>
  <c r="T555" i="2"/>
  <c r="T320" i="2"/>
  <c r="T657" i="2"/>
  <c r="T232" i="2"/>
  <c r="T461" i="2"/>
  <c r="T298" i="2"/>
  <c r="T37" i="2"/>
  <c r="T677" i="2"/>
  <c r="T468" i="2"/>
  <c r="T259" i="2"/>
  <c r="T683" i="2"/>
  <c r="T412" i="2"/>
  <c r="T122" i="2"/>
  <c r="T689" i="2"/>
  <c r="T442" i="2"/>
  <c r="T131" i="2"/>
  <c r="T590" i="2"/>
  <c r="T193" i="2"/>
  <c r="T619" i="2"/>
  <c r="T616" i="2"/>
  <c r="T443" i="2"/>
  <c r="T191" i="2"/>
  <c r="T137" i="2"/>
  <c r="T161" i="2"/>
  <c r="T150" i="2"/>
  <c r="T676" i="2"/>
  <c r="T409" i="2"/>
  <c r="T422" i="2"/>
  <c r="T294" i="2"/>
  <c r="T120" i="2"/>
  <c r="T596" i="2"/>
  <c r="T726" i="2"/>
  <c r="T515" i="2"/>
  <c r="T312" i="2"/>
  <c r="T244" i="2"/>
  <c r="T100" i="2"/>
  <c r="T702" i="2"/>
  <c r="T277" i="2"/>
  <c r="T557" i="2"/>
  <c r="T346" i="2"/>
  <c r="T39" i="2"/>
  <c r="T441" i="2"/>
  <c r="T134" i="2"/>
  <c r="T348" i="2"/>
  <c r="T156" i="2"/>
  <c r="T195" i="2"/>
  <c r="T400" i="2"/>
  <c r="T685" i="2"/>
  <c r="T570" i="2"/>
  <c r="T261" i="2"/>
  <c r="T445" i="2"/>
  <c r="T185" i="2"/>
  <c r="T665" i="2"/>
  <c r="T135" i="2"/>
  <c r="T606" i="2"/>
  <c r="T727" i="2"/>
  <c r="T718" i="2"/>
  <c r="T72" i="2"/>
  <c r="T578" i="2"/>
  <c r="T401" i="2"/>
  <c r="T410" i="2"/>
  <c r="T425" i="2"/>
  <c r="T587" i="2"/>
  <c r="T722" i="2"/>
  <c r="T279" i="2"/>
  <c r="T669" i="2"/>
  <c r="T659" i="2"/>
  <c r="T153" i="2"/>
  <c r="T352" i="2"/>
  <c r="T236" i="2"/>
  <c r="T51" i="2"/>
  <c r="T149" i="2"/>
  <c r="T323" i="2"/>
  <c r="T678" i="2"/>
  <c r="T119" i="2"/>
  <c r="T332" i="2"/>
  <c r="T628" i="2"/>
  <c r="T719" i="2"/>
  <c r="T464" i="2"/>
  <c r="T225" i="2"/>
  <c r="T342" i="2"/>
  <c r="T35" i="2"/>
  <c r="T711" i="2"/>
  <c r="T455" i="2"/>
  <c r="T164" i="2"/>
  <c r="T258" i="2"/>
  <c r="T623" i="2"/>
  <c r="T638" i="2"/>
  <c r="T684" i="2"/>
  <c r="T615" i="2"/>
  <c r="T732" i="2"/>
  <c r="T405" i="2"/>
  <c r="T462" i="2"/>
  <c r="T600" i="2"/>
  <c r="T527" i="2"/>
  <c r="T408" i="2"/>
  <c r="T247" i="2"/>
  <c r="T597" i="2"/>
  <c r="T639" i="2"/>
  <c r="T189" i="2"/>
  <c r="T379" i="2"/>
  <c r="T107" i="2"/>
  <c r="T204" i="2"/>
  <c r="T518" i="2"/>
  <c r="T198" i="2"/>
  <c r="T661" i="2"/>
  <c r="T483" i="2"/>
  <c r="T420" i="2"/>
  <c r="T542" i="2"/>
  <c r="T691" i="2"/>
  <c r="T502" i="2"/>
  <c r="T325" i="2"/>
  <c r="T328" i="2"/>
  <c r="T498" i="2"/>
  <c r="T174" i="2"/>
  <c r="T93" i="2"/>
  <c r="T547" i="2"/>
  <c r="T565" i="2"/>
  <c r="T414" i="2"/>
  <c r="T543" i="2"/>
  <c r="T227" i="2"/>
  <c r="T160" i="2"/>
  <c r="T397" i="2"/>
  <c r="T713" i="2"/>
  <c r="T724" i="2"/>
  <c r="T558" i="2"/>
  <c r="T415" i="2"/>
  <c r="T682" i="2"/>
  <c r="T368" i="2"/>
  <c r="T388" i="2"/>
  <c r="T324" i="2"/>
  <c r="T625" i="2"/>
  <c r="T251" i="2"/>
  <c r="T609" i="2"/>
  <c r="T242" i="2"/>
  <c r="T330" i="2"/>
  <c r="T371" i="2"/>
  <c r="T611" i="2"/>
  <c r="T708" i="2"/>
  <c r="T575" i="2"/>
  <c r="T566" i="2"/>
  <c r="T588" i="2"/>
  <c r="T631" i="2"/>
  <c r="T697" i="2"/>
  <c r="T671" i="2"/>
  <c r="T507" i="2"/>
  <c r="T707" i="2"/>
  <c r="T613" i="2"/>
  <c r="T392" i="2"/>
  <c r="T454" i="2"/>
  <c r="T339" i="2"/>
  <c r="T670" i="2"/>
  <c r="T679" i="2"/>
  <c r="T499" i="2"/>
  <c r="T520" i="2"/>
  <c r="T706" i="2"/>
  <c r="T699" i="2"/>
  <c r="T633" i="2"/>
  <c r="T725" i="2"/>
  <c r="T701" i="2"/>
  <c r="T700" i="2"/>
  <c r="T649" i="2"/>
  <c r="T688" i="2"/>
  <c r="T714" i="2"/>
  <c r="T721" i="2"/>
  <c r="T717" i="2"/>
  <c r="T730" i="2"/>
  <c r="T668" i="2"/>
  <c r="S630" i="2"/>
  <c r="S598" i="2"/>
  <c r="S629" i="2"/>
  <c r="S92" i="2"/>
  <c r="S338" i="2"/>
  <c r="S433" i="2"/>
  <c r="S407" i="2"/>
  <c r="S526" i="2"/>
  <c r="S343" i="2"/>
  <c r="S553" i="2"/>
  <c r="S413" i="2"/>
  <c r="S469" i="2"/>
  <c r="S186" i="2"/>
  <c r="S692" i="2"/>
  <c r="S112" i="2"/>
  <c r="S474" i="2"/>
  <c r="S344" i="2"/>
  <c r="S470" i="2"/>
  <c r="S41" i="2"/>
  <c r="S646" i="2"/>
  <c r="S463" i="2"/>
  <c r="S381" i="2"/>
  <c r="S378" i="2"/>
  <c r="S57" i="2"/>
  <c r="S538" i="2"/>
  <c r="S182" i="2"/>
  <c r="S576" i="2"/>
  <c r="S233" i="2"/>
  <c r="S341" i="2"/>
  <c r="S549" i="2"/>
  <c r="S656" i="2"/>
  <c r="S380" i="2"/>
  <c r="S78" i="2"/>
  <c r="S579" i="2"/>
  <c r="S4" i="2"/>
  <c r="S75" i="2"/>
  <c r="S372" i="2"/>
  <c r="S571" i="2"/>
  <c r="S246" i="2"/>
  <c r="S88" i="2"/>
  <c r="S321" i="2"/>
  <c r="S192" i="2"/>
  <c r="S536" i="2"/>
  <c r="S363" i="2"/>
  <c r="S511" i="2"/>
  <c r="S77" i="2"/>
  <c r="S176" i="2"/>
  <c r="S103" i="2"/>
  <c r="S284" i="2"/>
  <c r="S304" i="2"/>
  <c r="S509" i="2"/>
  <c r="S351" i="2"/>
  <c r="S113" i="2"/>
  <c r="S97" i="2"/>
  <c r="S270" i="2"/>
  <c r="S482" i="2"/>
  <c r="S429" i="2"/>
  <c r="S148" i="2"/>
  <c r="S586" i="2"/>
  <c r="S170" i="2"/>
  <c r="S465" i="2"/>
  <c r="S326" i="2"/>
  <c r="S212" i="2"/>
  <c r="S295" i="2"/>
  <c r="S350" i="2"/>
  <c r="S117" i="2"/>
  <c r="S159" i="2"/>
  <c r="S435" i="2"/>
  <c r="S386" i="2"/>
  <c r="S440" i="2"/>
  <c r="S365" i="2"/>
  <c r="S82" i="2"/>
  <c r="S266" i="2"/>
  <c r="S118" i="2"/>
  <c r="S285" i="2"/>
  <c r="S448" i="2"/>
  <c r="S362" i="2"/>
  <c r="S111" i="2"/>
  <c r="S369" i="2"/>
  <c r="S645" i="2"/>
  <c r="S226" i="2"/>
  <c r="S497" i="2"/>
  <c r="S239" i="2"/>
  <c r="S510" i="2"/>
  <c r="S196" i="2"/>
  <c r="S74" i="2"/>
  <c r="S437" i="2"/>
  <c r="S154" i="2"/>
  <c r="S188" i="2"/>
  <c r="S673" i="2"/>
  <c r="S315" i="2"/>
  <c r="S200" i="2"/>
  <c r="S300" i="2"/>
  <c r="S529" i="2"/>
  <c r="S450" i="2"/>
  <c r="S296" i="2"/>
  <c r="S8" i="2"/>
  <c r="S18" i="2"/>
  <c r="S99" i="2"/>
  <c r="S626" i="2"/>
  <c r="S86" i="2"/>
  <c r="S101" i="2"/>
  <c r="S80" i="2"/>
  <c r="S289" i="2"/>
  <c r="S375" i="2"/>
  <c r="S451" i="2"/>
  <c r="S126" i="2"/>
  <c r="S316" i="2"/>
  <c r="S229" i="2"/>
  <c r="S660" i="2"/>
  <c r="S281" i="2"/>
  <c r="S173" i="2"/>
  <c r="S58" i="2"/>
  <c r="S63" i="2"/>
  <c r="S517" i="2"/>
  <c r="S364" i="2"/>
  <c r="S524" i="2"/>
  <c r="S256" i="2"/>
  <c r="S418" i="2"/>
  <c r="S129" i="2"/>
  <c r="S209" i="2"/>
  <c r="S643" i="2"/>
  <c r="S30" i="2"/>
  <c r="S45" i="2"/>
  <c r="S318" i="2"/>
  <c r="S306" i="2"/>
  <c r="S140" i="2"/>
  <c r="S167" i="2"/>
  <c r="S395" i="2"/>
  <c r="S52" i="2"/>
  <c r="S245" i="2"/>
  <c r="S11" i="2"/>
  <c r="S674" i="2"/>
  <c r="S384" i="2"/>
  <c r="S651" i="2"/>
  <c r="S687" i="2"/>
  <c r="S402" i="2"/>
  <c r="S297" i="2"/>
  <c r="S535" i="2"/>
  <c r="S264" i="2"/>
  <c r="S255" i="2"/>
  <c r="S716" i="2"/>
  <c r="S313" i="2"/>
  <c r="S235" i="2"/>
  <c r="S653" i="2"/>
  <c r="S308" i="2"/>
  <c r="S333" i="2"/>
  <c r="S278" i="2"/>
  <c r="S224" i="2"/>
  <c r="S347" i="2"/>
  <c r="S157" i="2"/>
  <c r="S141" i="2"/>
  <c r="S110" i="2"/>
  <c r="S531" i="2"/>
  <c r="S181" i="2"/>
  <c r="S9" i="2"/>
  <c r="S377" i="2"/>
  <c r="S560" i="2"/>
  <c r="S396" i="2"/>
  <c r="S116" i="2"/>
  <c r="S210" i="2"/>
  <c r="S207" i="2"/>
  <c r="S487" i="2"/>
  <c r="S514" i="2"/>
  <c r="S539" i="2"/>
  <c r="S449" i="2"/>
  <c r="S29" i="2"/>
  <c r="S525" i="2"/>
  <c r="S540" i="2"/>
  <c r="S648" i="2"/>
  <c r="S584" i="2"/>
  <c r="S636" i="2"/>
  <c r="S561" i="2"/>
  <c r="S287" i="2"/>
  <c r="S666" i="2"/>
  <c r="S568" i="2"/>
  <c r="S663" i="2"/>
  <c r="S504" i="2"/>
  <c r="S243" i="2"/>
  <c r="S617" i="2"/>
  <c r="S219" i="2"/>
  <c r="S391" i="2"/>
  <c r="S252" i="2"/>
  <c r="S642" i="2"/>
  <c r="S42" i="2"/>
  <c r="S155" i="2"/>
  <c r="S559" i="2"/>
  <c r="S234" i="2"/>
  <c r="S627" i="2"/>
  <c r="S603" i="2"/>
  <c r="S139" i="2"/>
  <c r="S521" i="2"/>
  <c r="S290" i="2"/>
  <c r="S506" i="2"/>
  <c r="S146" i="2"/>
  <c r="S667" i="2"/>
  <c r="S416" i="2"/>
  <c r="S238" i="2"/>
  <c r="S36" i="2"/>
  <c r="S20" i="2"/>
  <c r="S567" i="2"/>
  <c r="S240" i="2"/>
  <c r="S675" i="2"/>
  <c r="S56" i="2"/>
  <c r="S532" i="2"/>
  <c r="S7" i="2"/>
  <c r="S484" i="2"/>
  <c r="S34" i="2"/>
  <c r="S230" i="2"/>
  <c r="S106" i="2"/>
  <c r="S444" i="2"/>
  <c r="S488" i="2"/>
  <c r="S467" i="2"/>
  <c r="S73" i="2"/>
  <c r="S125" i="2"/>
  <c r="S505" i="2"/>
  <c r="S404" i="2"/>
  <c r="S152" i="2"/>
  <c r="S512" i="2"/>
  <c r="S438" i="2"/>
  <c r="S479" i="2"/>
  <c r="S114" i="2"/>
  <c r="S69" i="2"/>
  <c r="S382" i="2"/>
  <c r="S64" i="2"/>
  <c r="S145" i="2"/>
  <c r="S545" i="2"/>
  <c r="S76" i="2"/>
  <c r="S698" i="2"/>
  <c r="S458" i="2"/>
  <c r="S309" i="2"/>
  <c r="S282" i="2"/>
  <c r="S43" i="2"/>
  <c r="S447" i="2"/>
  <c r="S489" i="2"/>
  <c r="S481" i="2"/>
  <c r="S16" i="2"/>
  <c r="S398" i="2"/>
  <c r="S664" i="2"/>
  <c r="S286" i="2"/>
  <c r="S49" i="2"/>
  <c r="S336" i="2"/>
  <c r="S288" i="2"/>
  <c r="S166" i="2"/>
  <c r="S399" i="2"/>
  <c r="S589" i="2"/>
  <c r="S340" i="2"/>
  <c r="S231" i="2"/>
  <c r="S376" i="2"/>
  <c r="S430" i="2"/>
  <c r="S359" i="2"/>
  <c r="S10" i="2"/>
  <c r="S562" i="2"/>
  <c r="S70" i="2"/>
  <c r="S89" i="2"/>
  <c r="S44" i="2"/>
  <c r="S165" i="2"/>
  <c r="S705" i="2"/>
  <c r="S728" i="2"/>
  <c r="S345" i="2"/>
  <c r="S466" i="2"/>
  <c r="S594" i="2"/>
  <c r="S406" i="2"/>
  <c r="S38" i="2"/>
  <c r="S500" i="2"/>
  <c r="S356" i="2"/>
  <c r="S14" i="2"/>
  <c r="S680" i="2"/>
  <c r="S572" i="2"/>
  <c r="S102" i="2"/>
  <c r="S436" i="2"/>
  <c r="S421" i="2"/>
  <c r="S349" i="2"/>
  <c r="S327" i="2"/>
  <c r="S221" i="2"/>
  <c r="S357" i="2"/>
  <c r="S383" i="2"/>
  <c r="S228" i="2"/>
  <c r="S419" i="2"/>
  <c r="S492" i="2"/>
  <c r="S473" i="2"/>
  <c r="S624" i="2"/>
  <c r="S91" i="2"/>
  <c r="S426" i="2"/>
  <c r="S54" i="2"/>
  <c r="S274" i="2"/>
  <c r="S79" i="2"/>
  <c r="S95" i="2"/>
  <c r="S476" i="2"/>
  <c r="S3" i="2"/>
  <c r="S355" i="2"/>
  <c r="S367" i="2"/>
  <c r="S307" i="2"/>
  <c r="S262" i="2"/>
  <c r="S387" i="2"/>
  <c r="S640" i="2"/>
  <c r="S459" i="2"/>
  <c r="S493" i="2"/>
  <c r="S130" i="2"/>
  <c r="S694" i="2"/>
  <c r="S582" i="2"/>
  <c r="S552" i="2"/>
  <c r="S604" i="2"/>
  <c r="S46" i="2"/>
  <c r="S554" i="2"/>
  <c r="S361" i="2"/>
  <c r="S213" i="2"/>
  <c r="S214" i="2"/>
  <c r="S108" i="2"/>
  <c r="S273" i="2"/>
  <c r="S533" i="2"/>
  <c r="S358" i="2"/>
  <c r="S329" i="2"/>
  <c r="S199" i="2"/>
  <c r="S292" i="2"/>
  <c r="S310" i="2"/>
  <c r="S249" i="2"/>
  <c r="S503" i="2"/>
  <c r="S178" i="2"/>
  <c r="S393" i="2"/>
  <c r="S151" i="2"/>
  <c r="S237" i="2"/>
  <c r="S123" i="2"/>
  <c r="S580" i="2"/>
  <c r="S322" i="2"/>
  <c r="S460" i="2"/>
  <c r="S672" i="2"/>
  <c r="S21" i="2"/>
  <c r="S337" i="2"/>
  <c r="S215" i="2"/>
  <c r="S171" i="2"/>
  <c r="S147" i="2"/>
  <c r="S314" i="2"/>
  <c r="S712" i="2"/>
  <c r="S257" i="2"/>
  <c r="S201" i="2"/>
  <c r="S556" i="2"/>
  <c r="S389" i="2"/>
  <c r="S516" i="2"/>
  <c r="S439" i="2"/>
  <c r="S105" i="2"/>
  <c r="S280" i="2"/>
  <c r="S67" i="2"/>
  <c r="S305" i="2"/>
  <c r="S180" i="2"/>
  <c r="S33" i="2"/>
  <c r="S115" i="2"/>
  <c r="S197" i="2"/>
  <c r="S136" i="2"/>
  <c r="S301" i="2"/>
  <c r="S431" i="2"/>
  <c r="S291" i="2"/>
  <c r="S128" i="2"/>
  <c r="S335" i="2"/>
  <c r="S217" i="2"/>
  <c r="S637" i="2"/>
  <c r="S31" i="2"/>
  <c r="S550" i="2"/>
  <c r="S681" i="2"/>
  <c r="S13" i="2"/>
  <c r="S216" i="2"/>
  <c r="S90" i="2"/>
  <c r="S710" i="2"/>
  <c r="S546" i="2"/>
  <c r="S194" i="2"/>
  <c r="S311" i="2"/>
  <c r="S132" i="2"/>
  <c r="S62" i="2"/>
  <c r="S635" i="2"/>
  <c r="S650" i="2"/>
  <c r="S22" i="2"/>
  <c r="S528" i="2"/>
  <c r="S223" i="2"/>
  <c r="S595" i="2"/>
  <c r="S68" i="2"/>
  <c r="S601" i="2"/>
  <c r="S573" i="2"/>
  <c r="S260" i="2"/>
  <c r="S452" i="2"/>
  <c r="S109" i="2"/>
  <c r="S5" i="2"/>
  <c r="S61" i="2"/>
  <c r="S621" i="2"/>
  <c r="S585" i="2"/>
  <c r="S2" i="2"/>
  <c r="S577" i="2"/>
  <c r="S334" i="2"/>
  <c r="S478" i="2"/>
  <c r="S272" i="2"/>
  <c r="S519" i="2"/>
  <c r="S620" i="2"/>
  <c r="S644" i="2"/>
  <c r="S205" i="2"/>
  <c r="S317" i="2"/>
  <c r="S15" i="2"/>
  <c r="S144" i="2"/>
  <c r="S477" i="2"/>
  <c r="S275" i="2"/>
  <c r="S456" i="2"/>
  <c r="S17" i="2"/>
  <c r="S81" i="2"/>
  <c r="S662" i="2"/>
  <c r="S276" i="2"/>
  <c r="S203" i="2"/>
  <c r="S168" i="2"/>
  <c r="S28" i="2"/>
  <c r="S104" i="2"/>
  <c r="S66" i="2"/>
  <c r="S299" i="2"/>
  <c r="S614" i="2"/>
  <c r="S360" i="2"/>
  <c r="S250" i="2"/>
  <c r="S162" i="2"/>
  <c r="S169" i="2"/>
  <c r="S50" i="2"/>
  <c r="S599" i="2"/>
  <c r="S218" i="2"/>
  <c r="S71" i="2"/>
  <c r="S366" i="2"/>
  <c r="S241" i="2"/>
  <c r="S541" i="2"/>
  <c r="S544" i="2"/>
  <c r="S211" i="2"/>
  <c r="S121" i="2"/>
  <c r="S253" i="2"/>
  <c r="S98" i="2"/>
  <c r="S163" i="2"/>
  <c r="S19" i="2"/>
  <c r="S530" i="2"/>
  <c r="S432" i="2"/>
  <c r="S47" i="2"/>
  <c r="S184" i="2"/>
  <c r="S220" i="2"/>
  <c r="S25" i="2"/>
  <c r="S501" i="2"/>
  <c r="S269" i="2"/>
  <c r="S59" i="2"/>
  <c r="S353" i="2"/>
  <c r="S551" i="2"/>
  <c r="S427" i="2"/>
  <c r="S731" i="2"/>
  <c r="S652" i="2"/>
  <c r="S267" i="2"/>
  <c r="S605" i="2"/>
  <c r="S618" i="2"/>
  <c r="S522" i="2"/>
  <c r="S202" i="2"/>
  <c r="S55" i="2"/>
  <c r="S331" i="2"/>
  <c r="S127" i="2"/>
  <c r="S592" i="2"/>
  <c r="S23" i="2"/>
  <c r="S695" i="2"/>
  <c r="S709" i="2"/>
  <c r="S303" i="2"/>
  <c r="S647" i="2"/>
  <c r="S591" i="2"/>
  <c r="S534" i="2"/>
  <c r="S658" i="2"/>
  <c r="S179" i="2"/>
  <c r="S394" i="2"/>
  <c r="S693" i="2"/>
  <c r="S283" i="2"/>
  <c r="S143" i="2"/>
  <c r="S417" i="2"/>
  <c r="S563" i="2"/>
  <c r="S654" i="2"/>
  <c r="S177" i="2"/>
  <c r="S434" i="2"/>
  <c r="S574" i="2"/>
  <c r="S248" i="2"/>
  <c r="S374" i="2"/>
  <c r="S385" i="2"/>
  <c r="S373" i="2"/>
  <c r="S6" i="2"/>
  <c r="S96" i="2"/>
  <c r="S593" i="2"/>
  <c r="S83" i="2"/>
  <c r="S175" i="2"/>
  <c r="S60" i="2"/>
  <c r="S490" i="2"/>
  <c r="S65" i="2"/>
  <c r="S704" i="2"/>
  <c r="S423" i="2"/>
  <c r="S513" i="2"/>
  <c r="S354" i="2"/>
  <c r="S564" i="2"/>
  <c r="S32" i="2"/>
  <c r="S302" i="2"/>
  <c r="S142" i="2"/>
  <c r="S265" i="2"/>
  <c r="S491" i="2"/>
  <c r="S183" i="2"/>
  <c r="S471" i="2"/>
  <c r="S496" i="2"/>
  <c r="S715" i="2"/>
  <c r="S686" i="2"/>
  <c r="S190" i="2"/>
  <c r="S569" i="2"/>
  <c r="S94" i="2"/>
  <c r="S319" i="2"/>
  <c r="S703" i="2"/>
  <c r="S607" i="2"/>
  <c r="S690" i="2"/>
  <c r="S293" i="2"/>
  <c r="S206" i="2"/>
  <c r="S453" i="2"/>
  <c r="S12" i="2"/>
  <c r="S24" i="2"/>
  <c r="S581" i="2"/>
  <c r="S428" i="2"/>
  <c r="S84" i="2"/>
  <c r="S602" i="2"/>
  <c r="S472" i="2"/>
  <c r="S48" i="2"/>
  <c r="S508" i="2"/>
  <c r="S254" i="2"/>
  <c r="S222" i="2"/>
  <c r="S158" i="2"/>
  <c r="S495" i="2"/>
  <c r="S622" i="2"/>
  <c r="S138" i="2"/>
  <c r="S26" i="2"/>
  <c r="S53" i="2"/>
  <c r="S485" i="2"/>
  <c r="S124" i="2"/>
  <c r="S548" i="2"/>
  <c r="S424" i="2"/>
  <c r="S583" i="2"/>
  <c r="S494" i="2"/>
  <c r="S187" i="2"/>
  <c r="S696" i="2"/>
  <c r="S457" i="2"/>
  <c r="S40" i="2"/>
  <c r="S537" i="2"/>
  <c r="S523" i="2"/>
  <c r="S411" i="2"/>
  <c r="S475" i="2"/>
  <c r="S729" i="2"/>
  <c r="S271" i="2"/>
  <c r="S446" i="2"/>
  <c r="S390" i="2"/>
  <c r="S480" i="2"/>
  <c r="S403" i="2"/>
  <c r="S641" i="2"/>
  <c r="S608" i="2"/>
  <c r="S723" i="2"/>
  <c r="S172" i="2"/>
  <c r="S370" i="2"/>
  <c r="S486" i="2"/>
  <c r="S610" i="2"/>
  <c r="S268" i="2"/>
  <c r="S85" i="2"/>
  <c r="S655" i="2"/>
  <c r="S632" i="2"/>
  <c r="S87" i="2"/>
  <c r="S263" i="2"/>
  <c r="S208" i="2"/>
  <c r="S27" i="2"/>
  <c r="S612" i="2"/>
  <c r="S133" i="2"/>
  <c r="S634" i="2"/>
  <c r="S720" i="2"/>
  <c r="S555" i="2"/>
  <c r="S320" i="2"/>
  <c r="S657" i="2"/>
  <c r="S232" i="2"/>
  <c r="S461" i="2"/>
  <c r="S298" i="2"/>
  <c r="S37" i="2"/>
  <c r="S677" i="2"/>
  <c r="S468" i="2"/>
  <c r="S259" i="2"/>
  <c r="S683" i="2"/>
  <c r="S412" i="2"/>
  <c r="S122" i="2"/>
  <c r="S689" i="2"/>
  <c r="S442" i="2"/>
  <c r="S131" i="2"/>
  <c r="S590" i="2"/>
  <c r="S193" i="2"/>
  <c r="S619" i="2"/>
  <c r="S616" i="2"/>
  <c r="S443" i="2"/>
  <c r="S191" i="2"/>
  <c r="S137" i="2"/>
  <c r="S161" i="2"/>
  <c r="S150" i="2"/>
  <c r="S676" i="2"/>
  <c r="S409" i="2"/>
  <c r="S422" i="2"/>
  <c r="S294" i="2"/>
  <c r="S120" i="2"/>
  <c r="S596" i="2"/>
  <c r="S726" i="2"/>
  <c r="S515" i="2"/>
  <c r="S312" i="2"/>
  <c r="S244" i="2"/>
  <c r="S100" i="2"/>
  <c r="S702" i="2"/>
  <c r="S277" i="2"/>
  <c r="S557" i="2"/>
  <c r="S346" i="2"/>
  <c r="S39" i="2"/>
  <c r="S441" i="2"/>
  <c r="S134" i="2"/>
  <c r="S348" i="2"/>
  <c r="S156" i="2"/>
  <c r="S195" i="2"/>
  <c r="S400" i="2"/>
  <c r="S685" i="2"/>
  <c r="S570" i="2"/>
  <c r="S261" i="2"/>
  <c r="S445" i="2"/>
  <c r="S185" i="2"/>
  <c r="S665" i="2"/>
  <c r="S135" i="2"/>
  <c r="S606" i="2"/>
  <c r="S727" i="2"/>
  <c r="S718" i="2"/>
  <c r="S72" i="2"/>
  <c r="S578" i="2"/>
  <c r="S401" i="2"/>
  <c r="S410" i="2"/>
  <c r="S425" i="2"/>
  <c r="S587" i="2"/>
  <c r="S722" i="2"/>
  <c r="S279" i="2"/>
  <c r="S669" i="2"/>
  <c r="S659" i="2"/>
  <c r="S153" i="2"/>
  <c r="S352" i="2"/>
  <c r="S236" i="2"/>
  <c r="S51" i="2"/>
  <c r="S149" i="2"/>
  <c r="S323" i="2"/>
  <c r="S678" i="2"/>
  <c r="S119" i="2"/>
  <c r="S332" i="2"/>
  <c r="S628" i="2"/>
  <c r="S719" i="2"/>
  <c r="S464" i="2"/>
  <c r="S225" i="2"/>
  <c r="S342" i="2"/>
  <c r="S35" i="2"/>
  <c r="S711" i="2"/>
  <c r="S455" i="2"/>
  <c r="S164" i="2"/>
  <c r="S258" i="2"/>
  <c r="S623" i="2"/>
  <c r="S638" i="2"/>
  <c r="S684" i="2"/>
  <c r="S615" i="2"/>
  <c r="S732" i="2"/>
  <c r="S405" i="2"/>
  <c r="S462" i="2"/>
  <c r="S600" i="2"/>
  <c r="S527" i="2"/>
  <c r="S408" i="2"/>
  <c r="S247" i="2"/>
  <c r="S597" i="2"/>
  <c r="S639" i="2"/>
  <c r="S189" i="2"/>
  <c r="S379" i="2"/>
  <c r="S107" i="2"/>
  <c r="S204" i="2"/>
  <c r="S518" i="2"/>
  <c r="S198" i="2"/>
  <c r="S661" i="2"/>
  <c r="S483" i="2"/>
  <c r="S420" i="2"/>
  <c r="S542" i="2"/>
  <c r="S691" i="2"/>
  <c r="S502" i="2"/>
  <c r="S325" i="2"/>
  <c r="S328" i="2"/>
  <c r="S498" i="2"/>
  <c r="S174" i="2"/>
  <c r="S93" i="2"/>
  <c r="S547" i="2"/>
  <c r="S565" i="2"/>
  <c r="S414" i="2"/>
  <c r="S543" i="2"/>
  <c r="S227" i="2"/>
  <c r="S160" i="2"/>
  <c r="S397" i="2"/>
  <c r="S713" i="2"/>
  <c r="S724" i="2"/>
  <c r="S558" i="2"/>
  <c r="S415" i="2"/>
  <c r="S682" i="2"/>
  <c r="S368" i="2"/>
  <c r="S388" i="2"/>
  <c r="S324" i="2"/>
  <c r="S625" i="2"/>
  <c r="S251" i="2"/>
  <c r="S609" i="2"/>
  <c r="S242" i="2"/>
  <c r="S330" i="2"/>
  <c r="S371" i="2"/>
  <c r="S611" i="2"/>
  <c r="S708" i="2"/>
  <c r="S575" i="2"/>
  <c r="S566" i="2"/>
  <c r="S588" i="2"/>
  <c r="S631" i="2"/>
  <c r="S697" i="2"/>
  <c r="S671" i="2"/>
  <c r="S507" i="2"/>
  <c r="S707" i="2"/>
  <c r="S613" i="2"/>
  <c r="S392" i="2"/>
  <c r="S454" i="2"/>
  <c r="S339" i="2"/>
  <c r="S670" i="2"/>
  <c r="S679" i="2"/>
  <c r="S499" i="2"/>
  <c r="S520" i="2"/>
  <c r="S706" i="2"/>
  <c r="S699" i="2"/>
  <c r="S633" i="2"/>
  <c r="S725" i="2"/>
  <c r="S701" i="2"/>
  <c r="S700" i="2"/>
  <c r="S649" i="2"/>
  <c r="S688" i="2"/>
  <c r="S714" i="2"/>
  <c r="S721" i="2"/>
  <c r="S717" i="2"/>
  <c r="S730" i="2"/>
  <c r="S668" i="2"/>
  <c r="N630" i="2"/>
  <c r="N598" i="2"/>
  <c r="N629" i="2"/>
  <c r="N92" i="2"/>
  <c r="N338" i="2"/>
  <c r="N433" i="2"/>
  <c r="N407" i="2"/>
  <c r="N526" i="2"/>
  <c r="N343" i="2"/>
  <c r="N553" i="2"/>
  <c r="N413" i="2"/>
  <c r="N469" i="2"/>
  <c r="N186" i="2"/>
  <c r="N692" i="2"/>
  <c r="N112" i="2"/>
  <c r="N474" i="2"/>
  <c r="N344" i="2"/>
  <c r="N470" i="2"/>
  <c r="N41" i="2"/>
  <c r="N646" i="2"/>
  <c r="N463" i="2"/>
  <c r="N381" i="2"/>
  <c r="N378" i="2"/>
  <c r="N57" i="2"/>
  <c r="N538" i="2"/>
  <c r="N182" i="2"/>
  <c r="N576" i="2"/>
  <c r="N233" i="2"/>
  <c r="N341" i="2"/>
  <c r="N549" i="2"/>
  <c r="N656" i="2"/>
  <c r="N380" i="2"/>
  <c r="N78" i="2"/>
  <c r="N579" i="2"/>
  <c r="N4" i="2"/>
  <c r="N75" i="2"/>
  <c r="N372" i="2"/>
  <c r="N571" i="2"/>
  <c r="N246" i="2"/>
  <c r="N88" i="2"/>
  <c r="N321" i="2"/>
  <c r="N192" i="2"/>
  <c r="N536" i="2"/>
  <c r="N363" i="2"/>
  <c r="N511" i="2"/>
  <c r="N77" i="2"/>
  <c r="N176" i="2"/>
  <c r="N103" i="2"/>
  <c r="N284" i="2"/>
  <c r="N304" i="2"/>
  <c r="N509" i="2"/>
  <c r="N351" i="2"/>
  <c r="N113" i="2"/>
  <c r="N97" i="2"/>
  <c r="N270" i="2"/>
  <c r="N482" i="2"/>
  <c r="N429" i="2"/>
  <c r="N148" i="2"/>
  <c r="N586" i="2"/>
  <c r="N170" i="2"/>
  <c r="N465" i="2"/>
  <c r="N326" i="2"/>
  <c r="N212" i="2"/>
  <c r="N295" i="2"/>
  <c r="N350" i="2"/>
  <c r="N117" i="2"/>
  <c r="N159" i="2"/>
  <c r="N435" i="2"/>
  <c r="N386" i="2"/>
  <c r="N440" i="2"/>
  <c r="N365" i="2"/>
  <c r="N82" i="2"/>
  <c r="N266" i="2"/>
  <c r="N118" i="2"/>
  <c r="N285" i="2"/>
  <c r="N448" i="2"/>
  <c r="N362" i="2"/>
  <c r="N111" i="2"/>
  <c r="N369" i="2"/>
  <c r="N645" i="2"/>
  <c r="N226" i="2"/>
  <c r="N497" i="2"/>
  <c r="N239" i="2"/>
  <c r="N510" i="2"/>
  <c r="N196" i="2"/>
  <c r="N74" i="2"/>
  <c r="N437" i="2"/>
  <c r="N154" i="2"/>
  <c r="N188" i="2"/>
  <c r="N673" i="2"/>
  <c r="N315" i="2"/>
  <c r="N200" i="2"/>
  <c r="N300" i="2"/>
  <c r="N529" i="2"/>
  <c r="N450" i="2"/>
  <c r="N296" i="2"/>
  <c r="N8" i="2"/>
  <c r="N18" i="2"/>
  <c r="N99" i="2"/>
  <c r="N626" i="2"/>
  <c r="N86" i="2"/>
  <c r="N101" i="2"/>
  <c r="N80" i="2"/>
  <c r="N289" i="2"/>
  <c r="N375" i="2"/>
  <c r="N451" i="2"/>
  <c r="N126" i="2"/>
  <c r="N316" i="2"/>
  <c r="N229" i="2"/>
  <c r="N660" i="2"/>
  <c r="N281" i="2"/>
  <c r="N173" i="2"/>
  <c r="N58" i="2"/>
  <c r="N63" i="2"/>
  <c r="N517" i="2"/>
  <c r="N364" i="2"/>
  <c r="N524" i="2"/>
  <c r="N256" i="2"/>
  <c r="N418" i="2"/>
  <c r="N129" i="2"/>
  <c r="N209" i="2"/>
  <c r="N643" i="2"/>
  <c r="N30" i="2"/>
  <c r="N45" i="2"/>
  <c r="N318" i="2"/>
  <c r="N306" i="2"/>
  <c r="N140" i="2"/>
  <c r="N167" i="2"/>
  <c r="N395" i="2"/>
  <c r="N52" i="2"/>
  <c r="N245" i="2"/>
  <c r="N11" i="2"/>
  <c r="N674" i="2"/>
  <c r="N384" i="2"/>
  <c r="N651" i="2"/>
  <c r="N687" i="2"/>
  <c r="N402" i="2"/>
  <c r="N297" i="2"/>
  <c r="N535" i="2"/>
  <c r="N264" i="2"/>
  <c r="N255" i="2"/>
  <c r="N716" i="2"/>
  <c r="N313" i="2"/>
  <c r="N235" i="2"/>
  <c r="N653" i="2"/>
  <c r="N308" i="2"/>
  <c r="N333" i="2"/>
  <c r="N278" i="2"/>
  <c r="N224" i="2"/>
  <c r="N347" i="2"/>
  <c r="N157" i="2"/>
  <c r="N141" i="2"/>
  <c r="N110" i="2"/>
  <c r="N531" i="2"/>
  <c r="N181" i="2"/>
  <c r="N9" i="2"/>
  <c r="N377" i="2"/>
  <c r="N560" i="2"/>
  <c r="N396" i="2"/>
  <c r="N116" i="2"/>
  <c r="N210" i="2"/>
  <c r="N207" i="2"/>
  <c r="N487" i="2"/>
  <c r="N514" i="2"/>
  <c r="N539" i="2"/>
  <c r="N449" i="2"/>
  <c r="N29" i="2"/>
  <c r="N525" i="2"/>
  <c r="N540" i="2"/>
  <c r="N648" i="2"/>
  <c r="N584" i="2"/>
  <c r="N636" i="2"/>
  <c r="N561" i="2"/>
  <c r="N287" i="2"/>
  <c r="N666" i="2"/>
  <c r="N568" i="2"/>
  <c r="N663" i="2"/>
  <c r="N504" i="2"/>
  <c r="N243" i="2"/>
  <c r="N617" i="2"/>
  <c r="N219" i="2"/>
  <c r="N391" i="2"/>
  <c r="N252" i="2"/>
  <c r="N642" i="2"/>
  <c r="N42" i="2"/>
  <c r="N155" i="2"/>
  <c r="N559" i="2"/>
  <c r="N234" i="2"/>
  <c r="N627" i="2"/>
  <c r="N603" i="2"/>
  <c r="N139" i="2"/>
  <c r="N521" i="2"/>
  <c r="N290" i="2"/>
  <c r="N506" i="2"/>
  <c r="N146" i="2"/>
  <c r="N667" i="2"/>
  <c r="N416" i="2"/>
  <c r="N238" i="2"/>
  <c r="N36" i="2"/>
  <c r="N20" i="2"/>
  <c r="N567" i="2"/>
  <c r="N240" i="2"/>
  <c r="N675" i="2"/>
  <c r="N56" i="2"/>
  <c r="N532" i="2"/>
  <c r="N7" i="2"/>
  <c r="N484" i="2"/>
  <c r="N34" i="2"/>
  <c r="N230" i="2"/>
  <c r="N106" i="2"/>
  <c r="N444" i="2"/>
  <c r="N488" i="2"/>
  <c r="N467" i="2"/>
  <c r="N73" i="2"/>
  <c r="N125" i="2"/>
  <c r="N505" i="2"/>
  <c r="N404" i="2"/>
  <c r="N152" i="2"/>
  <c r="N512" i="2"/>
  <c r="N438" i="2"/>
  <c r="N479" i="2"/>
  <c r="N114" i="2"/>
  <c r="N69" i="2"/>
  <c r="N382" i="2"/>
  <c r="N64" i="2"/>
  <c r="N145" i="2"/>
  <c r="N545" i="2"/>
  <c r="N76" i="2"/>
  <c r="N698" i="2"/>
  <c r="N458" i="2"/>
  <c r="N309" i="2"/>
  <c r="N282" i="2"/>
  <c r="N43" i="2"/>
  <c r="N447" i="2"/>
  <c r="N489" i="2"/>
  <c r="N481" i="2"/>
  <c r="N16" i="2"/>
  <c r="N398" i="2"/>
  <c r="N664" i="2"/>
  <c r="N286" i="2"/>
  <c r="N49" i="2"/>
  <c r="N336" i="2"/>
  <c r="N288" i="2"/>
  <c r="N166" i="2"/>
  <c r="N399" i="2"/>
  <c r="N589" i="2"/>
  <c r="N340" i="2"/>
  <c r="N231" i="2"/>
  <c r="N376" i="2"/>
  <c r="N430" i="2"/>
  <c r="N359" i="2"/>
  <c r="N10" i="2"/>
  <c r="N562" i="2"/>
  <c r="N70" i="2"/>
  <c r="N89" i="2"/>
  <c r="N44" i="2"/>
  <c r="N165" i="2"/>
  <c r="N705" i="2"/>
  <c r="N728" i="2"/>
  <c r="N345" i="2"/>
  <c r="N466" i="2"/>
  <c r="N594" i="2"/>
  <c r="N406" i="2"/>
  <c r="N38" i="2"/>
  <c r="N500" i="2"/>
  <c r="N356" i="2"/>
  <c r="N14" i="2"/>
  <c r="N680" i="2"/>
  <c r="N572" i="2"/>
  <c r="N102" i="2"/>
  <c r="N436" i="2"/>
  <c r="N421" i="2"/>
  <c r="N349" i="2"/>
  <c r="N327" i="2"/>
  <c r="N221" i="2"/>
  <c r="N357" i="2"/>
  <c r="N383" i="2"/>
  <c r="N228" i="2"/>
  <c r="N419" i="2"/>
  <c r="N492" i="2"/>
  <c r="N473" i="2"/>
  <c r="N624" i="2"/>
  <c r="N91" i="2"/>
  <c r="N426" i="2"/>
  <c r="N54" i="2"/>
  <c r="N274" i="2"/>
  <c r="N79" i="2"/>
  <c r="N95" i="2"/>
  <c r="N476" i="2"/>
  <c r="N3" i="2"/>
  <c r="N355" i="2"/>
  <c r="N367" i="2"/>
  <c r="N307" i="2"/>
  <c r="N262" i="2"/>
  <c r="N387" i="2"/>
  <c r="N640" i="2"/>
  <c r="N459" i="2"/>
  <c r="N493" i="2"/>
  <c r="N130" i="2"/>
  <c r="N694" i="2"/>
  <c r="N582" i="2"/>
  <c r="N552" i="2"/>
  <c r="N604" i="2"/>
  <c r="N46" i="2"/>
  <c r="N554" i="2"/>
  <c r="N361" i="2"/>
  <c r="N213" i="2"/>
  <c r="N214" i="2"/>
  <c r="N108" i="2"/>
  <c r="N273" i="2"/>
  <c r="N533" i="2"/>
  <c r="N358" i="2"/>
  <c r="N329" i="2"/>
  <c r="N199" i="2"/>
  <c r="N292" i="2"/>
  <c r="N310" i="2"/>
  <c r="N249" i="2"/>
  <c r="N503" i="2"/>
  <c r="N178" i="2"/>
  <c r="N393" i="2"/>
  <c r="N151" i="2"/>
  <c r="N237" i="2"/>
  <c r="N123" i="2"/>
  <c r="N580" i="2"/>
  <c r="N322" i="2"/>
  <c r="N460" i="2"/>
  <c r="N672" i="2"/>
  <c r="N21" i="2"/>
  <c r="N337" i="2"/>
  <c r="N215" i="2"/>
  <c r="N171" i="2"/>
  <c r="N147" i="2"/>
  <c r="N314" i="2"/>
  <c r="N712" i="2"/>
  <c r="N257" i="2"/>
  <c r="N201" i="2"/>
  <c r="N556" i="2"/>
  <c r="N389" i="2"/>
  <c r="N516" i="2"/>
  <c r="N439" i="2"/>
  <c r="N105" i="2"/>
  <c r="N280" i="2"/>
  <c r="N67" i="2"/>
  <c r="N305" i="2"/>
  <c r="N180" i="2"/>
  <c r="N33" i="2"/>
  <c r="N115" i="2"/>
  <c r="N197" i="2"/>
  <c r="N136" i="2"/>
  <c r="N301" i="2"/>
  <c r="N431" i="2"/>
  <c r="N291" i="2"/>
  <c r="N128" i="2"/>
  <c r="N335" i="2"/>
  <c r="N217" i="2"/>
  <c r="N637" i="2"/>
  <c r="N31" i="2"/>
  <c r="N550" i="2"/>
  <c r="N681" i="2"/>
  <c r="N13" i="2"/>
  <c r="N216" i="2"/>
  <c r="N90" i="2"/>
  <c r="N710" i="2"/>
  <c r="N546" i="2"/>
  <c r="N194" i="2"/>
  <c r="N311" i="2"/>
  <c r="N132" i="2"/>
  <c r="N62" i="2"/>
  <c r="N635" i="2"/>
  <c r="N650" i="2"/>
  <c r="N22" i="2"/>
  <c r="N528" i="2"/>
  <c r="N223" i="2"/>
  <c r="N595" i="2"/>
  <c r="N68" i="2"/>
  <c r="N601" i="2"/>
  <c r="N573" i="2"/>
  <c r="N260" i="2"/>
  <c r="N452" i="2"/>
  <c r="N109" i="2"/>
  <c r="N5" i="2"/>
  <c r="N61" i="2"/>
  <c r="N621" i="2"/>
  <c r="N585" i="2"/>
  <c r="N2" i="2"/>
  <c r="N577" i="2"/>
  <c r="N334" i="2"/>
  <c r="N478" i="2"/>
  <c r="N272" i="2"/>
  <c r="N519" i="2"/>
  <c r="N620" i="2"/>
  <c r="N644" i="2"/>
  <c r="N205" i="2"/>
  <c r="N317" i="2"/>
  <c r="N15" i="2"/>
  <c r="N144" i="2"/>
  <c r="N477" i="2"/>
  <c r="N275" i="2"/>
  <c r="N456" i="2"/>
  <c r="N17" i="2"/>
  <c r="N81" i="2"/>
  <c r="N662" i="2"/>
  <c r="N276" i="2"/>
  <c r="N203" i="2"/>
  <c r="N168" i="2"/>
  <c r="N28" i="2"/>
  <c r="N104" i="2"/>
  <c r="N66" i="2"/>
  <c r="N299" i="2"/>
  <c r="N614" i="2"/>
  <c r="N360" i="2"/>
  <c r="N250" i="2"/>
  <c r="N162" i="2"/>
  <c r="N169" i="2"/>
  <c r="N50" i="2"/>
  <c r="N599" i="2"/>
  <c r="N218" i="2"/>
  <c r="N71" i="2"/>
  <c r="N366" i="2"/>
  <c r="N241" i="2"/>
  <c r="N541" i="2"/>
  <c r="N544" i="2"/>
  <c r="N211" i="2"/>
  <c r="N121" i="2"/>
  <c r="N253" i="2"/>
  <c r="N98" i="2"/>
  <c r="N163" i="2"/>
  <c r="N19" i="2"/>
  <c r="N530" i="2"/>
  <c r="N432" i="2"/>
  <c r="N47" i="2"/>
  <c r="N184" i="2"/>
  <c r="N220" i="2"/>
  <c r="N25" i="2"/>
  <c r="N501" i="2"/>
  <c r="N269" i="2"/>
  <c r="N59" i="2"/>
  <c r="N353" i="2"/>
  <c r="N551" i="2"/>
  <c r="N427" i="2"/>
  <c r="N731" i="2"/>
  <c r="N652" i="2"/>
  <c r="N267" i="2"/>
  <c r="N605" i="2"/>
  <c r="N618" i="2"/>
  <c r="N522" i="2"/>
  <c r="N202" i="2"/>
  <c r="N55" i="2"/>
  <c r="N331" i="2"/>
  <c r="N127" i="2"/>
  <c r="N592" i="2"/>
  <c r="N23" i="2"/>
  <c r="N695" i="2"/>
  <c r="N709" i="2"/>
  <c r="N303" i="2"/>
  <c r="N647" i="2"/>
  <c r="N591" i="2"/>
  <c r="N534" i="2"/>
  <c r="N658" i="2"/>
  <c r="N179" i="2"/>
  <c r="N394" i="2"/>
  <c r="N693" i="2"/>
  <c r="N283" i="2"/>
  <c r="N143" i="2"/>
  <c r="N417" i="2"/>
  <c r="N563" i="2"/>
  <c r="N654" i="2"/>
  <c r="N177" i="2"/>
  <c r="N434" i="2"/>
  <c r="N574" i="2"/>
  <c r="N248" i="2"/>
  <c r="N374" i="2"/>
  <c r="N385" i="2"/>
  <c r="N373" i="2"/>
  <c r="N6" i="2"/>
  <c r="N96" i="2"/>
  <c r="N593" i="2"/>
  <c r="N83" i="2"/>
  <c r="N175" i="2"/>
  <c r="N60" i="2"/>
  <c r="N490" i="2"/>
  <c r="N65" i="2"/>
  <c r="N704" i="2"/>
  <c r="N423" i="2"/>
  <c r="N513" i="2"/>
  <c r="N354" i="2"/>
  <c r="N564" i="2"/>
  <c r="N32" i="2"/>
  <c r="N302" i="2"/>
  <c r="N142" i="2"/>
  <c r="N265" i="2"/>
  <c r="N491" i="2"/>
  <c r="N183" i="2"/>
  <c r="N471" i="2"/>
  <c r="N496" i="2"/>
  <c r="N715" i="2"/>
  <c r="N686" i="2"/>
  <c r="N190" i="2"/>
  <c r="N569" i="2"/>
  <c r="N94" i="2"/>
  <c r="N319" i="2"/>
  <c r="N703" i="2"/>
  <c r="N607" i="2"/>
  <c r="N690" i="2"/>
  <c r="N293" i="2"/>
  <c r="N206" i="2"/>
  <c r="N453" i="2"/>
  <c r="N12" i="2"/>
  <c r="N24" i="2"/>
  <c r="N581" i="2"/>
  <c r="N428" i="2"/>
  <c r="N84" i="2"/>
  <c r="N602" i="2"/>
  <c r="N472" i="2"/>
  <c r="N48" i="2"/>
  <c r="N508" i="2"/>
  <c r="N254" i="2"/>
  <c r="N222" i="2"/>
  <c r="N158" i="2"/>
  <c r="N495" i="2"/>
  <c r="N622" i="2"/>
  <c r="N138" i="2"/>
  <c r="N26" i="2"/>
  <c r="N53" i="2"/>
  <c r="N485" i="2"/>
  <c r="N124" i="2"/>
  <c r="N548" i="2"/>
  <c r="N424" i="2"/>
  <c r="N583" i="2"/>
  <c r="N494" i="2"/>
  <c r="N187" i="2"/>
  <c r="N696" i="2"/>
  <c r="N457" i="2"/>
  <c r="N40" i="2"/>
  <c r="N537" i="2"/>
  <c r="N523" i="2"/>
  <c r="N411" i="2"/>
  <c r="N475" i="2"/>
  <c r="N729" i="2"/>
  <c r="N271" i="2"/>
  <c r="N446" i="2"/>
  <c r="N390" i="2"/>
  <c r="N480" i="2"/>
  <c r="N403" i="2"/>
  <c r="N641" i="2"/>
  <c r="N608" i="2"/>
  <c r="N723" i="2"/>
  <c r="N172" i="2"/>
  <c r="N370" i="2"/>
  <c r="N486" i="2"/>
  <c r="N610" i="2"/>
  <c r="N268" i="2"/>
  <c r="N85" i="2"/>
  <c r="N655" i="2"/>
  <c r="N632" i="2"/>
  <c r="N87" i="2"/>
  <c r="N263" i="2"/>
  <c r="N208" i="2"/>
  <c r="N27" i="2"/>
  <c r="N612" i="2"/>
  <c r="N133" i="2"/>
  <c r="N634" i="2"/>
  <c r="N720" i="2"/>
  <c r="N555" i="2"/>
  <c r="N320" i="2"/>
  <c r="N657" i="2"/>
  <c r="N232" i="2"/>
  <c r="N461" i="2"/>
  <c r="N298" i="2"/>
  <c r="N37" i="2"/>
  <c r="N677" i="2"/>
  <c r="N468" i="2"/>
  <c r="N259" i="2"/>
  <c r="N683" i="2"/>
  <c r="N412" i="2"/>
  <c r="N122" i="2"/>
  <c r="N689" i="2"/>
  <c r="N442" i="2"/>
  <c r="N131" i="2"/>
  <c r="N590" i="2"/>
  <c r="N193" i="2"/>
  <c r="N619" i="2"/>
  <c r="N616" i="2"/>
  <c r="N443" i="2"/>
  <c r="N191" i="2"/>
  <c r="N137" i="2"/>
  <c r="N161" i="2"/>
  <c r="N150" i="2"/>
  <c r="N676" i="2"/>
  <c r="N409" i="2"/>
  <c r="N422" i="2"/>
  <c r="N294" i="2"/>
  <c r="N120" i="2"/>
  <c r="N596" i="2"/>
  <c r="N726" i="2"/>
  <c r="N515" i="2"/>
  <c r="N312" i="2"/>
  <c r="N244" i="2"/>
  <c r="N100" i="2"/>
  <c r="N702" i="2"/>
  <c r="N277" i="2"/>
  <c r="N557" i="2"/>
  <c r="N346" i="2"/>
  <c r="N39" i="2"/>
  <c r="N441" i="2"/>
  <c r="N134" i="2"/>
  <c r="N348" i="2"/>
  <c r="N156" i="2"/>
  <c r="N195" i="2"/>
  <c r="N400" i="2"/>
  <c r="N685" i="2"/>
  <c r="N570" i="2"/>
  <c r="N261" i="2"/>
  <c r="N445" i="2"/>
  <c r="N185" i="2"/>
  <c r="N665" i="2"/>
  <c r="N135" i="2"/>
  <c r="N606" i="2"/>
  <c r="N727" i="2"/>
  <c r="N718" i="2"/>
  <c r="N72" i="2"/>
  <c r="N578" i="2"/>
  <c r="N401" i="2"/>
  <c r="N410" i="2"/>
  <c r="N425" i="2"/>
  <c r="N587" i="2"/>
  <c r="N722" i="2"/>
  <c r="N279" i="2"/>
  <c r="N669" i="2"/>
  <c r="N659" i="2"/>
  <c r="N153" i="2"/>
  <c r="N352" i="2"/>
  <c r="N236" i="2"/>
  <c r="N51" i="2"/>
  <c r="N149" i="2"/>
  <c r="N323" i="2"/>
  <c r="N678" i="2"/>
  <c r="N119" i="2"/>
  <c r="N332" i="2"/>
  <c r="N628" i="2"/>
  <c r="N719" i="2"/>
  <c r="N464" i="2"/>
  <c r="N225" i="2"/>
  <c r="N342" i="2"/>
  <c r="N35" i="2"/>
  <c r="N711" i="2"/>
  <c r="N455" i="2"/>
  <c r="N164" i="2"/>
  <c r="N258" i="2"/>
  <c r="N623" i="2"/>
  <c r="N638" i="2"/>
  <c r="N684" i="2"/>
  <c r="N615" i="2"/>
  <c r="N732" i="2"/>
  <c r="N405" i="2"/>
  <c r="N462" i="2"/>
  <c r="N600" i="2"/>
  <c r="N527" i="2"/>
  <c r="N408" i="2"/>
  <c r="N247" i="2"/>
  <c r="N597" i="2"/>
  <c r="N639" i="2"/>
  <c r="N189" i="2"/>
  <c r="N379" i="2"/>
  <c r="N107" i="2"/>
  <c r="N204" i="2"/>
  <c r="N518" i="2"/>
  <c r="N198" i="2"/>
  <c r="N661" i="2"/>
  <c r="N483" i="2"/>
  <c r="N420" i="2"/>
  <c r="N542" i="2"/>
  <c r="N691" i="2"/>
  <c r="N502" i="2"/>
  <c r="N325" i="2"/>
  <c r="N328" i="2"/>
  <c r="N498" i="2"/>
  <c r="N174" i="2"/>
  <c r="N93" i="2"/>
  <c r="N547" i="2"/>
  <c r="N565" i="2"/>
  <c r="N414" i="2"/>
  <c r="N543" i="2"/>
  <c r="N227" i="2"/>
  <c r="N160" i="2"/>
  <c r="N397" i="2"/>
  <c r="N713" i="2"/>
  <c r="N724" i="2"/>
  <c r="N558" i="2"/>
  <c r="N415" i="2"/>
  <c r="N682" i="2"/>
  <c r="N368" i="2"/>
  <c r="N388" i="2"/>
  <c r="N324" i="2"/>
  <c r="N625" i="2"/>
  <c r="N251" i="2"/>
  <c r="N609" i="2"/>
  <c r="N242" i="2"/>
  <c r="N330" i="2"/>
  <c r="N371" i="2"/>
  <c r="N611" i="2"/>
  <c r="N708" i="2"/>
  <c r="N575" i="2"/>
  <c r="N566" i="2"/>
  <c r="N588" i="2"/>
  <c r="N631" i="2"/>
  <c r="N697" i="2"/>
  <c r="N671" i="2"/>
  <c r="N507" i="2"/>
  <c r="N707" i="2"/>
  <c r="N613" i="2"/>
  <c r="N392" i="2"/>
  <c r="N454" i="2"/>
  <c r="N339" i="2"/>
  <c r="N670" i="2"/>
  <c r="N679" i="2"/>
  <c r="N499" i="2"/>
  <c r="N520" i="2"/>
  <c r="N706" i="2"/>
  <c r="N699" i="2"/>
  <c r="N633" i="2"/>
  <c r="N725" i="2"/>
  <c r="N701" i="2"/>
  <c r="N700" i="2"/>
  <c r="N649" i="2"/>
  <c r="N688" i="2"/>
  <c r="N714" i="2"/>
  <c r="N721" i="2"/>
  <c r="N717" i="2"/>
  <c r="N730" i="2"/>
  <c r="N668" i="2"/>
  <c r="L630" i="2"/>
  <c r="L598" i="2"/>
  <c r="L629" i="2"/>
  <c r="L92" i="2"/>
  <c r="L338" i="2"/>
  <c r="L433" i="2"/>
  <c r="L407" i="2"/>
  <c r="L526" i="2"/>
  <c r="L343" i="2"/>
  <c r="L553" i="2"/>
  <c r="L413" i="2"/>
  <c r="L469" i="2"/>
  <c r="L186" i="2"/>
  <c r="L692" i="2"/>
  <c r="L112" i="2"/>
  <c r="L474" i="2"/>
  <c r="L344" i="2"/>
  <c r="L470" i="2"/>
  <c r="L41" i="2"/>
  <c r="L646" i="2"/>
  <c r="L463" i="2"/>
  <c r="L381" i="2"/>
  <c r="L378" i="2"/>
  <c r="L57" i="2"/>
  <c r="L538" i="2"/>
  <c r="L182" i="2"/>
  <c r="L576" i="2"/>
  <c r="L233" i="2"/>
  <c r="L341" i="2"/>
  <c r="L549" i="2"/>
  <c r="L656" i="2"/>
  <c r="L380" i="2"/>
  <c r="L78" i="2"/>
  <c r="L579" i="2"/>
  <c r="L4" i="2"/>
  <c r="L75" i="2"/>
  <c r="L372" i="2"/>
  <c r="L571" i="2"/>
  <c r="L246" i="2"/>
  <c r="L88" i="2"/>
  <c r="L321" i="2"/>
  <c r="L192" i="2"/>
  <c r="L536" i="2"/>
  <c r="L363" i="2"/>
  <c r="L511" i="2"/>
  <c r="L77" i="2"/>
  <c r="L176" i="2"/>
  <c r="L103" i="2"/>
  <c r="L284" i="2"/>
  <c r="L304" i="2"/>
  <c r="L509" i="2"/>
  <c r="L351" i="2"/>
  <c r="L113" i="2"/>
  <c r="L97" i="2"/>
  <c r="L270" i="2"/>
  <c r="L482" i="2"/>
  <c r="L429" i="2"/>
  <c r="L148" i="2"/>
  <c r="L586" i="2"/>
  <c r="L170" i="2"/>
  <c r="L465" i="2"/>
  <c r="L326" i="2"/>
  <c r="L212" i="2"/>
  <c r="L295" i="2"/>
  <c r="L350" i="2"/>
  <c r="L117" i="2"/>
  <c r="L159" i="2"/>
  <c r="L435" i="2"/>
  <c r="L386" i="2"/>
  <c r="L440" i="2"/>
  <c r="L365" i="2"/>
  <c r="L82" i="2"/>
  <c r="L266" i="2"/>
  <c r="L118" i="2"/>
  <c r="L285" i="2"/>
  <c r="L448" i="2"/>
  <c r="L362" i="2"/>
  <c r="L111" i="2"/>
  <c r="L369" i="2"/>
  <c r="L645" i="2"/>
  <c r="L226" i="2"/>
  <c r="L497" i="2"/>
  <c r="L239" i="2"/>
  <c r="L510" i="2"/>
  <c r="L196" i="2"/>
  <c r="L74" i="2"/>
  <c r="L437" i="2"/>
  <c r="L154" i="2"/>
  <c r="L188" i="2"/>
  <c r="L673" i="2"/>
  <c r="L315" i="2"/>
  <c r="L200" i="2"/>
  <c r="L300" i="2"/>
  <c r="L529" i="2"/>
  <c r="L450" i="2"/>
  <c r="L296" i="2"/>
  <c r="L8" i="2"/>
  <c r="L18" i="2"/>
  <c r="L99" i="2"/>
  <c r="L626" i="2"/>
  <c r="L86" i="2"/>
  <c r="L101" i="2"/>
  <c r="L80" i="2"/>
  <c r="L289" i="2"/>
  <c r="L375" i="2"/>
  <c r="L451" i="2"/>
  <c r="L126" i="2"/>
  <c r="L316" i="2"/>
  <c r="L229" i="2"/>
  <c r="L660" i="2"/>
  <c r="L281" i="2"/>
  <c r="L173" i="2"/>
  <c r="L58" i="2"/>
  <c r="L63" i="2"/>
  <c r="L517" i="2"/>
  <c r="L364" i="2"/>
  <c r="L524" i="2"/>
  <c r="L256" i="2"/>
  <c r="L418" i="2"/>
  <c r="L129" i="2"/>
  <c r="L209" i="2"/>
  <c r="L643" i="2"/>
  <c r="L30" i="2"/>
  <c r="L45" i="2"/>
  <c r="L318" i="2"/>
  <c r="L306" i="2"/>
  <c r="L140" i="2"/>
  <c r="L167" i="2"/>
  <c r="L395" i="2"/>
  <c r="L52" i="2"/>
  <c r="L245" i="2"/>
  <c r="L11" i="2"/>
  <c r="L674" i="2"/>
  <c r="L384" i="2"/>
  <c r="L651" i="2"/>
  <c r="L687" i="2"/>
  <c r="L402" i="2"/>
  <c r="L297" i="2"/>
  <c r="L535" i="2"/>
  <c r="L264" i="2"/>
  <c r="L255" i="2"/>
  <c r="L716" i="2"/>
  <c r="L313" i="2"/>
  <c r="L235" i="2"/>
  <c r="L653" i="2"/>
  <c r="L308" i="2"/>
  <c r="L333" i="2"/>
  <c r="L278" i="2"/>
  <c r="L224" i="2"/>
  <c r="L347" i="2"/>
  <c r="L157" i="2"/>
  <c r="L141" i="2"/>
  <c r="L110" i="2"/>
  <c r="L531" i="2"/>
  <c r="L181" i="2"/>
  <c r="L9" i="2"/>
  <c r="L377" i="2"/>
  <c r="L560" i="2"/>
  <c r="L396" i="2"/>
  <c r="L116" i="2"/>
  <c r="L210" i="2"/>
  <c r="L207" i="2"/>
  <c r="L487" i="2"/>
  <c r="L514" i="2"/>
  <c r="L539" i="2"/>
  <c r="L449" i="2"/>
  <c r="L29" i="2"/>
  <c r="L525" i="2"/>
  <c r="L540" i="2"/>
  <c r="L648" i="2"/>
  <c r="L584" i="2"/>
  <c r="L636" i="2"/>
  <c r="L561" i="2"/>
  <c r="L287" i="2"/>
  <c r="L666" i="2"/>
  <c r="L568" i="2"/>
  <c r="L663" i="2"/>
  <c r="L504" i="2"/>
  <c r="L243" i="2"/>
  <c r="L617" i="2"/>
  <c r="L219" i="2"/>
  <c r="L391" i="2"/>
  <c r="L252" i="2"/>
  <c r="L642" i="2"/>
  <c r="L42" i="2"/>
  <c r="L155" i="2"/>
  <c r="L559" i="2"/>
  <c r="L234" i="2"/>
  <c r="L627" i="2"/>
  <c r="L603" i="2"/>
  <c r="L139" i="2"/>
  <c r="L521" i="2"/>
  <c r="L290" i="2"/>
  <c r="L506" i="2"/>
  <c r="L146" i="2"/>
  <c r="L667" i="2"/>
  <c r="L416" i="2"/>
  <c r="L238" i="2"/>
  <c r="L36" i="2"/>
  <c r="L20" i="2"/>
  <c r="L567" i="2"/>
  <c r="L240" i="2"/>
  <c r="L675" i="2"/>
  <c r="L56" i="2"/>
  <c r="L532" i="2"/>
  <c r="L7" i="2"/>
  <c r="L484" i="2"/>
  <c r="L34" i="2"/>
  <c r="L230" i="2"/>
  <c r="L106" i="2"/>
  <c r="L444" i="2"/>
  <c r="L488" i="2"/>
  <c r="L467" i="2"/>
  <c r="L73" i="2"/>
  <c r="L125" i="2"/>
  <c r="L505" i="2"/>
  <c r="L404" i="2"/>
  <c r="L152" i="2"/>
  <c r="L512" i="2"/>
  <c r="L438" i="2"/>
  <c r="L479" i="2"/>
  <c r="L114" i="2"/>
  <c r="L69" i="2"/>
  <c r="L382" i="2"/>
  <c r="L64" i="2"/>
  <c r="L145" i="2"/>
  <c r="L545" i="2"/>
  <c r="L76" i="2"/>
  <c r="L698" i="2"/>
  <c r="L458" i="2"/>
  <c r="L309" i="2"/>
  <c r="L282" i="2"/>
  <c r="L43" i="2"/>
  <c r="L447" i="2"/>
  <c r="L489" i="2"/>
  <c r="L481" i="2"/>
  <c r="L16" i="2"/>
  <c r="L398" i="2"/>
  <c r="L664" i="2"/>
  <c r="L286" i="2"/>
  <c r="L49" i="2"/>
  <c r="L336" i="2"/>
  <c r="L288" i="2"/>
  <c r="L166" i="2"/>
  <c r="L399" i="2"/>
  <c r="L589" i="2"/>
  <c r="L340" i="2"/>
  <c r="L231" i="2"/>
  <c r="L376" i="2"/>
  <c r="L430" i="2"/>
  <c r="L359" i="2"/>
  <c r="L10" i="2"/>
  <c r="L562" i="2"/>
  <c r="L70" i="2"/>
  <c r="L89" i="2"/>
  <c r="L44" i="2"/>
  <c r="L165" i="2"/>
  <c r="L705" i="2"/>
  <c r="L728" i="2"/>
  <c r="L345" i="2"/>
  <c r="L466" i="2"/>
  <c r="L594" i="2"/>
  <c r="L406" i="2"/>
  <c r="L38" i="2"/>
  <c r="L500" i="2"/>
  <c r="L356" i="2"/>
  <c r="L14" i="2"/>
  <c r="L680" i="2"/>
  <c r="L572" i="2"/>
  <c r="L102" i="2"/>
  <c r="L436" i="2"/>
  <c r="L421" i="2"/>
  <c r="L349" i="2"/>
  <c r="L327" i="2"/>
  <c r="L221" i="2"/>
  <c r="L357" i="2"/>
  <c r="L383" i="2"/>
  <c r="L228" i="2"/>
  <c r="L419" i="2"/>
  <c r="L492" i="2"/>
  <c r="L473" i="2"/>
  <c r="L624" i="2"/>
  <c r="L91" i="2"/>
  <c r="L426" i="2"/>
  <c r="L54" i="2"/>
  <c r="L274" i="2"/>
  <c r="L79" i="2"/>
  <c r="L95" i="2"/>
  <c r="L476" i="2"/>
  <c r="L3" i="2"/>
  <c r="L355" i="2"/>
  <c r="L367" i="2"/>
  <c r="L307" i="2"/>
  <c r="L262" i="2"/>
  <c r="L387" i="2"/>
  <c r="L640" i="2"/>
  <c r="L459" i="2"/>
  <c r="L493" i="2"/>
  <c r="L130" i="2"/>
  <c r="L694" i="2"/>
  <c r="L582" i="2"/>
  <c r="L552" i="2"/>
  <c r="L604" i="2"/>
  <c r="L46" i="2"/>
  <c r="L554" i="2"/>
  <c r="L361" i="2"/>
  <c r="L213" i="2"/>
  <c r="L214" i="2"/>
  <c r="L108" i="2"/>
  <c r="L273" i="2"/>
  <c r="L533" i="2"/>
  <c r="L358" i="2"/>
  <c r="L329" i="2"/>
  <c r="L199" i="2"/>
  <c r="L292" i="2"/>
  <c r="L310" i="2"/>
  <c r="L249" i="2"/>
  <c r="L503" i="2"/>
  <c r="L178" i="2"/>
  <c r="L393" i="2"/>
  <c r="L151" i="2"/>
  <c r="L237" i="2"/>
  <c r="L123" i="2"/>
  <c r="L580" i="2"/>
  <c r="L322" i="2"/>
  <c r="L460" i="2"/>
  <c r="L672" i="2"/>
  <c r="L21" i="2"/>
  <c r="L337" i="2"/>
  <c r="L215" i="2"/>
  <c r="L171" i="2"/>
  <c r="L147" i="2"/>
  <c r="L314" i="2"/>
  <c r="L712" i="2"/>
  <c r="L257" i="2"/>
  <c r="L201" i="2"/>
  <c r="L556" i="2"/>
  <c r="L389" i="2"/>
  <c r="L516" i="2"/>
  <c r="L439" i="2"/>
  <c r="L105" i="2"/>
  <c r="L280" i="2"/>
  <c r="L67" i="2"/>
  <c r="L305" i="2"/>
  <c r="L180" i="2"/>
  <c r="L33" i="2"/>
  <c r="L115" i="2"/>
  <c r="L197" i="2"/>
  <c r="L136" i="2"/>
  <c r="L301" i="2"/>
  <c r="L431" i="2"/>
  <c r="L291" i="2"/>
  <c r="L128" i="2"/>
  <c r="L335" i="2"/>
  <c r="L217" i="2"/>
  <c r="L637" i="2"/>
  <c r="L31" i="2"/>
  <c r="L550" i="2"/>
  <c r="L681" i="2"/>
  <c r="L13" i="2"/>
  <c r="L216" i="2"/>
  <c r="L90" i="2"/>
  <c r="L710" i="2"/>
  <c r="L546" i="2"/>
  <c r="L194" i="2"/>
  <c r="L311" i="2"/>
  <c r="L132" i="2"/>
  <c r="L62" i="2"/>
  <c r="L635" i="2"/>
  <c r="L650" i="2"/>
  <c r="L22" i="2"/>
  <c r="L528" i="2"/>
  <c r="L223" i="2"/>
  <c r="L595" i="2"/>
  <c r="L68" i="2"/>
  <c r="L601" i="2"/>
  <c r="L573" i="2"/>
  <c r="L260" i="2"/>
  <c r="L452" i="2"/>
  <c r="L109" i="2"/>
  <c r="L5" i="2"/>
  <c r="L61" i="2"/>
  <c r="L621" i="2"/>
  <c r="L585" i="2"/>
  <c r="L2" i="2"/>
  <c r="L577" i="2"/>
  <c r="L334" i="2"/>
  <c r="L478" i="2"/>
  <c r="L272" i="2"/>
  <c r="L519" i="2"/>
  <c r="L620" i="2"/>
  <c r="L644" i="2"/>
  <c r="L205" i="2"/>
  <c r="L317" i="2"/>
  <c r="L15" i="2"/>
  <c r="L144" i="2"/>
  <c r="L477" i="2"/>
  <c r="L275" i="2"/>
  <c r="L456" i="2"/>
  <c r="L17" i="2"/>
  <c r="L81" i="2"/>
  <c r="L662" i="2"/>
  <c r="L276" i="2"/>
  <c r="L203" i="2"/>
  <c r="L168" i="2"/>
  <c r="L28" i="2"/>
  <c r="L104" i="2"/>
  <c r="L66" i="2"/>
  <c r="L299" i="2"/>
  <c r="L614" i="2"/>
  <c r="L360" i="2"/>
  <c r="L250" i="2"/>
  <c r="L162" i="2"/>
  <c r="L169" i="2"/>
  <c r="L50" i="2"/>
  <c r="L599" i="2"/>
  <c r="L218" i="2"/>
  <c r="L71" i="2"/>
  <c r="L366" i="2"/>
  <c r="L241" i="2"/>
  <c r="L541" i="2"/>
  <c r="L544" i="2"/>
  <c r="L211" i="2"/>
  <c r="L121" i="2"/>
  <c r="L253" i="2"/>
  <c r="L98" i="2"/>
  <c r="L163" i="2"/>
  <c r="L19" i="2"/>
  <c r="L530" i="2"/>
  <c r="L432" i="2"/>
  <c r="L47" i="2"/>
  <c r="L184" i="2"/>
  <c r="L220" i="2"/>
  <c r="L25" i="2"/>
  <c r="L501" i="2"/>
  <c r="L269" i="2"/>
  <c r="L59" i="2"/>
  <c r="L353" i="2"/>
  <c r="L551" i="2"/>
  <c r="L427" i="2"/>
  <c r="L731" i="2"/>
  <c r="L652" i="2"/>
  <c r="L267" i="2"/>
  <c r="L605" i="2"/>
  <c r="L618" i="2"/>
  <c r="L522" i="2"/>
  <c r="L202" i="2"/>
  <c r="L55" i="2"/>
  <c r="L331" i="2"/>
  <c r="L127" i="2"/>
  <c r="L592" i="2"/>
  <c r="L23" i="2"/>
  <c r="L695" i="2"/>
  <c r="L709" i="2"/>
  <c r="L303" i="2"/>
  <c r="L647" i="2"/>
  <c r="L591" i="2"/>
  <c r="L534" i="2"/>
  <c r="L658" i="2"/>
  <c r="L179" i="2"/>
  <c r="L394" i="2"/>
  <c r="L693" i="2"/>
  <c r="L283" i="2"/>
  <c r="L143" i="2"/>
  <c r="L417" i="2"/>
  <c r="L563" i="2"/>
  <c r="L654" i="2"/>
  <c r="L177" i="2"/>
  <c r="L434" i="2"/>
  <c r="L574" i="2"/>
  <c r="L248" i="2"/>
  <c r="L374" i="2"/>
  <c r="L385" i="2"/>
  <c r="L373" i="2"/>
  <c r="L6" i="2"/>
  <c r="L96" i="2"/>
  <c r="L593" i="2"/>
  <c r="L83" i="2"/>
  <c r="L175" i="2"/>
  <c r="L60" i="2"/>
  <c r="L490" i="2"/>
  <c r="L65" i="2"/>
  <c r="L704" i="2"/>
  <c r="L423" i="2"/>
  <c r="L513" i="2"/>
  <c r="L354" i="2"/>
  <c r="L564" i="2"/>
  <c r="L32" i="2"/>
  <c r="L302" i="2"/>
  <c r="L142" i="2"/>
  <c r="L265" i="2"/>
  <c r="L491" i="2"/>
  <c r="L183" i="2"/>
  <c r="L471" i="2"/>
  <c r="L496" i="2"/>
  <c r="L715" i="2"/>
  <c r="L686" i="2"/>
  <c r="L190" i="2"/>
  <c r="L569" i="2"/>
  <c r="L94" i="2"/>
  <c r="L319" i="2"/>
  <c r="L703" i="2"/>
  <c r="L607" i="2"/>
  <c r="L690" i="2"/>
  <c r="L293" i="2"/>
  <c r="L206" i="2"/>
  <c r="L453" i="2"/>
  <c r="L12" i="2"/>
  <c r="L24" i="2"/>
  <c r="L581" i="2"/>
  <c r="L428" i="2"/>
  <c r="L84" i="2"/>
  <c r="L602" i="2"/>
  <c r="L472" i="2"/>
  <c r="L48" i="2"/>
  <c r="L508" i="2"/>
  <c r="L254" i="2"/>
  <c r="L222" i="2"/>
  <c r="L158" i="2"/>
  <c r="L495" i="2"/>
  <c r="L622" i="2"/>
  <c r="L138" i="2"/>
  <c r="L26" i="2"/>
  <c r="L53" i="2"/>
  <c r="L485" i="2"/>
  <c r="L124" i="2"/>
  <c r="L548" i="2"/>
  <c r="L424" i="2"/>
  <c r="L583" i="2"/>
  <c r="L494" i="2"/>
  <c r="L187" i="2"/>
  <c r="L696" i="2"/>
  <c r="L457" i="2"/>
  <c r="L40" i="2"/>
  <c r="L537" i="2"/>
  <c r="L523" i="2"/>
  <c r="L411" i="2"/>
  <c r="L475" i="2"/>
  <c r="L729" i="2"/>
  <c r="L271" i="2"/>
  <c r="L446" i="2"/>
  <c r="L390" i="2"/>
  <c r="L480" i="2"/>
  <c r="L403" i="2"/>
  <c r="L641" i="2"/>
  <c r="L608" i="2"/>
  <c r="L723" i="2"/>
  <c r="L172" i="2"/>
  <c r="L370" i="2"/>
  <c r="L486" i="2"/>
  <c r="L610" i="2"/>
  <c r="L268" i="2"/>
  <c r="L85" i="2"/>
  <c r="L655" i="2"/>
  <c r="L632" i="2"/>
  <c r="L87" i="2"/>
  <c r="L263" i="2"/>
  <c r="L208" i="2"/>
  <c r="L27" i="2"/>
  <c r="L612" i="2"/>
  <c r="L133" i="2"/>
  <c r="L634" i="2"/>
  <c r="L720" i="2"/>
  <c r="L555" i="2"/>
  <c r="L320" i="2"/>
  <c r="L657" i="2"/>
  <c r="L232" i="2"/>
  <c r="L461" i="2"/>
  <c r="L298" i="2"/>
  <c r="L37" i="2"/>
  <c r="L677" i="2"/>
  <c r="L468" i="2"/>
  <c r="L259" i="2"/>
  <c r="L683" i="2"/>
  <c r="L412" i="2"/>
  <c r="L122" i="2"/>
  <c r="L689" i="2"/>
  <c r="L442" i="2"/>
  <c r="L131" i="2"/>
  <c r="L590" i="2"/>
  <c r="L193" i="2"/>
  <c r="L619" i="2"/>
  <c r="L616" i="2"/>
  <c r="L443" i="2"/>
  <c r="L191" i="2"/>
  <c r="L137" i="2"/>
  <c r="L161" i="2"/>
  <c r="L150" i="2"/>
  <c r="L676" i="2"/>
  <c r="L409" i="2"/>
  <c r="L422" i="2"/>
  <c r="L294" i="2"/>
  <c r="L120" i="2"/>
  <c r="L596" i="2"/>
  <c r="L726" i="2"/>
  <c r="L515" i="2"/>
  <c r="L312" i="2"/>
  <c r="L244" i="2"/>
  <c r="L100" i="2"/>
  <c r="L702" i="2"/>
  <c r="L277" i="2"/>
  <c r="L557" i="2"/>
  <c r="L346" i="2"/>
  <c r="L39" i="2"/>
  <c r="L441" i="2"/>
  <c r="L134" i="2"/>
  <c r="L348" i="2"/>
  <c r="L156" i="2"/>
  <c r="L195" i="2"/>
  <c r="L400" i="2"/>
  <c r="L685" i="2"/>
  <c r="L570" i="2"/>
  <c r="L261" i="2"/>
  <c r="L445" i="2"/>
  <c r="L185" i="2"/>
  <c r="L665" i="2"/>
  <c r="L135" i="2"/>
  <c r="L606" i="2"/>
  <c r="L727" i="2"/>
  <c r="L718" i="2"/>
  <c r="L72" i="2"/>
  <c r="L578" i="2"/>
  <c r="L401" i="2"/>
  <c r="L410" i="2"/>
  <c r="L425" i="2"/>
  <c r="L587" i="2"/>
  <c r="L722" i="2"/>
  <c r="L279" i="2"/>
  <c r="L669" i="2"/>
  <c r="L659" i="2"/>
  <c r="L153" i="2"/>
  <c r="L352" i="2"/>
  <c r="L236" i="2"/>
  <c r="L51" i="2"/>
  <c r="L149" i="2"/>
  <c r="L323" i="2"/>
  <c r="L678" i="2"/>
  <c r="L119" i="2"/>
  <c r="L332" i="2"/>
  <c r="L628" i="2"/>
  <c r="L719" i="2"/>
  <c r="L464" i="2"/>
  <c r="L225" i="2"/>
  <c r="L342" i="2"/>
  <c r="L35" i="2"/>
  <c r="L711" i="2"/>
  <c r="L455" i="2"/>
  <c r="L164" i="2"/>
  <c r="L258" i="2"/>
  <c r="L623" i="2"/>
  <c r="L638" i="2"/>
  <c r="L684" i="2"/>
  <c r="L615" i="2"/>
  <c r="L732" i="2"/>
  <c r="L405" i="2"/>
  <c r="L462" i="2"/>
  <c r="L600" i="2"/>
  <c r="L527" i="2"/>
  <c r="L408" i="2"/>
  <c r="L247" i="2"/>
  <c r="L597" i="2"/>
  <c r="L639" i="2"/>
  <c r="L189" i="2"/>
  <c r="L379" i="2"/>
  <c r="L107" i="2"/>
  <c r="L204" i="2"/>
  <c r="L518" i="2"/>
  <c r="L198" i="2"/>
  <c r="L661" i="2"/>
  <c r="L483" i="2"/>
  <c r="L420" i="2"/>
  <c r="L542" i="2"/>
  <c r="L691" i="2"/>
  <c r="L502" i="2"/>
  <c r="L325" i="2"/>
  <c r="L328" i="2"/>
  <c r="L498" i="2"/>
  <c r="L174" i="2"/>
  <c r="L93" i="2"/>
  <c r="L547" i="2"/>
  <c r="L565" i="2"/>
  <c r="L414" i="2"/>
  <c r="L543" i="2"/>
  <c r="L227" i="2"/>
  <c r="L160" i="2"/>
  <c r="L397" i="2"/>
  <c r="L713" i="2"/>
  <c r="L724" i="2"/>
  <c r="L558" i="2"/>
  <c r="L415" i="2"/>
  <c r="L682" i="2"/>
  <c r="L368" i="2"/>
  <c r="L388" i="2"/>
  <c r="L324" i="2"/>
  <c r="L625" i="2"/>
  <c r="L251" i="2"/>
  <c r="L609" i="2"/>
  <c r="L242" i="2"/>
  <c r="L330" i="2"/>
  <c r="L371" i="2"/>
  <c r="L611" i="2"/>
  <c r="L708" i="2"/>
  <c r="L575" i="2"/>
  <c r="L566" i="2"/>
  <c r="L588" i="2"/>
  <c r="L631" i="2"/>
  <c r="L697" i="2"/>
  <c r="L671" i="2"/>
  <c r="L507" i="2"/>
  <c r="L707" i="2"/>
  <c r="L613" i="2"/>
  <c r="L392" i="2"/>
  <c r="L454" i="2"/>
  <c r="L339" i="2"/>
  <c r="L670" i="2"/>
  <c r="L679" i="2"/>
  <c r="L499" i="2"/>
  <c r="L520" i="2"/>
  <c r="L706" i="2"/>
  <c r="L699" i="2"/>
  <c r="L633" i="2"/>
  <c r="L725" i="2"/>
  <c r="L701" i="2"/>
  <c r="L700" i="2"/>
  <c r="L649" i="2"/>
  <c r="L688" i="2"/>
  <c r="L714" i="2"/>
  <c r="L721" i="2"/>
  <c r="L717" i="2"/>
  <c r="L730" i="2"/>
  <c r="L668" i="2"/>
  <c r="J630" i="2"/>
  <c r="J598" i="2"/>
  <c r="J629" i="2"/>
  <c r="J92" i="2"/>
  <c r="J338" i="2"/>
  <c r="J433" i="2"/>
  <c r="J407" i="2"/>
  <c r="J526" i="2"/>
  <c r="J343" i="2"/>
  <c r="J553" i="2"/>
  <c r="J413" i="2"/>
  <c r="J469" i="2"/>
  <c r="J186" i="2"/>
  <c r="J692" i="2"/>
  <c r="J112" i="2"/>
  <c r="J474" i="2"/>
  <c r="J344" i="2"/>
  <c r="J470" i="2"/>
  <c r="J41" i="2"/>
  <c r="J646" i="2"/>
  <c r="J463" i="2"/>
  <c r="J381" i="2"/>
  <c r="J378" i="2"/>
  <c r="J57" i="2"/>
  <c r="J538" i="2"/>
  <c r="J182" i="2"/>
  <c r="J576" i="2"/>
  <c r="J233" i="2"/>
  <c r="J341" i="2"/>
  <c r="J549" i="2"/>
  <c r="J656" i="2"/>
  <c r="J380" i="2"/>
  <c r="J78" i="2"/>
  <c r="J579" i="2"/>
  <c r="J4" i="2"/>
  <c r="J75" i="2"/>
  <c r="J372" i="2"/>
  <c r="J571" i="2"/>
  <c r="J246" i="2"/>
  <c r="J88" i="2"/>
  <c r="J321" i="2"/>
  <c r="J192" i="2"/>
  <c r="J536" i="2"/>
  <c r="J363" i="2"/>
  <c r="J511" i="2"/>
  <c r="J77" i="2"/>
  <c r="J176" i="2"/>
  <c r="J103" i="2"/>
  <c r="J284" i="2"/>
  <c r="J304" i="2"/>
  <c r="J509" i="2"/>
  <c r="J351" i="2"/>
  <c r="J113" i="2"/>
  <c r="J97" i="2"/>
  <c r="J270" i="2"/>
  <c r="J482" i="2"/>
  <c r="J429" i="2"/>
  <c r="J148" i="2"/>
  <c r="J586" i="2"/>
  <c r="J170" i="2"/>
  <c r="J465" i="2"/>
  <c r="J326" i="2"/>
  <c r="J212" i="2"/>
  <c r="J295" i="2"/>
  <c r="J350" i="2"/>
  <c r="J117" i="2"/>
  <c r="J159" i="2"/>
  <c r="J435" i="2"/>
  <c r="J386" i="2"/>
  <c r="J440" i="2"/>
  <c r="J365" i="2"/>
  <c r="J82" i="2"/>
  <c r="J266" i="2"/>
  <c r="J118" i="2"/>
  <c r="J285" i="2"/>
  <c r="J448" i="2"/>
  <c r="J362" i="2"/>
  <c r="J111" i="2"/>
  <c r="J369" i="2"/>
  <c r="J645" i="2"/>
  <c r="J226" i="2"/>
  <c r="J497" i="2"/>
  <c r="J239" i="2"/>
  <c r="J510" i="2"/>
  <c r="J196" i="2"/>
  <c r="J74" i="2"/>
  <c r="J437" i="2"/>
  <c r="J154" i="2"/>
  <c r="J188" i="2"/>
  <c r="J673" i="2"/>
  <c r="J315" i="2"/>
  <c r="J200" i="2"/>
  <c r="J300" i="2"/>
  <c r="J529" i="2"/>
  <c r="J450" i="2"/>
  <c r="J296" i="2"/>
  <c r="J8" i="2"/>
  <c r="J18" i="2"/>
  <c r="J99" i="2"/>
  <c r="J626" i="2"/>
  <c r="J86" i="2"/>
  <c r="J101" i="2"/>
  <c r="J80" i="2"/>
  <c r="J289" i="2"/>
  <c r="J375" i="2"/>
  <c r="J451" i="2"/>
  <c r="J126" i="2"/>
  <c r="J316" i="2"/>
  <c r="J229" i="2"/>
  <c r="J660" i="2"/>
  <c r="J281" i="2"/>
  <c r="J173" i="2"/>
  <c r="J58" i="2"/>
  <c r="J63" i="2"/>
  <c r="J517" i="2"/>
  <c r="J364" i="2"/>
  <c r="J524" i="2"/>
  <c r="J256" i="2"/>
  <c r="J418" i="2"/>
  <c r="J129" i="2"/>
  <c r="J209" i="2"/>
  <c r="J643" i="2"/>
  <c r="J30" i="2"/>
  <c r="J45" i="2"/>
  <c r="J318" i="2"/>
  <c r="J306" i="2"/>
  <c r="J140" i="2"/>
  <c r="J167" i="2"/>
  <c r="J395" i="2"/>
  <c r="J52" i="2"/>
  <c r="J245" i="2"/>
  <c r="J11" i="2"/>
  <c r="J674" i="2"/>
  <c r="J384" i="2"/>
  <c r="J651" i="2"/>
  <c r="J687" i="2"/>
  <c r="J402" i="2"/>
  <c r="J297" i="2"/>
  <c r="J535" i="2"/>
  <c r="J264" i="2"/>
  <c r="J255" i="2"/>
  <c r="J716" i="2"/>
  <c r="J313" i="2"/>
  <c r="J235" i="2"/>
  <c r="J653" i="2"/>
  <c r="J308" i="2"/>
  <c r="J333" i="2"/>
  <c r="J278" i="2"/>
  <c r="J224" i="2"/>
  <c r="J347" i="2"/>
  <c r="J157" i="2"/>
  <c r="J141" i="2"/>
  <c r="J110" i="2"/>
  <c r="J531" i="2"/>
  <c r="J181" i="2"/>
  <c r="J9" i="2"/>
  <c r="J377" i="2"/>
  <c r="J560" i="2"/>
  <c r="J396" i="2"/>
  <c r="J116" i="2"/>
  <c r="J210" i="2"/>
  <c r="J207" i="2"/>
  <c r="J487" i="2"/>
  <c r="J514" i="2"/>
  <c r="J539" i="2"/>
  <c r="J449" i="2"/>
  <c r="J29" i="2"/>
  <c r="J525" i="2"/>
  <c r="J540" i="2"/>
  <c r="J648" i="2"/>
  <c r="J584" i="2"/>
  <c r="J636" i="2"/>
  <c r="J561" i="2"/>
  <c r="J287" i="2"/>
  <c r="J666" i="2"/>
  <c r="J568" i="2"/>
  <c r="J663" i="2"/>
  <c r="J504" i="2"/>
  <c r="J243" i="2"/>
  <c r="J617" i="2"/>
  <c r="J219" i="2"/>
  <c r="J391" i="2"/>
  <c r="J252" i="2"/>
  <c r="J642" i="2"/>
  <c r="J42" i="2"/>
  <c r="J155" i="2"/>
  <c r="J559" i="2"/>
  <c r="J234" i="2"/>
  <c r="J627" i="2"/>
  <c r="J603" i="2"/>
  <c r="J139" i="2"/>
  <c r="J521" i="2"/>
  <c r="J290" i="2"/>
  <c r="J506" i="2"/>
  <c r="J146" i="2"/>
  <c r="J667" i="2"/>
  <c r="J416" i="2"/>
  <c r="J238" i="2"/>
  <c r="J36" i="2"/>
  <c r="J20" i="2"/>
  <c r="J567" i="2"/>
  <c r="J240" i="2"/>
  <c r="J675" i="2"/>
  <c r="J56" i="2"/>
  <c r="J532" i="2"/>
  <c r="J7" i="2"/>
  <c r="J484" i="2"/>
  <c r="J34" i="2"/>
  <c r="J230" i="2"/>
  <c r="J106" i="2"/>
  <c r="J444" i="2"/>
  <c r="J488" i="2"/>
  <c r="J467" i="2"/>
  <c r="J73" i="2"/>
  <c r="J125" i="2"/>
  <c r="J505" i="2"/>
  <c r="J404" i="2"/>
  <c r="J152" i="2"/>
  <c r="J512" i="2"/>
  <c r="J438" i="2"/>
  <c r="J479" i="2"/>
  <c r="J114" i="2"/>
  <c r="J69" i="2"/>
  <c r="J382" i="2"/>
  <c r="J64" i="2"/>
  <c r="J145" i="2"/>
  <c r="J545" i="2"/>
  <c r="J76" i="2"/>
  <c r="J698" i="2"/>
  <c r="J458" i="2"/>
  <c r="J309" i="2"/>
  <c r="J282" i="2"/>
  <c r="J43" i="2"/>
  <c r="J447" i="2"/>
  <c r="J489" i="2"/>
  <c r="J481" i="2"/>
  <c r="J16" i="2"/>
  <c r="J398" i="2"/>
  <c r="J664" i="2"/>
  <c r="J286" i="2"/>
  <c r="J49" i="2"/>
  <c r="J336" i="2"/>
  <c r="J288" i="2"/>
  <c r="J166" i="2"/>
  <c r="J399" i="2"/>
  <c r="J589" i="2"/>
  <c r="J340" i="2"/>
  <c r="J231" i="2"/>
  <c r="J376" i="2"/>
  <c r="J430" i="2"/>
  <c r="J359" i="2"/>
  <c r="J10" i="2"/>
  <c r="J562" i="2"/>
  <c r="J70" i="2"/>
  <c r="J89" i="2"/>
  <c r="J44" i="2"/>
  <c r="J165" i="2"/>
  <c r="J705" i="2"/>
  <c r="J728" i="2"/>
  <c r="J345" i="2"/>
  <c r="J466" i="2"/>
  <c r="J594" i="2"/>
  <c r="J406" i="2"/>
  <c r="J38" i="2"/>
  <c r="J500" i="2"/>
  <c r="J356" i="2"/>
  <c r="J14" i="2"/>
  <c r="J680" i="2"/>
  <c r="J572" i="2"/>
  <c r="J102" i="2"/>
  <c r="J436" i="2"/>
  <c r="J421" i="2"/>
  <c r="J349" i="2"/>
  <c r="J327" i="2"/>
  <c r="J221" i="2"/>
  <c r="J357" i="2"/>
  <c r="J383" i="2"/>
  <c r="J228" i="2"/>
  <c r="J419" i="2"/>
  <c r="J492" i="2"/>
  <c r="J473" i="2"/>
  <c r="J624" i="2"/>
  <c r="J91" i="2"/>
  <c r="J426" i="2"/>
  <c r="J54" i="2"/>
  <c r="J274" i="2"/>
  <c r="J79" i="2"/>
  <c r="J95" i="2"/>
  <c r="J476" i="2"/>
  <c r="J3" i="2"/>
  <c r="J355" i="2"/>
  <c r="J367" i="2"/>
  <c r="J307" i="2"/>
  <c r="J262" i="2"/>
  <c r="J387" i="2"/>
  <c r="J640" i="2"/>
  <c r="J459" i="2"/>
  <c r="J493" i="2"/>
  <c r="J130" i="2"/>
  <c r="J694" i="2"/>
  <c r="J582" i="2"/>
  <c r="J552" i="2"/>
  <c r="J604" i="2"/>
  <c r="J46" i="2"/>
  <c r="J554" i="2"/>
  <c r="J361" i="2"/>
  <c r="J213" i="2"/>
  <c r="J214" i="2"/>
  <c r="J108" i="2"/>
  <c r="J273" i="2"/>
  <c r="J533" i="2"/>
  <c r="J358" i="2"/>
  <c r="J329" i="2"/>
  <c r="J199" i="2"/>
  <c r="J292" i="2"/>
  <c r="J310" i="2"/>
  <c r="J249" i="2"/>
  <c r="J503" i="2"/>
  <c r="J178" i="2"/>
  <c r="J393" i="2"/>
  <c r="J151" i="2"/>
  <c r="J237" i="2"/>
  <c r="J123" i="2"/>
  <c r="J580" i="2"/>
  <c r="J322" i="2"/>
  <c r="J460" i="2"/>
  <c r="J672" i="2"/>
  <c r="J21" i="2"/>
  <c r="J337" i="2"/>
  <c r="J215" i="2"/>
  <c r="J171" i="2"/>
  <c r="J147" i="2"/>
  <c r="J314" i="2"/>
  <c r="J712" i="2"/>
  <c r="J257" i="2"/>
  <c r="J201" i="2"/>
  <c r="J556" i="2"/>
  <c r="J389" i="2"/>
  <c r="J516" i="2"/>
  <c r="J439" i="2"/>
  <c r="J105" i="2"/>
  <c r="J280" i="2"/>
  <c r="J67" i="2"/>
  <c r="J305" i="2"/>
  <c r="J180" i="2"/>
  <c r="J33" i="2"/>
  <c r="J115" i="2"/>
  <c r="J197" i="2"/>
  <c r="J136" i="2"/>
  <c r="J301" i="2"/>
  <c r="J431" i="2"/>
  <c r="J291" i="2"/>
  <c r="J128" i="2"/>
  <c r="J335" i="2"/>
  <c r="J217" i="2"/>
  <c r="J637" i="2"/>
  <c r="J31" i="2"/>
  <c r="J550" i="2"/>
  <c r="J681" i="2"/>
  <c r="J13" i="2"/>
  <c r="J216" i="2"/>
  <c r="J90" i="2"/>
  <c r="J710" i="2"/>
  <c r="J546" i="2"/>
  <c r="J194" i="2"/>
  <c r="J311" i="2"/>
  <c r="J132" i="2"/>
  <c r="J62" i="2"/>
  <c r="J635" i="2"/>
  <c r="J650" i="2"/>
  <c r="J22" i="2"/>
  <c r="J528" i="2"/>
  <c r="J223" i="2"/>
  <c r="J595" i="2"/>
  <c r="J68" i="2"/>
  <c r="J601" i="2"/>
  <c r="J573" i="2"/>
  <c r="J260" i="2"/>
  <c r="J452" i="2"/>
  <c r="J109" i="2"/>
  <c r="J5" i="2"/>
  <c r="J61" i="2"/>
  <c r="J621" i="2"/>
  <c r="J585" i="2"/>
  <c r="J2" i="2"/>
  <c r="J577" i="2"/>
  <c r="J334" i="2"/>
  <c r="J478" i="2"/>
  <c r="J272" i="2"/>
  <c r="J519" i="2"/>
  <c r="J620" i="2"/>
  <c r="J644" i="2"/>
  <c r="J205" i="2"/>
  <c r="J317" i="2"/>
  <c r="J15" i="2"/>
  <c r="J144" i="2"/>
  <c r="J477" i="2"/>
  <c r="J275" i="2"/>
  <c r="J456" i="2"/>
  <c r="J17" i="2"/>
  <c r="J81" i="2"/>
  <c r="J662" i="2"/>
  <c r="J276" i="2"/>
  <c r="J203" i="2"/>
  <c r="J168" i="2"/>
  <c r="J28" i="2"/>
  <c r="J104" i="2"/>
  <c r="J66" i="2"/>
  <c r="J299" i="2"/>
  <c r="J614" i="2"/>
  <c r="J360" i="2"/>
  <c r="J250" i="2"/>
  <c r="J162" i="2"/>
  <c r="J169" i="2"/>
  <c r="J50" i="2"/>
  <c r="J599" i="2"/>
  <c r="J218" i="2"/>
  <c r="J71" i="2"/>
  <c r="J366" i="2"/>
  <c r="J241" i="2"/>
  <c r="J541" i="2"/>
  <c r="J544" i="2"/>
  <c r="J211" i="2"/>
  <c r="J121" i="2"/>
  <c r="J253" i="2"/>
  <c r="J98" i="2"/>
  <c r="J163" i="2"/>
  <c r="J19" i="2"/>
  <c r="J530" i="2"/>
  <c r="J432" i="2"/>
  <c r="J47" i="2"/>
  <c r="J184" i="2"/>
  <c r="J220" i="2"/>
  <c r="J25" i="2"/>
  <c r="J501" i="2"/>
  <c r="J269" i="2"/>
  <c r="J59" i="2"/>
  <c r="J353" i="2"/>
  <c r="J551" i="2"/>
  <c r="J427" i="2"/>
  <c r="J731" i="2"/>
  <c r="J652" i="2"/>
  <c r="J267" i="2"/>
  <c r="J605" i="2"/>
  <c r="J618" i="2"/>
  <c r="J522" i="2"/>
  <c r="J202" i="2"/>
  <c r="J55" i="2"/>
  <c r="J331" i="2"/>
  <c r="J127" i="2"/>
  <c r="J592" i="2"/>
  <c r="J23" i="2"/>
  <c r="J695" i="2"/>
  <c r="J709" i="2"/>
  <c r="J303" i="2"/>
  <c r="J647" i="2"/>
  <c r="J591" i="2"/>
  <c r="J534" i="2"/>
  <c r="J658" i="2"/>
  <c r="J179" i="2"/>
  <c r="J394" i="2"/>
  <c r="J693" i="2"/>
  <c r="J283" i="2"/>
  <c r="J143" i="2"/>
  <c r="J417" i="2"/>
  <c r="J563" i="2"/>
  <c r="J654" i="2"/>
  <c r="J177" i="2"/>
  <c r="J434" i="2"/>
  <c r="J574" i="2"/>
  <c r="J248" i="2"/>
  <c r="J374" i="2"/>
  <c r="J385" i="2"/>
  <c r="J373" i="2"/>
  <c r="J6" i="2"/>
  <c r="J96" i="2"/>
  <c r="J593" i="2"/>
  <c r="J83" i="2"/>
  <c r="J175" i="2"/>
  <c r="J60" i="2"/>
  <c r="J490" i="2"/>
  <c r="J65" i="2"/>
  <c r="J704" i="2"/>
  <c r="J423" i="2"/>
  <c r="J513" i="2"/>
  <c r="J354" i="2"/>
  <c r="J564" i="2"/>
  <c r="J32" i="2"/>
  <c r="J302" i="2"/>
  <c r="J142" i="2"/>
  <c r="J265" i="2"/>
  <c r="J491" i="2"/>
  <c r="J183" i="2"/>
  <c r="J471" i="2"/>
  <c r="J496" i="2"/>
  <c r="J715" i="2"/>
  <c r="J686" i="2"/>
  <c r="J190" i="2"/>
  <c r="J569" i="2"/>
  <c r="J94" i="2"/>
  <c r="J319" i="2"/>
  <c r="J703" i="2"/>
  <c r="J607" i="2"/>
  <c r="J690" i="2"/>
  <c r="J293" i="2"/>
  <c r="J206" i="2"/>
  <c r="J453" i="2"/>
  <c r="J12" i="2"/>
  <c r="J24" i="2"/>
  <c r="J581" i="2"/>
  <c r="J428" i="2"/>
  <c r="J84" i="2"/>
  <c r="J602" i="2"/>
  <c r="J472" i="2"/>
  <c r="J48" i="2"/>
  <c r="J508" i="2"/>
  <c r="J254" i="2"/>
  <c r="J222" i="2"/>
  <c r="J158" i="2"/>
  <c r="J495" i="2"/>
  <c r="J622" i="2"/>
  <c r="J138" i="2"/>
  <c r="J26" i="2"/>
  <c r="J53" i="2"/>
  <c r="J485" i="2"/>
  <c r="J124" i="2"/>
  <c r="J548" i="2"/>
  <c r="J424" i="2"/>
  <c r="J583" i="2"/>
  <c r="J494" i="2"/>
  <c r="J187" i="2"/>
  <c r="J696" i="2"/>
  <c r="J457" i="2"/>
  <c r="J40" i="2"/>
  <c r="J537" i="2"/>
  <c r="J523" i="2"/>
  <c r="J411" i="2"/>
  <c r="J475" i="2"/>
  <c r="J729" i="2"/>
  <c r="J271" i="2"/>
  <c r="J446" i="2"/>
  <c r="J390" i="2"/>
  <c r="J480" i="2"/>
  <c r="J403" i="2"/>
  <c r="J641" i="2"/>
  <c r="J608" i="2"/>
  <c r="J723" i="2"/>
  <c r="J172" i="2"/>
  <c r="J370" i="2"/>
  <c r="J486" i="2"/>
  <c r="J610" i="2"/>
  <c r="J268" i="2"/>
  <c r="J85" i="2"/>
  <c r="J655" i="2"/>
  <c r="J632" i="2"/>
  <c r="J87" i="2"/>
  <c r="J263" i="2"/>
  <c r="J208" i="2"/>
  <c r="J27" i="2"/>
  <c r="J612" i="2"/>
  <c r="J133" i="2"/>
  <c r="J634" i="2"/>
  <c r="J720" i="2"/>
  <c r="J555" i="2"/>
  <c r="J320" i="2"/>
  <c r="J657" i="2"/>
  <c r="J232" i="2"/>
  <c r="J461" i="2"/>
  <c r="J298" i="2"/>
  <c r="J37" i="2"/>
  <c r="J677" i="2"/>
  <c r="J468" i="2"/>
  <c r="J259" i="2"/>
  <c r="J683" i="2"/>
  <c r="J412" i="2"/>
  <c r="J122" i="2"/>
  <c r="J689" i="2"/>
  <c r="J442" i="2"/>
  <c r="J131" i="2"/>
  <c r="J590" i="2"/>
  <c r="J193" i="2"/>
  <c r="J619" i="2"/>
  <c r="J616" i="2"/>
  <c r="J443" i="2"/>
  <c r="J191" i="2"/>
  <c r="J137" i="2"/>
  <c r="J161" i="2"/>
  <c r="J150" i="2"/>
  <c r="J676" i="2"/>
  <c r="J409" i="2"/>
  <c r="J422" i="2"/>
  <c r="J294" i="2"/>
  <c r="J120" i="2"/>
  <c r="J596" i="2"/>
  <c r="J726" i="2"/>
  <c r="J515" i="2"/>
  <c r="J312" i="2"/>
  <c r="J244" i="2"/>
  <c r="J100" i="2"/>
  <c r="J702" i="2"/>
  <c r="J277" i="2"/>
  <c r="J557" i="2"/>
  <c r="J346" i="2"/>
  <c r="J39" i="2"/>
  <c r="J441" i="2"/>
  <c r="J134" i="2"/>
  <c r="J348" i="2"/>
  <c r="J156" i="2"/>
  <c r="J195" i="2"/>
  <c r="J400" i="2"/>
  <c r="J685" i="2"/>
  <c r="J570" i="2"/>
  <c r="J261" i="2"/>
  <c r="J445" i="2"/>
  <c r="J185" i="2"/>
  <c r="J665" i="2"/>
  <c r="J135" i="2"/>
  <c r="J606" i="2"/>
  <c r="J727" i="2"/>
  <c r="J718" i="2"/>
  <c r="J72" i="2"/>
  <c r="J578" i="2"/>
  <c r="J401" i="2"/>
  <c r="J410" i="2"/>
  <c r="J425" i="2"/>
  <c r="J587" i="2"/>
  <c r="J722" i="2"/>
  <c r="J279" i="2"/>
  <c r="J669" i="2"/>
  <c r="J659" i="2"/>
  <c r="J153" i="2"/>
  <c r="J352" i="2"/>
  <c r="J236" i="2"/>
  <c r="J51" i="2"/>
  <c r="J149" i="2"/>
  <c r="J323" i="2"/>
  <c r="J678" i="2"/>
  <c r="J119" i="2"/>
  <c r="J332" i="2"/>
  <c r="J628" i="2"/>
  <c r="J719" i="2"/>
  <c r="J464" i="2"/>
  <c r="J225" i="2"/>
  <c r="J342" i="2"/>
  <c r="J35" i="2"/>
  <c r="J711" i="2"/>
  <c r="J455" i="2"/>
  <c r="J164" i="2"/>
  <c r="J258" i="2"/>
  <c r="J623" i="2"/>
  <c r="J638" i="2"/>
  <c r="J684" i="2"/>
  <c r="J615" i="2"/>
  <c r="J732" i="2"/>
  <c r="J405" i="2"/>
  <c r="J462" i="2"/>
  <c r="J600" i="2"/>
  <c r="J527" i="2"/>
  <c r="J408" i="2"/>
  <c r="J247" i="2"/>
  <c r="J597" i="2"/>
  <c r="J639" i="2"/>
  <c r="J189" i="2"/>
  <c r="J379" i="2"/>
  <c r="J107" i="2"/>
  <c r="J204" i="2"/>
  <c r="J518" i="2"/>
  <c r="J198" i="2"/>
  <c r="J661" i="2"/>
  <c r="J483" i="2"/>
  <c r="J420" i="2"/>
  <c r="J542" i="2"/>
  <c r="J691" i="2"/>
  <c r="J502" i="2"/>
  <c r="J325" i="2"/>
  <c r="J328" i="2"/>
  <c r="J498" i="2"/>
  <c r="J174" i="2"/>
  <c r="J93" i="2"/>
  <c r="J547" i="2"/>
  <c r="J565" i="2"/>
  <c r="J414" i="2"/>
  <c r="J543" i="2"/>
  <c r="J227" i="2"/>
  <c r="J160" i="2"/>
  <c r="J397" i="2"/>
  <c r="J713" i="2"/>
  <c r="J724" i="2"/>
  <c r="J558" i="2"/>
  <c r="J415" i="2"/>
  <c r="J682" i="2"/>
  <c r="J368" i="2"/>
  <c r="J388" i="2"/>
  <c r="J324" i="2"/>
  <c r="J625" i="2"/>
  <c r="J251" i="2"/>
  <c r="J609" i="2"/>
  <c r="J242" i="2"/>
  <c r="J330" i="2"/>
  <c r="J371" i="2"/>
  <c r="J611" i="2"/>
  <c r="J708" i="2"/>
  <c r="J575" i="2"/>
  <c r="J566" i="2"/>
  <c r="J588" i="2"/>
  <c r="J631" i="2"/>
  <c r="J697" i="2"/>
  <c r="J671" i="2"/>
  <c r="J507" i="2"/>
  <c r="J707" i="2"/>
  <c r="J613" i="2"/>
  <c r="J392" i="2"/>
  <c r="J454" i="2"/>
  <c r="J339" i="2"/>
  <c r="J670" i="2"/>
  <c r="J679" i="2"/>
  <c r="J499" i="2"/>
  <c r="J520" i="2"/>
  <c r="J706" i="2"/>
  <c r="J699" i="2"/>
  <c r="J633" i="2"/>
  <c r="J725" i="2"/>
  <c r="J701" i="2"/>
  <c r="J700" i="2"/>
  <c r="J649" i="2"/>
  <c r="J688" i="2"/>
  <c r="J714" i="2"/>
  <c r="J721" i="2"/>
  <c r="J717" i="2"/>
  <c r="J730" i="2"/>
  <c r="J668" i="2"/>
  <c r="H630" i="2"/>
  <c r="H598" i="2"/>
  <c r="H629" i="2"/>
  <c r="H92" i="2"/>
  <c r="H338" i="2"/>
  <c r="H433" i="2"/>
  <c r="H407" i="2"/>
  <c r="H526" i="2"/>
  <c r="H343" i="2"/>
  <c r="H553" i="2"/>
  <c r="H413" i="2"/>
  <c r="H469" i="2"/>
  <c r="H186" i="2"/>
  <c r="H692" i="2"/>
  <c r="H112" i="2"/>
  <c r="H474" i="2"/>
  <c r="H344" i="2"/>
  <c r="H470" i="2"/>
  <c r="H41" i="2"/>
  <c r="H646" i="2"/>
  <c r="H463" i="2"/>
  <c r="H381" i="2"/>
  <c r="H378" i="2"/>
  <c r="H57" i="2"/>
  <c r="H538" i="2"/>
  <c r="H182" i="2"/>
  <c r="H576" i="2"/>
  <c r="H233" i="2"/>
  <c r="H341" i="2"/>
  <c r="H549" i="2"/>
  <c r="H656" i="2"/>
  <c r="H380" i="2"/>
  <c r="H78" i="2"/>
  <c r="H579" i="2"/>
  <c r="H4" i="2"/>
  <c r="H75" i="2"/>
  <c r="H372" i="2"/>
  <c r="H571" i="2"/>
  <c r="H246" i="2"/>
  <c r="H88" i="2"/>
  <c r="H321" i="2"/>
  <c r="H192" i="2"/>
  <c r="H536" i="2"/>
  <c r="H363" i="2"/>
  <c r="H511" i="2"/>
  <c r="H77" i="2"/>
  <c r="H176" i="2"/>
  <c r="H103" i="2"/>
  <c r="H284" i="2"/>
  <c r="H304" i="2"/>
  <c r="H509" i="2"/>
  <c r="H351" i="2"/>
  <c r="H113" i="2"/>
  <c r="H97" i="2"/>
  <c r="H270" i="2"/>
  <c r="H482" i="2"/>
  <c r="H429" i="2"/>
  <c r="H148" i="2"/>
  <c r="H586" i="2"/>
  <c r="H170" i="2"/>
  <c r="H465" i="2"/>
  <c r="H326" i="2"/>
  <c r="H212" i="2"/>
  <c r="H295" i="2"/>
  <c r="H350" i="2"/>
  <c r="H117" i="2"/>
  <c r="H159" i="2"/>
  <c r="H435" i="2"/>
  <c r="H386" i="2"/>
  <c r="H440" i="2"/>
  <c r="H365" i="2"/>
  <c r="H82" i="2"/>
  <c r="H266" i="2"/>
  <c r="H118" i="2"/>
  <c r="H285" i="2"/>
  <c r="H448" i="2"/>
  <c r="H362" i="2"/>
  <c r="H111" i="2"/>
  <c r="H369" i="2"/>
  <c r="H645" i="2"/>
  <c r="H226" i="2"/>
  <c r="H497" i="2"/>
  <c r="H239" i="2"/>
  <c r="H510" i="2"/>
  <c r="H196" i="2"/>
  <c r="H74" i="2"/>
  <c r="H437" i="2"/>
  <c r="H154" i="2"/>
  <c r="H188" i="2"/>
  <c r="H673" i="2"/>
  <c r="H315" i="2"/>
  <c r="H200" i="2"/>
  <c r="H300" i="2"/>
  <c r="H529" i="2"/>
  <c r="H450" i="2"/>
  <c r="H296" i="2"/>
  <c r="H8" i="2"/>
  <c r="H18" i="2"/>
  <c r="H99" i="2"/>
  <c r="H626" i="2"/>
  <c r="H86" i="2"/>
  <c r="H101" i="2"/>
  <c r="H80" i="2"/>
  <c r="H289" i="2"/>
  <c r="H375" i="2"/>
  <c r="H451" i="2"/>
  <c r="H126" i="2"/>
  <c r="H316" i="2"/>
  <c r="H229" i="2"/>
  <c r="H660" i="2"/>
  <c r="H281" i="2"/>
  <c r="H173" i="2"/>
  <c r="H58" i="2"/>
  <c r="H63" i="2"/>
  <c r="H517" i="2"/>
  <c r="H364" i="2"/>
  <c r="H524" i="2"/>
  <c r="H256" i="2"/>
  <c r="H418" i="2"/>
  <c r="H129" i="2"/>
  <c r="H209" i="2"/>
  <c r="H643" i="2"/>
  <c r="H30" i="2"/>
  <c r="H45" i="2"/>
  <c r="H318" i="2"/>
  <c r="H306" i="2"/>
  <c r="H140" i="2"/>
  <c r="H167" i="2"/>
  <c r="H395" i="2"/>
  <c r="H52" i="2"/>
  <c r="H245" i="2"/>
  <c r="H11" i="2"/>
  <c r="H674" i="2"/>
  <c r="H384" i="2"/>
  <c r="H651" i="2"/>
  <c r="H687" i="2"/>
  <c r="H402" i="2"/>
  <c r="H297" i="2"/>
  <c r="H535" i="2"/>
  <c r="H264" i="2"/>
  <c r="H255" i="2"/>
  <c r="H716" i="2"/>
  <c r="H313" i="2"/>
  <c r="H235" i="2"/>
  <c r="H653" i="2"/>
  <c r="H308" i="2"/>
  <c r="H333" i="2"/>
  <c r="H278" i="2"/>
  <c r="H224" i="2"/>
  <c r="H347" i="2"/>
  <c r="H157" i="2"/>
  <c r="H141" i="2"/>
  <c r="H110" i="2"/>
  <c r="H531" i="2"/>
  <c r="H181" i="2"/>
  <c r="H9" i="2"/>
  <c r="H377" i="2"/>
  <c r="H560" i="2"/>
  <c r="H396" i="2"/>
  <c r="H116" i="2"/>
  <c r="H210" i="2"/>
  <c r="H207" i="2"/>
  <c r="H487" i="2"/>
  <c r="H514" i="2"/>
  <c r="H539" i="2"/>
  <c r="H449" i="2"/>
  <c r="H29" i="2"/>
  <c r="H525" i="2"/>
  <c r="H540" i="2"/>
  <c r="H648" i="2"/>
  <c r="H584" i="2"/>
  <c r="H636" i="2"/>
  <c r="H561" i="2"/>
  <c r="H287" i="2"/>
  <c r="H666" i="2"/>
  <c r="H568" i="2"/>
  <c r="H663" i="2"/>
  <c r="H504" i="2"/>
  <c r="H243" i="2"/>
  <c r="H617" i="2"/>
  <c r="H219" i="2"/>
  <c r="H391" i="2"/>
  <c r="H252" i="2"/>
  <c r="H642" i="2"/>
  <c r="H42" i="2"/>
  <c r="H155" i="2"/>
  <c r="H559" i="2"/>
  <c r="H234" i="2"/>
  <c r="H627" i="2"/>
  <c r="H603" i="2"/>
  <c r="H139" i="2"/>
  <c r="H521" i="2"/>
  <c r="H290" i="2"/>
  <c r="H506" i="2"/>
  <c r="H146" i="2"/>
  <c r="H667" i="2"/>
  <c r="H416" i="2"/>
  <c r="H238" i="2"/>
  <c r="H36" i="2"/>
  <c r="H20" i="2"/>
  <c r="H567" i="2"/>
  <c r="H240" i="2"/>
  <c r="H675" i="2"/>
  <c r="H56" i="2"/>
  <c r="H532" i="2"/>
  <c r="H7" i="2"/>
  <c r="H484" i="2"/>
  <c r="H34" i="2"/>
  <c r="H230" i="2"/>
  <c r="H106" i="2"/>
  <c r="H444" i="2"/>
  <c r="H488" i="2"/>
  <c r="H467" i="2"/>
  <c r="H73" i="2"/>
  <c r="H125" i="2"/>
  <c r="H505" i="2"/>
  <c r="H404" i="2"/>
  <c r="H152" i="2"/>
  <c r="H512" i="2"/>
  <c r="H438" i="2"/>
  <c r="H479" i="2"/>
  <c r="H114" i="2"/>
  <c r="H69" i="2"/>
  <c r="H382" i="2"/>
  <c r="H64" i="2"/>
  <c r="H145" i="2"/>
  <c r="H545" i="2"/>
  <c r="H76" i="2"/>
  <c r="H698" i="2"/>
  <c r="H458" i="2"/>
  <c r="H309" i="2"/>
  <c r="H282" i="2"/>
  <c r="H43" i="2"/>
  <c r="H447" i="2"/>
  <c r="H489" i="2"/>
  <c r="H481" i="2"/>
  <c r="H16" i="2"/>
  <c r="H398" i="2"/>
  <c r="H664" i="2"/>
  <c r="H286" i="2"/>
  <c r="H49" i="2"/>
  <c r="H336" i="2"/>
  <c r="H288" i="2"/>
  <c r="H166" i="2"/>
  <c r="H399" i="2"/>
  <c r="H589" i="2"/>
  <c r="H340" i="2"/>
  <c r="H231" i="2"/>
  <c r="H376" i="2"/>
  <c r="H430" i="2"/>
  <c r="H359" i="2"/>
  <c r="H10" i="2"/>
  <c r="H562" i="2"/>
  <c r="H70" i="2"/>
  <c r="H89" i="2"/>
  <c r="H44" i="2"/>
  <c r="H165" i="2"/>
  <c r="H705" i="2"/>
  <c r="H728" i="2"/>
  <c r="H345" i="2"/>
  <c r="H466" i="2"/>
  <c r="H594" i="2"/>
  <c r="H406" i="2"/>
  <c r="H38" i="2"/>
  <c r="H500" i="2"/>
  <c r="H356" i="2"/>
  <c r="H14" i="2"/>
  <c r="H680" i="2"/>
  <c r="H572" i="2"/>
  <c r="H102" i="2"/>
  <c r="H436" i="2"/>
  <c r="H421" i="2"/>
  <c r="H349" i="2"/>
  <c r="H327" i="2"/>
  <c r="H221" i="2"/>
  <c r="H357" i="2"/>
  <c r="H383" i="2"/>
  <c r="H228" i="2"/>
  <c r="H419" i="2"/>
  <c r="H492" i="2"/>
  <c r="H473" i="2"/>
  <c r="H624" i="2"/>
  <c r="H91" i="2"/>
  <c r="H426" i="2"/>
  <c r="H54" i="2"/>
  <c r="H274" i="2"/>
  <c r="H79" i="2"/>
  <c r="H95" i="2"/>
  <c r="H476" i="2"/>
  <c r="H3" i="2"/>
  <c r="H355" i="2"/>
  <c r="H367" i="2"/>
  <c r="H307" i="2"/>
  <c r="H262" i="2"/>
  <c r="H387" i="2"/>
  <c r="H640" i="2"/>
  <c r="H459" i="2"/>
  <c r="H493" i="2"/>
  <c r="H130" i="2"/>
  <c r="H694" i="2"/>
  <c r="H582" i="2"/>
  <c r="H552" i="2"/>
  <c r="H604" i="2"/>
  <c r="H46" i="2"/>
  <c r="H554" i="2"/>
  <c r="H361" i="2"/>
  <c r="H213" i="2"/>
  <c r="H214" i="2"/>
  <c r="H108" i="2"/>
  <c r="H273" i="2"/>
  <c r="H533" i="2"/>
  <c r="H358" i="2"/>
  <c r="H329" i="2"/>
  <c r="H199" i="2"/>
  <c r="H292" i="2"/>
  <c r="H310" i="2"/>
  <c r="H249" i="2"/>
  <c r="H503" i="2"/>
  <c r="H178" i="2"/>
  <c r="H393" i="2"/>
  <c r="H151" i="2"/>
  <c r="H237" i="2"/>
  <c r="H123" i="2"/>
  <c r="H580" i="2"/>
  <c r="H322" i="2"/>
  <c r="H460" i="2"/>
  <c r="H672" i="2"/>
  <c r="H21" i="2"/>
  <c r="H337" i="2"/>
  <c r="H215" i="2"/>
  <c r="H171" i="2"/>
  <c r="H147" i="2"/>
  <c r="H314" i="2"/>
  <c r="H712" i="2"/>
  <c r="H257" i="2"/>
  <c r="H201" i="2"/>
  <c r="H556" i="2"/>
  <c r="H389" i="2"/>
  <c r="H516" i="2"/>
  <c r="H439" i="2"/>
  <c r="H105" i="2"/>
  <c r="H280" i="2"/>
  <c r="H67" i="2"/>
  <c r="H305" i="2"/>
  <c r="H180" i="2"/>
  <c r="H33" i="2"/>
  <c r="H115" i="2"/>
  <c r="H197" i="2"/>
  <c r="H136" i="2"/>
  <c r="H301" i="2"/>
  <c r="H431" i="2"/>
  <c r="H291" i="2"/>
  <c r="H128" i="2"/>
  <c r="H335" i="2"/>
  <c r="H217" i="2"/>
  <c r="H637" i="2"/>
  <c r="H31" i="2"/>
  <c r="H550" i="2"/>
  <c r="H681" i="2"/>
  <c r="H13" i="2"/>
  <c r="H216" i="2"/>
  <c r="H90" i="2"/>
  <c r="H710" i="2"/>
  <c r="H546" i="2"/>
  <c r="H194" i="2"/>
  <c r="H311" i="2"/>
  <c r="H132" i="2"/>
  <c r="H62" i="2"/>
  <c r="H635" i="2"/>
  <c r="H650" i="2"/>
  <c r="H22" i="2"/>
  <c r="H528" i="2"/>
  <c r="H223" i="2"/>
  <c r="H595" i="2"/>
  <c r="H68" i="2"/>
  <c r="H601" i="2"/>
  <c r="H573" i="2"/>
  <c r="H260" i="2"/>
  <c r="H452" i="2"/>
  <c r="H109" i="2"/>
  <c r="H5" i="2"/>
  <c r="H61" i="2"/>
  <c r="H621" i="2"/>
  <c r="H585" i="2"/>
  <c r="H2" i="2"/>
  <c r="H577" i="2"/>
  <c r="H334" i="2"/>
  <c r="H478" i="2"/>
  <c r="H272" i="2"/>
  <c r="H519" i="2"/>
  <c r="H620" i="2"/>
  <c r="H644" i="2"/>
  <c r="H205" i="2"/>
  <c r="H317" i="2"/>
  <c r="H15" i="2"/>
  <c r="H144" i="2"/>
  <c r="H477" i="2"/>
  <c r="H275" i="2"/>
  <c r="H456" i="2"/>
  <c r="H17" i="2"/>
  <c r="H81" i="2"/>
  <c r="H662" i="2"/>
  <c r="H276" i="2"/>
  <c r="H203" i="2"/>
  <c r="H168" i="2"/>
  <c r="H28" i="2"/>
  <c r="H104" i="2"/>
  <c r="H66" i="2"/>
  <c r="H299" i="2"/>
  <c r="H614" i="2"/>
  <c r="H360" i="2"/>
  <c r="H250" i="2"/>
  <c r="H162" i="2"/>
  <c r="H169" i="2"/>
  <c r="H50" i="2"/>
  <c r="H599" i="2"/>
  <c r="H218" i="2"/>
  <c r="H71" i="2"/>
  <c r="H366" i="2"/>
  <c r="H241" i="2"/>
  <c r="H541" i="2"/>
  <c r="H544" i="2"/>
  <c r="H211" i="2"/>
  <c r="H121" i="2"/>
  <c r="H253" i="2"/>
  <c r="H98" i="2"/>
  <c r="H163" i="2"/>
  <c r="H19" i="2"/>
  <c r="H530" i="2"/>
  <c r="H432" i="2"/>
  <c r="H47" i="2"/>
  <c r="H184" i="2"/>
  <c r="H220" i="2"/>
  <c r="H25" i="2"/>
  <c r="H501" i="2"/>
  <c r="H269" i="2"/>
  <c r="H59" i="2"/>
  <c r="H353" i="2"/>
  <c r="H551" i="2"/>
  <c r="H427" i="2"/>
  <c r="H731" i="2"/>
  <c r="H652" i="2"/>
  <c r="H267" i="2"/>
  <c r="H605" i="2"/>
  <c r="H618" i="2"/>
  <c r="H522" i="2"/>
  <c r="H202" i="2"/>
  <c r="H55" i="2"/>
  <c r="H331" i="2"/>
  <c r="H127" i="2"/>
  <c r="H592" i="2"/>
  <c r="H23" i="2"/>
  <c r="H695" i="2"/>
  <c r="H709" i="2"/>
  <c r="H303" i="2"/>
  <c r="H647" i="2"/>
  <c r="H591" i="2"/>
  <c r="H534" i="2"/>
  <c r="H658" i="2"/>
  <c r="H179" i="2"/>
  <c r="H394" i="2"/>
  <c r="H693" i="2"/>
  <c r="H283" i="2"/>
  <c r="H143" i="2"/>
  <c r="H417" i="2"/>
  <c r="H563" i="2"/>
  <c r="H654" i="2"/>
  <c r="H177" i="2"/>
  <c r="H434" i="2"/>
  <c r="H574" i="2"/>
  <c r="H248" i="2"/>
  <c r="H374" i="2"/>
  <c r="H385" i="2"/>
  <c r="H373" i="2"/>
  <c r="H6" i="2"/>
  <c r="H96" i="2"/>
  <c r="H593" i="2"/>
  <c r="H83" i="2"/>
  <c r="H175" i="2"/>
  <c r="H60" i="2"/>
  <c r="H490" i="2"/>
  <c r="H65" i="2"/>
  <c r="H704" i="2"/>
  <c r="H423" i="2"/>
  <c r="H513" i="2"/>
  <c r="H354" i="2"/>
  <c r="H564" i="2"/>
  <c r="H32" i="2"/>
  <c r="H302" i="2"/>
  <c r="H142" i="2"/>
  <c r="H265" i="2"/>
  <c r="H491" i="2"/>
  <c r="H183" i="2"/>
  <c r="H471" i="2"/>
  <c r="H496" i="2"/>
  <c r="H715" i="2"/>
  <c r="H686" i="2"/>
  <c r="H190" i="2"/>
  <c r="H569" i="2"/>
  <c r="H94" i="2"/>
  <c r="H319" i="2"/>
  <c r="H703" i="2"/>
  <c r="H607" i="2"/>
  <c r="H690" i="2"/>
  <c r="H293" i="2"/>
  <c r="H206" i="2"/>
  <c r="H453" i="2"/>
  <c r="H12" i="2"/>
  <c r="H24" i="2"/>
  <c r="H581" i="2"/>
  <c r="H428" i="2"/>
  <c r="H84" i="2"/>
  <c r="H602" i="2"/>
  <c r="H472" i="2"/>
  <c r="H48" i="2"/>
  <c r="H508" i="2"/>
  <c r="H254" i="2"/>
  <c r="H222" i="2"/>
  <c r="H158" i="2"/>
  <c r="H495" i="2"/>
  <c r="H622" i="2"/>
  <c r="H138" i="2"/>
  <c r="H26" i="2"/>
  <c r="H53" i="2"/>
  <c r="H485" i="2"/>
  <c r="H124" i="2"/>
  <c r="H548" i="2"/>
  <c r="H424" i="2"/>
  <c r="H583" i="2"/>
  <c r="H494" i="2"/>
  <c r="H187" i="2"/>
  <c r="H696" i="2"/>
  <c r="H457" i="2"/>
  <c r="H40" i="2"/>
  <c r="H537" i="2"/>
  <c r="H523" i="2"/>
  <c r="H411" i="2"/>
  <c r="H475" i="2"/>
  <c r="H729" i="2"/>
  <c r="H271" i="2"/>
  <c r="H446" i="2"/>
  <c r="H390" i="2"/>
  <c r="H480" i="2"/>
  <c r="H403" i="2"/>
  <c r="H641" i="2"/>
  <c r="H608" i="2"/>
  <c r="H723" i="2"/>
  <c r="H172" i="2"/>
  <c r="H370" i="2"/>
  <c r="H486" i="2"/>
  <c r="H610" i="2"/>
  <c r="H268" i="2"/>
  <c r="H85" i="2"/>
  <c r="H655" i="2"/>
  <c r="H632" i="2"/>
  <c r="H87" i="2"/>
  <c r="H263" i="2"/>
  <c r="H208" i="2"/>
  <c r="H27" i="2"/>
  <c r="H612" i="2"/>
  <c r="H133" i="2"/>
  <c r="H634" i="2"/>
  <c r="H720" i="2"/>
  <c r="H555" i="2"/>
  <c r="H320" i="2"/>
  <c r="H657" i="2"/>
  <c r="H232" i="2"/>
  <c r="H461" i="2"/>
  <c r="H298" i="2"/>
  <c r="H37" i="2"/>
  <c r="H677" i="2"/>
  <c r="H468" i="2"/>
  <c r="H259" i="2"/>
  <c r="H683" i="2"/>
  <c r="H412" i="2"/>
  <c r="H122" i="2"/>
  <c r="H689" i="2"/>
  <c r="H442" i="2"/>
  <c r="H131" i="2"/>
  <c r="H590" i="2"/>
  <c r="H193" i="2"/>
  <c r="H619" i="2"/>
  <c r="H616" i="2"/>
  <c r="H443" i="2"/>
  <c r="H191" i="2"/>
  <c r="H137" i="2"/>
  <c r="H161" i="2"/>
  <c r="H150" i="2"/>
  <c r="H676" i="2"/>
  <c r="H409" i="2"/>
  <c r="H422" i="2"/>
  <c r="H294" i="2"/>
  <c r="H120" i="2"/>
  <c r="H596" i="2"/>
  <c r="H726" i="2"/>
  <c r="H515" i="2"/>
  <c r="H312" i="2"/>
  <c r="H244" i="2"/>
  <c r="H100" i="2"/>
  <c r="H702" i="2"/>
  <c r="H277" i="2"/>
  <c r="H557" i="2"/>
  <c r="H346" i="2"/>
  <c r="H39" i="2"/>
  <c r="H441" i="2"/>
  <c r="H134" i="2"/>
  <c r="H348" i="2"/>
  <c r="H156" i="2"/>
  <c r="H195" i="2"/>
  <c r="H400" i="2"/>
  <c r="H685" i="2"/>
  <c r="H570" i="2"/>
  <c r="H261" i="2"/>
  <c r="H445" i="2"/>
  <c r="H185" i="2"/>
  <c r="H665" i="2"/>
  <c r="H135" i="2"/>
  <c r="H606" i="2"/>
  <c r="H727" i="2"/>
  <c r="H718" i="2"/>
  <c r="H72" i="2"/>
  <c r="H578" i="2"/>
  <c r="H401" i="2"/>
  <c r="H410" i="2"/>
  <c r="H425" i="2"/>
  <c r="H587" i="2"/>
  <c r="H722" i="2"/>
  <c r="H279" i="2"/>
  <c r="H669" i="2"/>
  <c r="H659" i="2"/>
  <c r="H153" i="2"/>
  <c r="H352" i="2"/>
  <c r="H236" i="2"/>
  <c r="H51" i="2"/>
  <c r="H149" i="2"/>
  <c r="H323" i="2"/>
  <c r="H678" i="2"/>
  <c r="H119" i="2"/>
  <c r="H332" i="2"/>
  <c r="H628" i="2"/>
  <c r="H719" i="2"/>
  <c r="H464" i="2"/>
  <c r="H225" i="2"/>
  <c r="H342" i="2"/>
  <c r="H35" i="2"/>
  <c r="H711" i="2"/>
  <c r="H455" i="2"/>
  <c r="H164" i="2"/>
  <c r="H258" i="2"/>
  <c r="H623" i="2"/>
  <c r="H638" i="2"/>
  <c r="H684" i="2"/>
  <c r="H615" i="2"/>
  <c r="H732" i="2"/>
  <c r="H405" i="2"/>
  <c r="H462" i="2"/>
  <c r="H600" i="2"/>
  <c r="H527" i="2"/>
  <c r="H408" i="2"/>
  <c r="H247" i="2"/>
  <c r="H597" i="2"/>
  <c r="H639" i="2"/>
  <c r="H189" i="2"/>
  <c r="H379" i="2"/>
  <c r="H107" i="2"/>
  <c r="H204" i="2"/>
  <c r="H518" i="2"/>
  <c r="H198" i="2"/>
  <c r="H661" i="2"/>
  <c r="H483" i="2"/>
  <c r="H420" i="2"/>
  <c r="H542" i="2"/>
  <c r="H691" i="2"/>
  <c r="H502" i="2"/>
  <c r="H325" i="2"/>
  <c r="H328" i="2"/>
  <c r="H498" i="2"/>
  <c r="H174" i="2"/>
  <c r="H93" i="2"/>
  <c r="H547" i="2"/>
  <c r="H565" i="2"/>
  <c r="H414" i="2"/>
  <c r="H543" i="2"/>
  <c r="H227" i="2"/>
  <c r="H160" i="2"/>
  <c r="H397" i="2"/>
  <c r="H713" i="2"/>
  <c r="H724" i="2"/>
  <c r="H558" i="2"/>
  <c r="H415" i="2"/>
  <c r="H682" i="2"/>
  <c r="H368" i="2"/>
  <c r="H388" i="2"/>
  <c r="H324" i="2"/>
  <c r="H625" i="2"/>
  <c r="H251" i="2"/>
  <c r="H609" i="2"/>
  <c r="H242" i="2"/>
  <c r="H330" i="2"/>
  <c r="H371" i="2"/>
  <c r="H611" i="2"/>
  <c r="H708" i="2"/>
  <c r="H575" i="2"/>
  <c r="H566" i="2"/>
  <c r="H588" i="2"/>
  <c r="H631" i="2"/>
  <c r="H697" i="2"/>
  <c r="H671" i="2"/>
  <c r="H507" i="2"/>
  <c r="H707" i="2"/>
  <c r="H613" i="2"/>
  <c r="H392" i="2"/>
  <c r="H454" i="2"/>
  <c r="H339" i="2"/>
  <c r="H670" i="2"/>
  <c r="H679" i="2"/>
  <c r="H499" i="2"/>
  <c r="H520" i="2"/>
  <c r="H706" i="2"/>
  <c r="H699" i="2"/>
  <c r="H633" i="2"/>
  <c r="H725" i="2"/>
  <c r="H701" i="2"/>
  <c r="H700" i="2"/>
  <c r="H649" i="2"/>
  <c r="H688" i="2"/>
  <c r="H714" i="2"/>
  <c r="H721" i="2"/>
  <c r="H717" i="2"/>
  <c r="H730" i="2"/>
  <c r="H668" i="2"/>
  <c r="J74" i="3" l="1"/>
  <c r="J48" i="3"/>
  <c r="J79" i="3"/>
  <c r="C116" i="3"/>
  <c r="D42" i="3"/>
  <c r="J94" i="3"/>
  <c r="K13" i="3"/>
  <c r="C98" i="3"/>
  <c r="C40" i="3"/>
  <c r="E107" i="3"/>
  <c r="C24" i="3"/>
  <c r="E12" i="3"/>
  <c r="E71" i="3"/>
  <c r="C85" i="3"/>
  <c r="E51" i="3"/>
  <c r="J8" i="3"/>
  <c r="J6" i="3"/>
  <c r="J80" i="3"/>
  <c r="K96" i="3"/>
  <c r="K105" i="3"/>
  <c r="L81" i="3"/>
  <c r="J96" i="3"/>
  <c r="J105" i="3"/>
  <c r="L25" i="3"/>
  <c r="F108" i="3"/>
  <c r="C5" i="3"/>
  <c r="F51" i="3"/>
  <c r="L74" i="3"/>
  <c r="C103" i="3"/>
  <c r="C78" i="3"/>
  <c r="C58" i="3"/>
  <c r="J16" i="3"/>
  <c r="K74" i="3"/>
  <c r="C22" i="3"/>
  <c r="C63" i="3"/>
  <c r="G74" i="3"/>
  <c r="C68" i="3"/>
  <c r="C106" i="3"/>
  <c r="C47" i="3"/>
  <c r="C34" i="3"/>
  <c r="D47" i="3"/>
  <c r="E6" i="3"/>
  <c r="F56" i="3"/>
  <c r="F6" i="3"/>
  <c r="G8" i="3"/>
  <c r="H96" i="3"/>
  <c r="I80" i="3"/>
  <c r="C29" i="3"/>
  <c r="C36" i="3"/>
  <c r="C19" i="3"/>
  <c r="C64" i="3"/>
  <c r="C20" i="3"/>
  <c r="D34" i="3"/>
  <c r="E48" i="3"/>
  <c r="F48" i="3"/>
  <c r="H8" i="3"/>
  <c r="I16" i="3"/>
  <c r="C102" i="3"/>
  <c r="C21" i="3"/>
  <c r="K89" i="3"/>
  <c r="C82" i="3"/>
  <c r="C110" i="3"/>
  <c r="E80" i="3"/>
  <c r="E49" i="3"/>
  <c r="F80" i="3"/>
  <c r="G119" i="3"/>
  <c r="G66" i="3"/>
  <c r="I79" i="3"/>
  <c r="C104" i="3"/>
  <c r="C100" i="3"/>
  <c r="C52" i="3"/>
  <c r="C62" i="3"/>
  <c r="C43" i="3"/>
  <c r="G16" i="3"/>
  <c r="H16" i="3"/>
  <c r="I6" i="3"/>
  <c r="C113" i="3"/>
  <c r="E66" i="3"/>
  <c r="G79" i="3"/>
  <c r="H79" i="3"/>
  <c r="I48" i="3"/>
  <c r="C61" i="3"/>
  <c r="C88" i="3"/>
  <c r="E14" i="3"/>
  <c r="E35" i="3"/>
  <c r="G65" i="3"/>
  <c r="G15" i="3"/>
  <c r="D115" i="3"/>
  <c r="E105" i="3"/>
  <c r="E9" i="3"/>
  <c r="G55" i="3"/>
  <c r="G13" i="3"/>
  <c r="L98" i="3"/>
  <c r="K72" i="3"/>
  <c r="E96" i="3"/>
  <c r="E16" i="3"/>
  <c r="F87" i="3"/>
  <c r="G105" i="3"/>
  <c r="G37" i="3"/>
  <c r="I74" i="3"/>
  <c r="E58" i="3"/>
  <c r="E79" i="3"/>
  <c r="G96" i="3"/>
  <c r="K118" i="3"/>
  <c r="K57" i="3"/>
  <c r="K7" i="3"/>
  <c r="L80" i="3"/>
  <c r="J76" i="3"/>
  <c r="D98" i="3"/>
  <c r="F92" i="3"/>
  <c r="H118" i="3"/>
  <c r="I105" i="3"/>
  <c r="E30" i="3"/>
  <c r="F30" i="3"/>
  <c r="C117" i="3"/>
  <c r="C99" i="3"/>
  <c r="C75" i="3"/>
  <c r="C70" i="3"/>
  <c r="C41" i="3"/>
  <c r="C4" i="3"/>
  <c r="D36" i="3"/>
  <c r="E7" i="3"/>
  <c r="F7" i="3"/>
  <c r="G71" i="3"/>
  <c r="I8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V11" i="3"/>
  <c r="U11" i="3"/>
  <c r="T11" i="3"/>
  <c r="S11" i="3"/>
  <c r="R11" i="3"/>
  <c r="Q11" i="3"/>
  <c r="P11" i="3"/>
  <c r="O11" i="3"/>
  <c r="N11" i="3"/>
  <c r="M11" i="3"/>
  <c r="L11" i="3"/>
  <c r="J11" i="3"/>
  <c r="I11" i="3"/>
  <c r="H11" i="3"/>
  <c r="G11" i="3"/>
  <c r="F11" i="3"/>
  <c r="K11" i="3"/>
  <c r="E11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11" i="3"/>
  <c r="D28" i="3"/>
  <c r="V103" i="3"/>
  <c r="U103" i="3"/>
  <c r="S103" i="3"/>
  <c r="R103" i="3"/>
  <c r="Q103" i="3"/>
  <c r="O103" i="3"/>
  <c r="N103" i="3"/>
  <c r="T103" i="3"/>
  <c r="P103" i="3"/>
  <c r="F103" i="3"/>
  <c r="L103" i="3"/>
  <c r="K103" i="3"/>
  <c r="J103" i="3"/>
  <c r="I103" i="3"/>
  <c r="M103" i="3"/>
  <c r="H103" i="3"/>
  <c r="V113" i="3"/>
  <c r="U113" i="3"/>
  <c r="S113" i="3"/>
  <c r="T113" i="3"/>
  <c r="R113" i="3"/>
  <c r="Q113" i="3"/>
  <c r="P113" i="3"/>
  <c r="L113" i="3"/>
  <c r="O113" i="3"/>
  <c r="N113" i="3"/>
  <c r="M113" i="3"/>
  <c r="K113" i="3"/>
  <c r="J113" i="3"/>
  <c r="I113" i="3"/>
  <c r="H113" i="3"/>
  <c r="G113" i="3"/>
  <c r="F113" i="3"/>
  <c r="V101" i="3"/>
  <c r="U101" i="3"/>
  <c r="T101" i="3"/>
  <c r="S101" i="3"/>
  <c r="R101" i="3"/>
  <c r="Q101" i="3"/>
  <c r="O101" i="3"/>
  <c r="N101" i="3"/>
  <c r="M101" i="3"/>
  <c r="L101" i="3"/>
  <c r="P101" i="3"/>
  <c r="G101" i="3"/>
  <c r="F101" i="3"/>
  <c r="K101" i="3"/>
  <c r="J101" i="3"/>
  <c r="I101" i="3"/>
  <c r="H101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F60" i="3"/>
  <c r="G60" i="3"/>
  <c r="E60" i="3"/>
  <c r="V23" i="3"/>
  <c r="U23" i="3"/>
  <c r="T23" i="3"/>
  <c r="R23" i="3"/>
  <c r="Q23" i="3"/>
  <c r="P23" i="3"/>
  <c r="N23" i="3"/>
  <c r="M23" i="3"/>
  <c r="O23" i="3"/>
  <c r="K23" i="3"/>
  <c r="S23" i="3"/>
  <c r="L23" i="3"/>
  <c r="J23" i="3"/>
  <c r="I23" i="3"/>
  <c r="H23" i="3"/>
  <c r="F23" i="3"/>
  <c r="E23" i="3"/>
  <c r="V86" i="3"/>
  <c r="U86" i="3"/>
  <c r="T86" i="3"/>
  <c r="S86" i="3"/>
  <c r="Q86" i="3"/>
  <c r="R86" i="3"/>
  <c r="K86" i="3"/>
  <c r="P86" i="3"/>
  <c r="N86" i="3"/>
  <c r="M86" i="3"/>
  <c r="O86" i="3"/>
  <c r="J86" i="3"/>
  <c r="I86" i="3"/>
  <c r="H86" i="3"/>
  <c r="G86" i="3"/>
  <c r="L86" i="3"/>
  <c r="V63" i="3"/>
  <c r="U63" i="3"/>
  <c r="T63" i="3"/>
  <c r="R63" i="3"/>
  <c r="S63" i="3"/>
  <c r="Q63" i="3"/>
  <c r="N63" i="3"/>
  <c r="M63" i="3"/>
  <c r="P63" i="3"/>
  <c r="O63" i="3"/>
  <c r="L63" i="3"/>
  <c r="F63" i="3"/>
  <c r="G63" i="3"/>
  <c r="J63" i="3"/>
  <c r="I63" i="3"/>
  <c r="H63" i="3"/>
  <c r="K63" i="3"/>
  <c r="V20" i="3"/>
  <c r="U20" i="3"/>
  <c r="T20" i="3"/>
  <c r="Q20" i="3"/>
  <c r="R20" i="3"/>
  <c r="S20" i="3"/>
  <c r="N20" i="3"/>
  <c r="M20" i="3"/>
  <c r="K20" i="3"/>
  <c r="P20" i="3"/>
  <c r="J20" i="3"/>
  <c r="I20" i="3"/>
  <c r="H20" i="3"/>
  <c r="L20" i="3"/>
  <c r="F20" i="3"/>
  <c r="O20" i="3"/>
  <c r="G20" i="3"/>
  <c r="V83" i="3"/>
  <c r="U83" i="3"/>
  <c r="T83" i="3"/>
  <c r="R83" i="3"/>
  <c r="S83" i="3"/>
  <c r="Q83" i="3"/>
  <c r="P83" i="3"/>
  <c r="N83" i="3"/>
  <c r="M83" i="3"/>
  <c r="L83" i="3"/>
  <c r="O83" i="3"/>
  <c r="K83" i="3"/>
  <c r="G83" i="3"/>
  <c r="E83" i="3"/>
  <c r="F83" i="3"/>
  <c r="J83" i="3"/>
  <c r="I83" i="3"/>
  <c r="H83" i="3"/>
  <c r="V40" i="3"/>
  <c r="U40" i="3"/>
  <c r="T40" i="3"/>
  <c r="S40" i="3"/>
  <c r="Q40" i="3"/>
  <c r="P40" i="3"/>
  <c r="O40" i="3"/>
  <c r="N40" i="3"/>
  <c r="M40" i="3"/>
  <c r="L40" i="3"/>
  <c r="R40" i="3"/>
  <c r="J40" i="3"/>
  <c r="I40" i="3"/>
  <c r="H40" i="3"/>
  <c r="E40" i="3"/>
  <c r="G40" i="3"/>
  <c r="K40" i="3"/>
  <c r="F40" i="3"/>
  <c r="C91" i="3"/>
  <c r="C42" i="3"/>
  <c r="C11" i="3"/>
  <c r="D101" i="3"/>
  <c r="D58" i="3"/>
  <c r="D20" i="3"/>
  <c r="D40" i="3"/>
  <c r="E42" i="3"/>
  <c r="V3" i="3"/>
  <c r="U3" i="3"/>
  <c r="T3" i="3"/>
  <c r="S3" i="3"/>
  <c r="R3" i="3"/>
  <c r="Q3" i="3"/>
  <c r="P3" i="3"/>
  <c r="O3" i="3"/>
  <c r="N3" i="3"/>
  <c r="M3" i="3"/>
  <c r="L3" i="3"/>
  <c r="J3" i="3"/>
  <c r="I3" i="3"/>
  <c r="H3" i="3"/>
  <c r="G3" i="3"/>
  <c r="F3" i="3"/>
  <c r="K3" i="3"/>
  <c r="D91" i="3"/>
  <c r="D33" i="3"/>
  <c r="E61" i="3"/>
  <c r="C115" i="3"/>
  <c r="C33" i="3"/>
  <c r="C28" i="3"/>
  <c r="D102" i="3"/>
  <c r="D68" i="3"/>
  <c r="D23" i="3"/>
  <c r="D89" i="3"/>
  <c r="D19" i="3"/>
  <c r="D64" i="3"/>
  <c r="E63" i="3"/>
  <c r="F68" i="3"/>
  <c r="G103" i="3"/>
  <c r="H109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C23" i="3"/>
  <c r="C89" i="3"/>
  <c r="D100" i="3"/>
  <c r="D93" i="3"/>
  <c r="D75" i="3"/>
  <c r="D62" i="3"/>
  <c r="D82" i="3"/>
  <c r="E109" i="3"/>
  <c r="E4" i="3"/>
  <c r="F93" i="3"/>
  <c r="V33" i="3"/>
  <c r="U33" i="3"/>
  <c r="T33" i="3"/>
  <c r="S33" i="3"/>
  <c r="R33" i="3"/>
  <c r="Q33" i="3"/>
  <c r="P33" i="3"/>
  <c r="O33" i="3"/>
  <c r="N33" i="3"/>
  <c r="M33" i="3"/>
  <c r="L33" i="3"/>
  <c r="J33" i="3"/>
  <c r="I33" i="3"/>
  <c r="H33" i="3"/>
  <c r="G33" i="3"/>
  <c r="F33" i="3"/>
  <c r="K33" i="3"/>
  <c r="C93" i="3"/>
  <c r="D114" i="3"/>
  <c r="D69" i="3"/>
  <c r="D106" i="3"/>
  <c r="D61" i="3"/>
  <c r="D43" i="3"/>
  <c r="E104" i="3"/>
  <c r="E101" i="3"/>
  <c r="F69" i="3"/>
  <c r="V117" i="3"/>
  <c r="U117" i="3"/>
  <c r="R117" i="3"/>
  <c r="Q117" i="3"/>
  <c r="P117" i="3"/>
  <c r="O117" i="3"/>
  <c r="N117" i="3"/>
  <c r="M117" i="3"/>
  <c r="S117" i="3"/>
  <c r="T117" i="3"/>
  <c r="L117" i="3"/>
  <c r="E117" i="3"/>
  <c r="K117" i="3"/>
  <c r="J117" i="3"/>
  <c r="I117" i="3"/>
  <c r="H117" i="3"/>
  <c r="G117" i="3"/>
  <c r="V90" i="3"/>
  <c r="U90" i="3"/>
  <c r="R90" i="3"/>
  <c r="Q90" i="3"/>
  <c r="P90" i="3"/>
  <c r="O90" i="3"/>
  <c r="N90" i="3"/>
  <c r="M90" i="3"/>
  <c r="T90" i="3"/>
  <c r="S90" i="3"/>
  <c r="E90" i="3"/>
  <c r="K90" i="3"/>
  <c r="J90" i="3"/>
  <c r="I90" i="3"/>
  <c r="L90" i="3"/>
  <c r="V99" i="3"/>
  <c r="U99" i="3"/>
  <c r="T99" i="3"/>
  <c r="R99" i="3"/>
  <c r="Q99" i="3"/>
  <c r="P99" i="3"/>
  <c r="O99" i="3"/>
  <c r="N99" i="3"/>
  <c r="M99" i="3"/>
  <c r="L99" i="3"/>
  <c r="S99" i="3"/>
  <c r="G99" i="3"/>
  <c r="F99" i="3"/>
  <c r="K99" i="3"/>
  <c r="J99" i="3"/>
  <c r="I99" i="3"/>
  <c r="E99" i="3"/>
  <c r="H99" i="3"/>
  <c r="V53" i="3"/>
  <c r="U53" i="3"/>
  <c r="T53" i="3"/>
  <c r="S53" i="3"/>
  <c r="R53" i="3"/>
  <c r="Q53" i="3"/>
  <c r="P53" i="3"/>
  <c r="O53" i="3"/>
  <c r="N53" i="3"/>
  <c r="M53" i="3"/>
  <c r="L53" i="3"/>
  <c r="K53" i="3"/>
  <c r="F53" i="3"/>
  <c r="G53" i="3"/>
  <c r="E53" i="3"/>
  <c r="J53" i="3"/>
  <c r="I53" i="3"/>
  <c r="H53" i="3"/>
  <c r="V75" i="3"/>
  <c r="U75" i="3"/>
  <c r="T75" i="3"/>
  <c r="R75" i="3"/>
  <c r="Q75" i="3"/>
  <c r="P75" i="3"/>
  <c r="O75" i="3"/>
  <c r="N75" i="3"/>
  <c r="M75" i="3"/>
  <c r="L75" i="3"/>
  <c r="S75" i="3"/>
  <c r="J75" i="3"/>
  <c r="I75" i="3"/>
  <c r="H75" i="3"/>
  <c r="F75" i="3"/>
  <c r="K75" i="3"/>
  <c r="E75" i="3"/>
  <c r="G75" i="3"/>
  <c r="V70" i="3"/>
  <c r="U70" i="3"/>
  <c r="T70" i="3"/>
  <c r="Q70" i="3"/>
  <c r="P70" i="3"/>
  <c r="O70" i="3"/>
  <c r="N70" i="3"/>
  <c r="M70" i="3"/>
  <c r="L70" i="3"/>
  <c r="S70" i="3"/>
  <c r="R70" i="3"/>
  <c r="K70" i="3"/>
  <c r="F70" i="3"/>
  <c r="E70" i="3"/>
  <c r="J70" i="3"/>
  <c r="I70" i="3"/>
  <c r="H70" i="3"/>
  <c r="V95" i="3"/>
  <c r="U95" i="3"/>
  <c r="T95" i="3"/>
  <c r="R95" i="3"/>
  <c r="S95" i="3"/>
  <c r="Q95" i="3"/>
  <c r="P95" i="3"/>
  <c r="O95" i="3"/>
  <c r="N95" i="3"/>
  <c r="M95" i="3"/>
  <c r="L95" i="3"/>
  <c r="K95" i="3"/>
  <c r="G95" i="3"/>
  <c r="J95" i="3"/>
  <c r="I95" i="3"/>
  <c r="H95" i="3"/>
  <c r="F95" i="3"/>
  <c r="V41" i="3"/>
  <c r="U41" i="3"/>
  <c r="T41" i="3"/>
  <c r="Q41" i="3"/>
  <c r="P41" i="3"/>
  <c r="O41" i="3"/>
  <c r="N41" i="3"/>
  <c r="M41" i="3"/>
  <c r="L41" i="3"/>
  <c r="R41" i="3"/>
  <c r="S41" i="3"/>
  <c r="K41" i="3"/>
  <c r="D41" i="3"/>
  <c r="G41" i="3"/>
  <c r="E41" i="3"/>
  <c r="J41" i="3"/>
  <c r="I41" i="3"/>
  <c r="H41" i="3"/>
  <c r="V111" i="3"/>
  <c r="U111" i="3"/>
  <c r="T111" i="3"/>
  <c r="R111" i="3"/>
  <c r="Q111" i="3"/>
  <c r="P111" i="3"/>
  <c r="O111" i="3"/>
  <c r="N111" i="3"/>
  <c r="M111" i="3"/>
  <c r="L111" i="3"/>
  <c r="S111" i="3"/>
  <c r="K111" i="3"/>
  <c r="F111" i="3"/>
  <c r="D111" i="3"/>
  <c r="J111" i="3"/>
  <c r="I111" i="3"/>
  <c r="H111" i="3"/>
  <c r="G111" i="3"/>
  <c r="E111" i="3"/>
  <c r="V4" i="3"/>
  <c r="U4" i="3"/>
  <c r="T4" i="3"/>
  <c r="S4" i="3"/>
  <c r="Q4" i="3"/>
  <c r="P4" i="3"/>
  <c r="O4" i="3"/>
  <c r="N4" i="3"/>
  <c r="M4" i="3"/>
  <c r="L4" i="3"/>
  <c r="R4" i="3"/>
  <c r="G4" i="3"/>
  <c r="D4" i="3"/>
  <c r="F4" i="3"/>
  <c r="K4" i="3"/>
  <c r="J4" i="3"/>
  <c r="I4" i="3"/>
  <c r="H4" i="3"/>
  <c r="C114" i="3"/>
  <c r="C69" i="3"/>
  <c r="D113" i="3"/>
  <c r="D54" i="3"/>
  <c r="D29" i="3"/>
  <c r="D63" i="3"/>
  <c r="E95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V87" i="3"/>
  <c r="U87" i="3"/>
  <c r="T87" i="3"/>
  <c r="S87" i="3"/>
  <c r="R87" i="3"/>
  <c r="Q87" i="3"/>
  <c r="P87" i="3"/>
  <c r="O87" i="3"/>
  <c r="N87" i="3"/>
  <c r="M87" i="3"/>
  <c r="K87" i="3"/>
  <c r="J87" i="3"/>
  <c r="I87" i="3"/>
  <c r="L87" i="3"/>
  <c r="G87" i="3"/>
  <c r="H87" i="3"/>
  <c r="V68" i="3"/>
  <c r="U68" i="3"/>
  <c r="T68" i="3"/>
  <c r="S68" i="3"/>
  <c r="R68" i="3"/>
  <c r="Q68" i="3"/>
  <c r="P68" i="3"/>
  <c r="O68" i="3"/>
  <c r="N68" i="3"/>
  <c r="M68" i="3"/>
  <c r="G68" i="3"/>
  <c r="K68" i="3"/>
  <c r="J68" i="3"/>
  <c r="I68" i="3"/>
  <c r="E68" i="3"/>
  <c r="H68" i="3"/>
  <c r="L68" i="3"/>
  <c r="V39" i="3"/>
  <c r="U39" i="3"/>
  <c r="T39" i="3"/>
  <c r="S39" i="3"/>
  <c r="R39" i="3"/>
  <c r="Q39" i="3"/>
  <c r="P39" i="3"/>
  <c r="O39" i="3"/>
  <c r="N39" i="3"/>
  <c r="M39" i="3"/>
  <c r="L39" i="3"/>
  <c r="F39" i="3"/>
  <c r="G39" i="3"/>
  <c r="E39" i="3"/>
  <c r="J39" i="3"/>
  <c r="I39" i="3"/>
  <c r="H39" i="3"/>
  <c r="K39" i="3"/>
  <c r="V106" i="3"/>
  <c r="U106" i="3"/>
  <c r="T106" i="3"/>
  <c r="S106" i="3"/>
  <c r="R106" i="3"/>
  <c r="Q106" i="3"/>
  <c r="P106" i="3"/>
  <c r="O106" i="3"/>
  <c r="N106" i="3"/>
  <c r="M106" i="3"/>
  <c r="K106" i="3"/>
  <c r="J106" i="3"/>
  <c r="I106" i="3"/>
  <c r="H106" i="3"/>
  <c r="F106" i="3"/>
  <c r="E106" i="3"/>
  <c r="G106" i="3"/>
  <c r="L106" i="3"/>
  <c r="V78" i="3"/>
  <c r="U78" i="3"/>
  <c r="T78" i="3"/>
  <c r="S78" i="3"/>
  <c r="R78" i="3"/>
  <c r="Q78" i="3"/>
  <c r="P78" i="3"/>
  <c r="O78" i="3"/>
  <c r="N78" i="3"/>
  <c r="M78" i="3"/>
  <c r="L78" i="3"/>
  <c r="K78" i="3"/>
  <c r="F78" i="3"/>
  <c r="E78" i="3"/>
  <c r="J78" i="3"/>
  <c r="I78" i="3"/>
  <c r="H78" i="3"/>
  <c r="G78" i="3"/>
  <c r="V32" i="3"/>
  <c r="U32" i="3"/>
  <c r="T32" i="3"/>
  <c r="S32" i="3"/>
  <c r="R32" i="3"/>
  <c r="Q32" i="3"/>
  <c r="P32" i="3"/>
  <c r="O32" i="3"/>
  <c r="N32" i="3"/>
  <c r="M32" i="3"/>
  <c r="L32" i="3"/>
  <c r="G32" i="3"/>
  <c r="J32" i="3"/>
  <c r="I32" i="3"/>
  <c r="H32" i="3"/>
  <c r="E32" i="3"/>
  <c r="F32" i="3"/>
  <c r="K32" i="3"/>
  <c r="V47" i="3"/>
  <c r="U47" i="3"/>
  <c r="T47" i="3"/>
  <c r="S47" i="3"/>
  <c r="R47" i="3"/>
  <c r="Q47" i="3"/>
  <c r="P47" i="3"/>
  <c r="O47" i="3"/>
  <c r="N47" i="3"/>
  <c r="M47" i="3"/>
  <c r="L47" i="3"/>
  <c r="K47" i="3"/>
  <c r="G47" i="3"/>
  <c r="E47" i="3"/>
  <c r="J47" i="3"/>
  <c r="I47" i="3"/>
  <c r="H47" i="3"/>
  <c r="F47" i="3"/>
  <c r="V38" i="3"/>
  <c r="U38" i="3"/>
  <c r="T38" i="3"/>
  <c r="S38" i="3"/>
  <c r="R38" i="3"/>
  <c r="Q38" i="3"/>
  <c r="P38" i="3"/>
  <c r="O38" i="3"/>
  <c r="N38" i="3"/>
  <c r="M38" i="3"/>
  <c r="L38" i="3"/>
  <c r="K38" i="3"/>
  <c r="F38" i="3"/>
  <c r="J38" i="3"/>
  <c r="I38" i="3"/>
  <c r="H38" i="3"/>
  <c r="G38" i="3"/>
  <c r="E38" i="3"/>
  <c r="V34" i="3"/>
  <c r="U34" i="3"/>
  <c r="T34" i="3"/>
  <c r="S34" i="3"/>
  <c r="R34" i="3"/>
  <c r="Q34" i="3"/>
  <c r="P34" i="3"/>
  <c r="O34" i="3"/>
  <c r="N34" i="3"/>
  <c r="M34" i="3"/>
  <c r="L34" i="3"/>
  <c r="K34" i="3"/>
  <c r="G34" i="3"/>
  <c r="F34" i="3"/>
  <c r="J34" i="3"/>
  <c r="I34" i="3"/>
  <c r="H34" i="3"/>
  <c r="E34" i="3"/>
  <c r="C54" i="3"/>
  <c r="D90" i="3"/>
  <c r="D21" i="3"/>
  <c r="D95" i="3"/>
  <c r="D83" i="3"/>
  <c r="E103" i="3"/>
  <c r="E20" i="3"/>
  <c r="F117" i="3"/>
  <c r="G70" i="3"/>
  <c r="H90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V26" i="3"/>
  <c r="U26" i="3"/>
  <c r="T26" i="3"/>
  <c r="S26" i="3"/>
  <c r="R26" i="3"/>
  <c r="Q26" i="3"/>
  <c r="P26" i="3"/>
  <c r="O26" i="3"/>
  <c r="N26" i="3"/>
  <c r="M26" i="3"/>
  <c r="L26" i="3"/>
  <c r="J26" i="3"/>
  <c r="I26" i="3"/>
  <c r="H26" i="3"/>
  <c r="G26" i="3"/>
  <c r="F26" i="3"/>
  <c r="K26" i="3"/>
  <c r="E26" i="3"/>
  <c r="V93" i="3"/>
  <c r="U93" i="3"/>
  <c r="T93" i="3"/>
  <c r="R93" i="3"/>
  <c r="Q93" i="3"/>
  <c r="P93" i="3"/>
  <c r="S93" i="3"/>
  <c r="L93" i="3"/>
  <c r="K93" i="3"/>
  <c r="J93" i="3"/>
  <c r="I93" i="3"/>
  <c r="H93" i="3"/>
  <c r="G93" i="3"/>
  <c r="M93" i="3"/>
  <c r="N93" i="3"/>
  <c r="O93" i="3"/>
  <c r="V85" i="3"/>
  <c r="U85" i="3"/>
  <c r="T85" i="3"/>
  <c r="S85" i="3"/>
  <c r="R85" i="3"/>
  <c r="Q85" i="3"/>
  <c r="P85" i="3"/>
  <c r="O85" i="3"/>
  <c r="L85" i="3"/>
  <c r="N85" i="3"/>
  <c r="M85" i="3"/>
  <c r="J85" i="3"/>
  <c r="I85" i="3"/>
  <c r="H85" i="3"/>
  <c r="G85" i="3"/>
  <c r="F85" i="3"/>
  <c r="E85" i="3"/>
  <c r="K85" i="3"/>
  <c r="V29" i="3"/>
  <c r="U29" i="3"/>
  <c r="T29" i="3"/>
  <c r="S29" i="3"/>
  <c r="R29" i="3"/>
  <c r="Q29" i="3"/>
  <c r="P29" i="3"/>
  <c r="O29" i="3"/>
  <c r="L29" i="3"/>
  <c r="J29" i="3"/>
  <c r="I29" i="3"/>
  <c r="H29" i="3"/>
  <c r="G29" i="3"/>
  <c r="F29" i="3"/>
  <c r="M29" i="3"/>
  <c r="E29" i="3"/>
  <c r="K29" i="3"/>
  <c r="N29" i="3"/>
  <c r="V36" i="3"/>
  <c r="U36" i="3"/>
  <c r="T36" i="3"/>
  <c r="S36" i="3"/>
  <c r="Q36" i="3"/>
  <c r="P36" i="3"/>
  <c r="O36" i="3"/>
  <c r="R36" i="3"/>
  <c r="K36" i="3"/>
  <c r="N36" i="3"/>
  <c r="M36" i="3"/>
  <c r="J36" i="3"/>
  <c r="I36" i="3"/>
  <c r="H36" i="3"/>
  <c r="G36" i="3"/>
  <c r="F36" i="3"/>
  <c r="E36" i="3"/>
  <c r="L36" i="3"/>
  <c r="V31" i="3"/>
  <c r="U31" i="3"/>
  <c r="T31" i="3"/>
  <c r="S31" i="3"/>
  <c r="Q31" i="3"/>
  <c r="P31" i="3"/>
  <c r="O31" i="3"/>
  <c r="J31" i="3"/>
  <c r="I31" i="3"/>
  <c r="H31" i="3"/>
  <c r="G31" i="3"/>
  <c r="R31" i="3"/>
  <c r="M31" i="3"/>
  <c r="N31" i="3"/>
  <c r="L31" i="3"/>
  <c r="E31" i="3"/>
  <c r="F31" i="3"/>
  <c r="K31" i="3"/>
  <c r="V19" i="3"/>
  <c r="U19" i="3"/>
  <c r="T19" i="3"/>
  <c r="S19" i="3"/>
  <c r="Q19" i="3"/>
  <c r="P19" i="3"/>
  <c r="O19" i="3"/>
  <c r="R19" i="3"/>
  <c r="N19" i="3"/>
  <c r="M19" i="3"/>
  <c r="L19" i="3"/>
  <c r="J19" i="3"/>
  <c r="I19" i="3"/>
  <c r="H19" i="3"/>
  <c r="G19" i="3"/>
  <c r="F19" i="3"/>
  <c r="K19" i="3"/>
  <c r="E19" i="3"/>
  <c r="V22" i="3"/>
  <c r="U22" i="3"/>
  <c r="T22" i="3"/>
  <c r="S22" i="3"/>
  <c r="R22" i="3"/>
  <c r="Q22" i="3"/>
  <c r="P22" i="3"/>
  <c r="O22" i="3"/>
  <c r="K22" i="3"/>
  <c r="J22" i="3"/>
  <c r="I22" i="3"/>
  <c r="H22" i="3"/>
  <c r="G22" i="3"/>
  <c r="F22" i="3"/>
  <c r="N22" i="3"/>
  <c r="E22" i="3"/>
  <c r="L22" i="3"/>
  <c r="V64" i="3"/>
  <c r="U64" i="3"/>
  <c r="T64" i="3"/>
  <c r="S64" i="3"/>
  <c r="Q64" i="3"/>
  <c r="P64" i="3"/>
  <c r="O64" i="3"/>
  <c r="R64" i="3"/>
  <c r="N64" i="3"/>
  <c r="M64" i="3"/>
  <c r="L64" i="3"/>
  <c r="K64" i="3"/>
  <c r="J64" i="3"/>
  <c r="I64" i="3"/>
  <c r="H64" i="3"/>
  <c r="G64" i="3"/>
  <c r="F64" i="3"/>
  <c r="E64" i="3"/>
  <c r="C90" i="3"/>
  <c r="C67" i="3"/>
  <c r="C95" i="3"/>
  <c r="C26" i="3"/>
  <c r="D87" i="3"/>
  <c r="D60" i="3"/>
  <c r="D52" i="3"/>
  <c r="D32" i="3"/>
  <c r="D38" i="3"/>
  <c r="E116" i="3"/>
  <c r="F116" i="3"/>
  <c r="G90" i="3"/>
  <c r="V61" i="3"/>
  <c r="U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F61" i="3"/>
  <c r="K61" i="3"/>
  <c r="V107" i="3"/>
  <c r="U107" i="3"/>
  <c r="T107" i="3"/>
  <c r="R107" i="3"/>
  <c r="Q107" i="3"/>
  <c r="P107" i="3"/>
  <c r="S107" i="3"/>
  <c r="O107" i="3"/>
  <c r="N107" i="3"/>
  <c r="M107" i="3"/>
  <c r="L107" i="3"/>
  <c r="K107" i="3"/>
  <c r="J107" i="3"/>
  <c r="I107" i="3"/>
  <c r="H107" i="3"/>
  <c r="G107" i="3"/>
  <c r="T109" i="3"/>
  <c r="R109" i="3"/>
  <c r="V109" i="3"/>
  <c r="S109" i="3"/>
  <c r="U109" i="3"/>
  <c r="O109" i="3"/>
  <c r="N109" i="3"/>
  <c r="M109" i="3"/>
  <c r="L109" i="3"/>
  <c r="K109" i="3"/>
  <c r="J109" i="3"/>
  <c r="I109" i="3"/>
  <c r="G109" i="3"/>
  <c r="P109" i="3"/>
  <c r="F109" i="3"/>
  <c r="Q109" i="3"/>
  <c r="V102" i="3"/>
  <c r="R102" i="3"/>
  <c r="Q102" i="3"/>
  <c r="S102" i="3"/>
  <c r="T102" i="3"/>
  <c r="U102" i="3"/>
  <c r="P102" i="3"/>
  <c r="L102" i="3"/>
  <c r="K102" i="3"/>
  <c r="J102" i="3"/>
  <c r="I102" i="3"/>
  <c r="H102" i="3"/>
  <c r="G102" i="3"/>
  <c r="M102" i="3"/>
  <c r="N102" i="3"/>
  <c r="F102" i="3"/>
  <c r="O102" i="3"/>
  <c r="R84" i="3"/>
  <c r="Q84" i="3"/>
  <c r="T84" i="3"/>
  <c r="U84" i="3"/>
  <c r="S84" i="3"/>
  <c r="P84" i="3"/>
  <c r="V84" i="3"/>
  <c r="O84" i="3"/>
  <c r="N84" i="3"/>
  <c r="M84" i="3"/>
  <c r="L84" i="3"/>
  <c r="K84" i="3"/>
  <c r="J84" i="3"/>
  <c r="I84" i="3"/>
  <c r="G84" i="3"/>
  <c r="H84" i="3"/>
  <c r="F84" i="3"/>
  <c r="T69" i="3"/>
  <c r="R69" i="3"/>
  <c r="Q69" i="3"/>
  <c r="S69" i="3"/>
  <c r="U69" i="3"/>
  <c r="V69" i="3"/>
  <c r="P69" i="3"/>
  <c r="K69" i="3"/>
  <c r="J69" i="3"/>
  <c r="I69" i="3"/>
  <c r="H69" i="3"/>
  <c r="M69" i="3"/>
  <c r="L69" i="3"/>
  <c r="N69" i="3"/>
  <c r="O69" i="3"/>
  <c r="S42" i="3"/>
  <c r="R42" i="3"/>
  <c r="Q42" i="3"/>
  <c r="U42" i="3"/>
  <c r="V42" i="3"/>
  <c r="T42" i="3"/>
  <c r="P42" i="3"/>
  <c r="N42" i="3"/>
  <c r="M42" i="3"/>
  <c r="O42" i="3"/>
  <c r="J42" i="3"/>
  <c r="I42" i="3"/>
  <c r="H42" i="3"/>
  <c r="K42" i="3"/>
  <c r="L42" i="3"/>
  <c r="G42" i="3"/>
  <c r="R21" i="3"/>
  <c r="Q21" i="3"/>
  <c r="U21" i="3"/>
  <c r="V21" i="3"/>
  <c r="T21" i="3"/>
  <c r="S21" i="3"/>
  <c r="O21" i="3"/>
  <c r="L21" i="3"/>
  <c r="J21" i="3"/>
  <c r="I21" i="3"/>
  <c r="H21" i="3"/>
  <c r="F21" i="3"/>
  <c r="M21" i="3"/>
  <c r="E21" i="3"/>
  <c r="K21" i="3"/>
  <c r="N21" i="3"/>
  <c r="G21" i="3"/>
  <c r="P21" i="3"/>
  <c r="Q89" i="3"/>
  <c r="R89" i="3"/>
  <c r="S89" i="3"/>
  <c r="U89" i="3"/>
  <c r="T89" i="3"/>
  <c r="V89" i="3"/>
  <c r="N89" i="3"/>
  <c r="M89" i="3"/>
  <c r="P89" i="3"/>
  <c r="O89" i="3"/>
  <c r="J89" i="3"/>
  <c r="I89" i="3"/>
  <c r="H89" i="3"/>
  <c r="L89" i="3"/>
  <c r="F89" i="3"/>
  <c r="E89" i="3"/>
  <c r="G89" i="3"/>
  <c r="S73" i="3"/>
  <c r="Q73" i="3"/>
  <c r="U73" i="3"/>
  <c r="T73" i="3"/>
  <c r="V73" i="3"/>
  <c r="R73" i="3"/>
  <c r="P73" i="3"/>
  <c r="K73" i="3"/>
  <c r="O73" i="3"/>
  <c r="J73" i="3"/>
  <c r="I73" i="3"/>
  <c r="H73" i="3"/>
  <c r="M73" i="3"/>
  <c r="N73" i="3"/>
  <c r="L73" i="3"/>
  <c r="E73" i="3"/>
  <c r="F73" i="3"/>
  <c r="Q82" i="3"/>
  <c r="T82" i="3"/>
  <c r="U82" i="3"/>
  <c r="V82" i="3"/>
  <c r="R82" i="3"/>
  <c r="S82" i="3"/>
  <c r="N82" i="3"/>
  <c r="M82" i="3"/>
  <c r="L82" i="3"/>
  <c r="P82" i="3"/>
  <c r="J82" i="3"/>
  <c r="I82" i="3"/>
  <c r="H82" i="3"/>
  <c r="O82" i="3"/>
  <c r="K82" i="3"/>
  <c r="G82" i="3"/>
  <c r="E82" i="3"/>
  <c r="F82" i="3"/>
  <c r="T110" i="3"/>
  <c r="R110" i="3"/>
  <c r="Q110" i="3"/>
  <c r="U110" i="3"/>
  <c r="V110" i="3"/>
  <c r="S110" i="3"/>
  <c r="P110" i="3"/>
  <c r="O110" i="3"/>
  <c r="J110" i="3"/>
  <c r="I110" i="3"/>
  <c r="H110" i="3"/>
  <c r="N110" i="3"/>
  <c r="E110" i="3"/>
  <c r="G110" i="3"/>
  <c r="L110" i="3"/>
  <c r="M110" i="3"/>
  <c r="K110" i="3"/>
  <c r="C109" i="3"/>
  <c r="C87" i="3"/>
  <c r="C60" i="3"/>
  <c r="C32" i="3"/>
  <c r="C83" i="3"/>
  <c r="D104" i="3"/>
  <c r="D107" i="3"/>
  <c r="D53" i="3"/>
  <c r="D3" i="3"/>
  <c r="D31" i="3"/>
  <c r="D22" i="3"/>
  <c r="E3" i="3"/>
  <c r="F41" i="3"/>
  <c r="G73" i="3"/>
  <c r="M2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V115" i="3"/>
  <c r="U115" i="3"/>
  <c r="T115" i="3"/>
  <c r="R115" i="3"/>
  <c r="Q115" i="3"/>
  <c r="P115" i="3"/>
  <c r="S115" i="3"/>
  <c r="K115" i="3"/>
  <c r="J115" i="3"/>
  <c r="I115" i="3"/>
  <c r="H115" i="3"/>
  <c r="G115" i="3"/>
  <c r="L115" i="3"/>
  <c r="M115" i="3"/>
  <c r="N115" i="3"/>
  <c r="F115" i="3"/>
  <c r="V100" i="3"/>
  <c r="U100" i="3"/>
  <c r="T100" i="3"/>
  <c r="S100" i="3"/>
  <c r="P100" i="3"/>
  <c r="L100" i="3"/>
  <c r="R100" i="3"/>
  <c r="Q100" i="3"/>
  <c r="O100" i="3"/>
  <c r="N100" i="3"/>
  <c r="M100" i="3"/>
  <c r="K100" i="3"/>
  <c r="J100" i="3"/>
  <c r="I100" i="3"/>
  <c r="H100" i="3"/>
  <c r="G100" i="3"/>
  <c r="F100" i="3"/>
  <c r="V54" i="3"/>
  <c r="U54" i="3"/>
  <c r="T54" i="3"/>
  <c r="S54" i="3"/>
  <c r="Q54" i="3"/>
  <c r="R54" i="3"/>
  <c r="P54" i="3"/>
  <c r="O54" i="3"/>
  <c r="N54" i="3"/>
  <c r="M54" i="3"/>
  <c r="K54" i="3"/>
  <c r="J54" i="3"/>
  <c r="I54" i="3"/>
  <c r="H54" i="3"/>
  <c r="L54" i="3"/>
  <c r="F54" i="3"/>
  <c r="V58" i="3"/>
  <c r="U58" i="3"/>
  <c r="T58" i="3"/>
  <c r="S58" i="3"/>
  <c r="R58" i="3"/>
  <c r="P58" i="3"/>
  <c r="N58" i="3"/>
  <c r="M58" i="3"/>
  <c r="O58" i="3"/>
  <c r="K58" i="3"/>
  <c r="L58" i="3"/>
  <c r="G58" i="3"/>
  <c r="Q58" i="3"/>
  <c r="J58" i="3"/>
  <c r="I58" i="3"/>
  <c r="H58" i="3"/>
  <c r="V52" i="3"/>
  <c r="U52" i="3"/>
  <c r="T52" i="3"/>
  <c r="S52" i="3"/>
  <c r="R52" i="3"/>
  <c r="L52" i="3"/>
  <c r="Q52" i="3"/>
  <c r="P52" i="3"/>
  <c r="N52" i="3"/>
  <c r="M52" i="3"/>
  <c r="K52" i="3"/>
  <c r="F52" i="3"/>
  <c r="J52" i="3"/>
  <c r="I52" i="3"/>
  <c r="H52" i="3"/>
  <c r="E52" i="3"/>
  <c r="G52" i="3"/>
  <c r="O52" i="3"/>
  <c r="V5" i="3"/>
  <c r="U5" i="3"/>
  <c r="T5" i="3"/>
  <c r="S5" i="3"/>
  <c r="R5" i="3"/>
  <c r="L5" i="3"/>
  <c r="O5" i="3"/>
  <c r="Q5" i="3"/>
  <c r="N5" i="3"/>
  <c r="M5" i="3"/>
  <c r="J5" i="3"/>
  <c r="I5" i="3"/>
  <c r="H5" i="3"/>
  <c r="E5" i="3"/>
  <c r="F5" i="3"/>
  <c r="K5" i="3"/>
  <c r="P5" i="3"/>
  <c r="G5" i="3"/>
  <c r="V43" i="3"/>
  <c r="U43" i="3"/>
  <c r="T43" i="3"/>
  <c r="S43" i="3"/>
  <c r="R43" i="3"/>
  <c r="K43" i="3"/>
  <c r="Q43" i="3"/>
  <c r="N43" i="3"/>
  <c r="M43" i="3"/>
  <c r="L43" i="3"/>
  <c r="P43" i="3"/>
  <c r="O43" i="3"/>
  <c r="G43" i="3"/>
  <c r="E43" i="3"/>
  <c r="J43" i="3"/>
  <c r="I43" i="3"/>
  <c r="H43" i="3"/>
  <c r="F43" i="3"/>
  <c r="V24" i="3"/>
  <c r="U24" i="3"/>
  <c r="T24" i="3"/>
  <c r="S24" i="3"/>
  <c r="R24" i="3"/>
  <c r="P24" i="3"/>
  <c r="O24" i="3"/>
  <c r="N24" i="3"/>
  <c r="M24" i="3"/>
  <c r="L24" i="3"/>
  <c r="J24" i="3"/>
  <c r="I24" i="3"/>
  <c r="H24" i="3"/>
  <c r="Q24" i="3"/>
  <c r="E24" i="3"/>
  <c r="G24" i="3"/>
  <c r="K24" i="3"/>
  <c r="C107" i="3"/>
  <c r="C53" i="3"/>
  <c r="C3" i="3"/>
  <c r="C31" i="3"/>
  <c r="C111" i="3"/>
  <c r="D112" i="3"/>
  <c r="D84" i="3"/>
  <c r="D39" i="3"/>
  <c r="D86" i="3"/>
  <c r="D73" i="3"/>
  <c r="D110" i="3"/>
  <c r="E102" i="3"/>
  <c r="E86" i="3"/>
  <c r="G69" i="3"/>
  <c r="O115" i="3"/>
  <c r="V104" i="3"/>
  <c r="U104" i="3"/>
  <c r="T104" i="3"/>
  <c r="S104" i="3"/>
  <c r="O104" i="3"/>
  <c r="N104" i="3"/>
  <c r="M104" i="3"/>
  <c r="L104" i="3"/>
  <c r="R104" i="3"/>
  <c r="G104" i="3"/>
  <c r="P104" i="3"/>
  <c r="Q104" i="3"/>
  <c r="F104" i="3"/>
  <c r="K104" i="3"/>
  <c r="J104" i="3"/>
  <c r="I104" i="3"/>
  <c r="H104" i="3"/>
  <c r="V88" i="3"/>
  <c r="U88" i="3"/>
  <c r="T88" i="3"/>
  <c r="S88" i="3"/>
  <c r="P88" i="3"/>
  <c r="O88" i="3"/>
  <c r="N88" i="3"/>
  <c r="M88" i="3"/>
  <c r="Q88" i="3"/>
  <c r="R88" i="3"/>
  <c r="K88" i="3"/>
  <c r="J88" i="3"/>
  <c r="I88" i="3"/>
  <c r="G88" i="3"/>
  <c r="L88" i="3"/>
  <c r="H88" i="3"/>
  <c r="F88" i="3"/>
  <c r="V62" i="3"/>
  <c r="U62" i="3"/>
  <c r="T62" i="3"/>
  <c r="S62" i="3"/>
  <c r="R62" i="3"/>
  <c r="N62" i="3"/>
  <c r="M62" i="3"/>
  <c r="P62" i="3"/>
  <c r="Q62" i="3"/>
  <c r="O62" i="3"/>
  <c r="L62" i="3"/>
  <c r="F62" i="3"/>
  <c r="E62" i="3"/>
  <c r="J62" i="3"/>
  <c r="I62" i="3"/>
  <c r="H62" i="3"/>
  <c r="G62" i="3"/>
  <c r="K62" i="3"/>
  <c r="C112" i="3"/>
  <c r="C84" i="3"/>
  <c r="C39" i="3"/>
  <c r="C86" i="3"/>
  <c r="C73" i="3"/>
  <c r="C38" i="3"/>
  <c r="D103" i="3"/>
  <c r="D88" i="3"/>
  <c r="D85" i="3"/>
  <c r="D5" i="3"/>
  <c r="D24" i="3"/>
  <c r="E100" i="3"/>
  <c r="F90" i="3"/>
  <c r="F110" i="3"/>
  <c r="G54" i="3"/>
  <c r="V121" i="3"/>
  <c r="U121" i="3"/>
  <c r="T121" i="3"/>
  <c r="S121" i="3"/>
  <c r="O121" i="3"/>
  <c r="N121" i="3"/>
  <c r="M121" i="3"/>
  <c r="K121" i="3"/>
  <c r="J121" i="3"/>
  <c r="I121" i="3"/>
  <c r="H121" i="3"/>
  <c r="R121" i="3"/>
  <c r="Q121" i="3"/>
  <c r="P121" i="3"/>
  <c r="V59" i="3"/>
  <c r="U59" i="3"/>
  <c r="T59" i="3"/>
  <c r="S59" i="3"/>
  <c r="P59" i="3"/>
  <c r="L59" i="3"/>
  <c r="R59" i="3"/>
  <c r="Q59" i="3"/>
  <c r="K59" i="3"/>
  <c r="J59" i="3"/>
  <c r="I59" i="3"/>
  <c r="H59" i="3"/>
  <c r="O59" i="3"/>
  <c r="N59" i="3"/>
  <c r="M59" i="3"/>
  <c r="V55" i="3"/>
  <c r="U55" i="3"/>
  <c r="T55" i="3"/>
  <c r="S55" i="3"/>
  <c r="O55" i="3"/>
  <c r="N55" i="3"/>
  <c r="M55" i="3"/>
  <c r="Q55" i="3"/>
  <c r="R55" i="3"/>
  <c r="L55" i="3"/>
  <c r="K55" i="3"/>
  <c r="J55" i="3"/>
  <c r="I55" i="3"/>
  <c r="H55" i="3"/>
  <c r="V14" i="3"/>
  <c r="U14" i="3"/>
  <c r="T14" i="3"/>
  <c r="S14" i="3"/>
  <c r="Q14" i="3"/>
  <c r="R14" i="3"/>
  <c r="P14" i="3"/>
  <c r="K14" i="3"/>
  <c r="J14" i="3"/>
  <c r="I14" i="3"/>
  <c r="H14" i="3"/>
  <c r="O14" i="3"/>
  <c r="N14" i="3"/>
  <c r="M14" i="3"/>
  <c r="L14" i="3"/>
  <c r="V45" i="3"/>
  <c r="U45" i="3"/>
  <c r="T45" i="3"/>
  <c r="S45" i="3"/>
  <c r="R45" i="3"/>
  <c r="L45" i="3"/>
  <c r="P45" i="3"/>
  <c r="N45" i="3"/>
  <c r="M45" i="3"/>
  <c r="O45" i="3"/>
  <c r="J45" i="3"/>
  <c r="I45" i="3"/>
  <c r="H45" i="3"/>
  <c r="Q45" i="3"/>
  <c r="V56" i="3"/>
  <c r="U56" i="3"/>
  <c r="T56" i="3"/>
  <c r="S56" i="3"/>
  <c r="R56" i="3"/>
  <c r="L56" i="3"/>
  <c r="Q56" i="3"/>
  <c r="J56" i="3"/>
  <c r="I56" i="3"/>
  <c r="H56" i="3"/>
  <c r="P56" i="3"/>
  <c r="N56" i="3"/>
  <c r="M56" i="3"/>
  <c r="K56" i="3"/>
  <c r="V66" i="3"/>
  <c r="U66" i="3"/>
  <c r="T66" i="3"/>
  <c r="S66" i="3"/>
  <c r="R66" i="3"/>
  <c r="N66" i="3"/>
  <c r="M66" i="3"/>
  <c r="P66" i="3"/>
  <c r="Q66" i="3"/>
  <c r="O66" i="3"/>
  <c r="J66" i="3"/>
  <c r="I66" i="3"/>
  <c r="H66" i="3"/>
  <c r="K66" i="3"/>
  <c r="V27" i="3"/>
  <c r="U27" i="3"/>
  <c r="T27" i="3"/>
  <c r="S27" i="3"/>
  <c r="R27" i="3"/>
  <c r="O27" i="3"/>
  <c r="Q27" i="3"/>
  <c r="J27" i="3"/>
  <c r="I27" i="3"/>
  <c r="H27" i="3"/>
  <c r="N27" i="3"/>
  <c r="M27" i="3"/>
  <c r="V15" i="3"/>
  <c r="U15" i="3"/>
  <c r="T15" i="3"/>
  <c r="S15" i="3"/>
  <c r="R15" i="3"/>
  <c r="Q15" i="3"/>
  <c r="N15" i="3"/>
  <c r="M15" i="3"/>
  <c r="L15" i="3"/>
  <c r="P15" i="3"/>
  <c r="J15" i="3"/>
  <c r="I15" i="3"/>
  <c r="H15" i="3"/>
  <c r="O15" i="3"/>
  <c r="V2" i="3"/>
  <c r="U2" i="3"/>
  <c r="T2" i="3"/>
  <c r="S2" i="3"/>
  <c r="R2" i="3"/>
  <c r="K2" i="3"/>
  <c r="P2" i="3"/>
  <c r="O2" i="3"/>
  <c r="J2" i="3"/>
  <c r="I2" i="3"/>
  <c r="H2" i="3"/>
  <c r="N2" i="3"/>
  <c r="M2" i="3"/>
  <c r="L2" i="3"/>
  <c r="C121" i="3"/>
  <c r="C59" i="3"/>
  <c r="C55" i="3"/>
  <c r="C14" i="3"/>
  <c r="C45" i="3"/>
  <c r="C56" i="3"/>
  <c r="C66" i="3"/>
  <c r="C27" i="3"/>
  <c r="C15" i="3"/>
  <c r="C2" i="3"/>
  <c r="D121" i="3"/>
  <c r="D59" i="3"/>
  <c r="D55" i="3"/>
  <c r="D14" i="3"/>
  <c r="D45" i="3"/>
  <c r="D56" i="3"/>
  <c r="D66" i="3"/>
  <c r="D27" i="3"/>
  <c r="D15" i="3"/>
  <c r="D2" i="3"/>
  <c r="E121" i="3"/>
  <c r="E59" i="3"/>
  <c r="E55" i="3"/>
  <c r="E8" i="3"/>
  <c r="E76" i="3"/>
  <c r="F45" i="3"/>
  <c r="F2" i="3"/>
  <c r="G118" i="3"/>
  <c r="G14" i="3"/>
  <c r="G7" i="3"/>
  <c r="G27" i="3"/>
  <c r="P27" i="3"/>
  <c r="K45" i="3"/>
  <c r="L57" i="3"/>
  <c r="V77" i="3"/>
  <c r="U77" i="3"/>
  <c r="T77" i="3"/>
  <c r="S77" i="3"/>
  <c r="R77" i="3"/>
  <c r="P77" i="3"/>
  <c r="K77" i="3"/>
  <c r="J77" i="3"/>
  <c r="I77" i="3"/>
  <c r="H77" i="3"/>
  <c r="G77" i="3"/>
  <c r="F77" i="3"/>
  <c r="Q77" i="3"/>
  <c r="O77" i="3"/>
  <c r="N77" i="3"/>
  <c r="M77" i="3"/>
  <c r="V18" i="3"/>
  <c r="U18" i="3"/>
  <c r="T18" i="3"/>
  <c r="S18" i="3"/>
  <c r="R18" i="3"/>
  <c r="O18" i="3"/>
  <c r="N18" i="3"/>
  <c r="M18" i="3"/>
  <c r="Q18" i="3"/>
  <c r="K18" i="3"/>
  <c r="J18" i="3"/>
  <c r="I18" i="3"/>
  <c r="H18" i="3"/>
  <c r="G18" i="3"/>
  <c r="F18" i="3"/>
  <c r="E18" i="3"/>
  <c r="L18" i="3"/>
  <c r="P18" i="3"/>
  <c r="V81" i="3"/>
  <c r="U81" i="3"/>
  <c r="T81" i="3"/>
  <c r="S81" i="3"/>
  <c r="R81" i="3"/>
  <c r="N81" i="3"/>
  <c r="M81" i="3"/>
  <c r="O81" i="3"/>
  <c r="J81" i="3"/>
  <c r="I81" i="3"/>
  <c r="H81" i="3"/>
  <c r="G81" i="3"/>
  <c r="F81" i="3"/>
  <c r="E81" i="3"/>
  <c r="K81" i="3"/>
  <c r="Q81" i="3"/>
  <c r="V10" i="3"/>
  <c r="U10" i="3"/>
  <c r="T10" i="3"/>
  <c r="S10" i="3"/>
  <c r="R10" i="3"/>
  <c r="Q10" i="3"/>
  <c r="N10" i="3"/>
  <c r="M10" i="3"/>
  <c r="P10" i="3"/>
  <c r="O10" i="3"/>
  <c r="J10" i="3"/>
  <c r="I10" i="3"/>
  <c r="H10" i="3"/>
  <c r="G10" i="3"/>
  <c r="F10" i="3"/>
  <c r="E10" i="3"/>
  <c r="L10" i="3"/>
  <c r="K10" i="3"/>
  <c r="V25" i="3"/>
  <c r="U25" i="3"/>
  <c r="T25" i="3"/>
  <c r="S25" i="3"/>
  <c r="R25" i="3"/>
  <c r="Q25" i="3"/>
  <c r="N25" i="3"/>
  <c r="M25" i="3"/>
  <c r="J25" i="3"/>
  <c r="I25" i="3"/>
  <c r="H25" i="3"/>
  <c r="G25" i="3"/>
  <c r="F25" i="3"/>
  <c r="E25" i="3"/>
  <c r="P25" i="3"/>
  <c r="O25" i="3"/>
  <c r="K25" i="3"/>
  <c r="C120" i="3"/>
  <c r="C18" i="3"/>
  <c r="C81" i="3"/>
  <c r="C44" i="3"/>
  <c r="D120" i="3"/>
  <c r="D18" i="3"/>
  <c r="D10" i="3"/>
  <c r="O56" i="3"/>
  <c r="C25" i="3"/>
  <c r="D77" i="3"/>
  <c r="D17" i="3"/>
  <c r="E77" i="3"/>
  <c r="V119" i="3"/>
  <c r="U119" i="3"/>
  <c r="S119" i="3"/>
  <c r="R119" i="3"/>
  <c r="Q119" i="3"/>
  <c r="P119" i="3"/>
  <c r="O119" i="3"/>
  <c r="N119" i="3"/>
  <c r="M119" i="3"/>
  <c r="T119" i="3"/>
  <c r="V74" i="3"/>
  <c r="U74" i="3"/>
  <c r="S74" i="3"/>
  <c r="T74" i="3"/>
  <c r="R74" i="3"/>
  <c r="Q74" i="3"/>
  <c r="P74" i="3"/>
  <c r="O74" i="3"/>
  <c r="N74" i="3"/>
  <c r="M74" i="3"/>
  <c r="V12" i="3"/>
  <c r="U12" i="3"/>
  <c r="T12" i="3"/>
  <c r="R12" i="3"/>
  <c r="Q12" i="3"/>
  <c r="P12" i="3"/>
  <c r="O12" i="3"/>
  <c r="N12" i="3"/>
  <c r="M12" i="3"/>
  <c r="S12" i="3"/>
  <c r="L12" i="3"/>
  <c r="V105" i="3"/>
  <c r="U105" i="3"/>
  <c r="S105" i="3"/>
  <c r="R105" i="3"/>
  <c r="Q105" i="3"/>
  <c r="P105" i="3"/>
  <c r="O105" i="3"/>
  <c r="N105" i="3"/>
  <c r="M105" i="3"/>
  <c r="T105" i="3"/>
  <c r="L105" i="3"/>
  <c r="V30" i="3"/>
  <c r="U30" i="3"/>
  <c r="R30" i="3"/>
  <c r="Q30" i="3"/>
  <c r="P30" i="3"/>
  <c r="O30" i="3"/>
  <c r="N30" i="3"/>
  <c r="M30" i="3"/>
  <c r="T30" i="3"/>
  <c r="S30" i="3"/>
  <c r="K30" i="3"/>
  <c r="L30" i="3"/>
  <c r="V8" i="3"/>
  <c r="U8" i="3"/>
  <c r="S8" i="3"/>
  <c r="Q8" i="3"/>
  <c r="P8" i="3"/>
  <c r="O8" i="3"/>
  <c r="N8" i="3"/>
  <c r="M8" i="3"/>
  <c r="T8" i="3"/>
  <c r="R8" i="3"/>
  <c r="L8" i="3"/>
  <c r="K8" i="3"/>
  <c r="V35" i="3"/>
  <c r="U35" i="3"/>
  <c r="R35" i="3"/>
  <c r="S35" i="3"/>
  <c r="T35" i="3"/>
  <c r="Q35" i="3"/>
  <c r="P35" i="3"/>
  <c r="O35" i="3"/>
  <c r="N35" i="3"/>
  <c r="M35" i="3"/>
  <c r="L35" i="3"/>
  <c r="K35" i="3"/>
  <c r="V16" i="3"/>
  <c r="U16" i="3"/>
  <c r="T16" i="3"/>
  <c r="Q16" i="3"/>
  <c r="P16" i="3"/>
  <c r="O16" i="3"/>
  <c r="N16" i="3"/>
  <c r="M16" i="3"/>
  <c r="R16" i="3"/>
  <c r="S16" i="3"/>
  <c r="K16" i="3"/>
  <c r="L16" i="3"/>
  <c r="V13" i="3"/>
  <c r="U13" i="3"/>
  <c r="T13" i="3"/>
  <c r="R13" i="3"/>
  <c r="S13" i="3"/>
  <c r="Q13" i="3"/>
  <c r="P13" i="3"/>
  <c r="O13" i="3"/>
  <c r="N13" i="3"/>
  <c r="M13" i="3"/>
  <c r="L13" i="3"/>
  <c r="V6" i="3"/>
  <c r="U6" i="3"/>
  <c r="T6" i="3"/>
  <c r="S6" i="3"/>
  <c r="Q6" i="3"/>
  <c r="P6" i="3"/>
  <c r="O6" i="3"/>
  <c r="N6" i="3"/>
  <c r="M6" i="3"/>
  <c r="L6" i="3"/>
  <c r="R6" i="3"/>
  <c r="K6" i="3"/>
  <c r="C119" i="3"/>
  <c r="C74" i="3"/>
  <c r="C12" i="3"/>
  <c r="C105" i="3"/>
  <c r="C30" i="3"/>
  <c r="C8" i="3"/>
  <c r="C35" i="3"/>
  <c r="C16" i="3"/>
  <c r="C13" i="3"/>
  <c r="C6" i="3"/>
  <c r="D119" i="3"/>
  <c r="D74" i="3"/>
  <c r="D12" i="3"/>
  <c r="D105" i="3"/>
  <c r="D30" i="3"/>
  <c r="D8" i="3"/>
  <c r="D35" i="3"/>
  <c r="D16" i="3"/>
  <c r="D13" i="3"/>
  <c r="D6" i="3"/>
  <c r="E119" i="3"/>
  <c r="E74" i="3"/>
  <c r="E57" i="3"/>
  <c r="E46" i="3"/>
  <c r="F121" i="3"/>
  <c r="F105" i="3"/>
  <c r="G2" i="3"/>
  <c r="H57" i="3"/>
  <c r="H30" i="3"/>
  <c r="H35" i="3"/>
  <c r="H13" i="3"/>
  <c r="I119" i="3"/>
  <c r="I12" i="3"/>
  <c r="I30" i="3"/>
  <c r="I35" i="3"/>
  <c r="I13" i="3"/>
  <c r="J119" i="3"/>
  <c r="J12" i="3"/>
  <c r="J30" i="3"/>
  <c r="J35" i="3"/>
  <c r="J13" i="3"/>
  <c r="K119" i="3"/>
  <c r="K12" i="3"/>
  <c r="K27" i="3"/>
  <c r="L121" i="3"/>
  <c r="L66" i="3"/>
  <c r="V120" i="3"/>
  <c r="U120" i="3"/>
  <c r="T120" i="3"/>
  <c r="S120" i="3"/>
  <c r="R120" i="3"/>
  <c r="O120" i="3"/>
  <c r="N120" i="3"/>
  <c r="M120" i="3"/>
  <c r="L120" i="3"/>
  <c r="K120" i="3"/>
  <c r="J120" i="3"/>
  <c r="I120" i="3"/>
  <c r="H120" i="3"/>
  <c r="G120" i="3"/>
  <c r="F120" i="3"/>
  <c r="P120" i="3"/>
  <c r="Q120" i="3"/>
  <c r="V17" i="3"/>
  <c r="U17" i="3"/>
  <c r="T17" i="3"/>
  <c r="S17" i="3"/>
  <c r="R17" i="3"/>
  <c r="K17" i="3"/>
  <c r="J17" i="3"/>
  <c r="I17" i="3"/>
  <c r="H17" i="3"/>
  <c r="G17" i="3"/>
  <c r="F17" i="3"/>
  <c r="E17" i="3"/>
  <c r="P17" i="3"/>
  <c r="O17" i="3"/>
  <c r="N17" i="3"/>
  <c r="M17" i="3"/>
  <c r="V98" i="3"/>
  <c r="U98" i="3"/>
  <c r="T98" i="3"/>
  <c r="S98" i="3"/>
  <c r="Q98" i="3"/>
  <c r="R98" i="3"/>
  <c r="J98" i="3"/>
  <c r="I98" i="3"/>
  <c r="H98" i="3"/>
  <c r="G98" i="3"/>
  <c r="F98" i="3"/>
  <c r="E98" i="3"/>
  <c r="K98" i="3"/>
  <c r="P98" i="3"/>
  <c r="N98" i="3"/>
  <c r="M98" i="3"/>
  <c r="O98" i="3"/>
  <c r="V44" i="3"/>
  <c r="U44" i="3"/>
  <c r="T44" i="3"/>
  <c r="S44" i="3"/>
  <c r="R44" i="3"/>
  <c r="Q44" i="3"/>
  <c r="J44" i="3"/>
  <c r="I44" i="3"/>
  <c r="H44" i="3"/>
  <c r="G44" i="3"/>
  <c r="F44" i="3"/>
  <c r="E44" i="3"/>
  <c r="N44" i="3"/>
  <c r="M44" i="3"/>
  <c r="P44" i="3"/>
  <c r="L44" i="3"/>
  <c r="V72" i="3"/>
  <c r="U72" i="3"/>
  <c r="T72" i="3"/>
  <c r="S72" i="3"/>
  <c r="R72" i="3"/>
  <c r="Q72" i="3"/>
  <c r="P72" i="3"/>
  <c r="O72" i="3"/>
  <c r="J72" i="3"/>
  <c r="I72" i="3"/>
  <c r="H72" i="3"/>
  <c r="G72" i="3"/>
  <c r="F72" i="3"/>
  <c r="E72" i="3"/>
  <c r="N72" i="3"/>
  <c r="M72" i="3"/>
  <c r="L72" i="3"/>
  <c r="C77" i="3"/>
  <c r="C17" i="3"/>
  <c r="C10" i="3"/>
  <c r="C72" i="3"/>
  <c r="D81" i="3"/>
  <c r="D25" i="3"/>
  <c r="V94" i="3"/>
  <c r="U94" i="3"/>
  <c r="T94" i="3"/>
  <c r="S94" i="3"/>
  <c r="R94" i="3"/>
  <c r="Q94" i="3"/>
  <c r="P94" i="3"/>
  <c r="O94" i="3"/>
  <c r="N94" i="3"/>
  <c r="M94" i="3"/>
  <c r="L94" i="3"/>
  <c r="V96" i="3"/>
  <c r="U96" i="3"/>
  <c r="T96" i="3"/>
  <c r="S96" i="3"/>
  <c r="R96" i="3"/>
  <c r="Q96" i="3"/>
  <c r="P96" i="3"/>
  <c r="O96" i="3"/>
  <c r="N96" i="3"/>
  <c r="M96" i="3"/>
  <c r="L96" i="3"/>
  <c r="V7" i="3"/>
  <c r="U7" i="3"/>
  <c r="T7" i="3"/>
  <c r="S7" i="3"/>
  <c r="R7" i="3"/>
  <c r="Q7" i="3"/>
  <c r="P7" i="3"/>
  <c r="O7" i="3"/>
  <c r="N7" i="3"/>
  <c r="M7" i="3"/>
  <c r="L7" i="3"/>
  <c r="V80" i="3"/>
  <c r="U80" i="3"/>
  <c r="T80" i="3"/>
  <c r="S80" i="3"/>
  <c r="Q80" i="3"/>
  <c r="P80" i="3"/>
  <c r="O80" i="3"/>
  <c r="N80" i="3"/>
  <c r="M80" i="3"/>
  <c r="R80" i="3"/>
  <c r="K80" i="3"/>
  <c r="V79" i="3"/>
  <c r="U79" i="3"/>
  <c r="T79" i="3"/>
  <c r="S79" i="3"/>
  <c r="R79" i="3"/>
  <c r="Q79" i="3"/>
  <c r="P79" i="3"/>
  <c r="O79" i="3"/>
  <c r="N79" i="3"/>
  <c r="M79" i="3"/>
  <c r="K79" i="3"/>
  <c r="V37" i="3"/>
  <c r="U37" i="3"/>
  <c r="T37" i="3"/>
  <c r="S37" i="3"/>
  <c r="R37" i="3"/>
  <c r="Q37" i="3"/>
  <c r="P37" i="3"/>
  <c r="O37" i="3"/>
  <c r="N37" i="3"/>
  <c r="M37" i="3"/>
  <c r="L37" i="3"/>
  <c r="K37" i="3"/>
  <c r="V48" i="3"/>
  <c r="U48" i="3"/>
  <c r="T48" i="3"/>
  <c r="S48" i="3"/>
  <c r="R48" i="3"/>
  <c r="Q48" i="3"/>
  <c r="P48" i="3"/>
  <c r="O48" i="3"/>
  <c r="N48" i="3"/>
  <c r="M48" i="3"/>
  <c r="L48" i="3"/>
  <c r="K48" i="3"/>
  <c r="C118" i="3"/>
  <c r="C94" i="3"/>
  <c r="C57" i="3"/>
  <c r="C96" i="3"/>
  <c r="C7" i="3"/>
  <c r="C80" i="3"/>
  <c r="C76" i="3"/>
  <c r="C79" i="3"/>
  <c r="C37" i="3"/>
  <c r="C48" i="3"/>
  <c r="D118" i="3"/>
  <c r="D94" i="3"/>
  <c r="D57" i="3"/>
  <c r="D96" i="3"/>
  <c r="D7" i="3"/>
  <c r="D80" i="3"/>
  <c r="D76" i="3"/>
  <c r="D79" i="3"/>
  <c r="D37" i="3"/>
  <c r="D48" i="3"/>
  <c r="E118" i="3"/>
  <c r="E94" i="3"/>
  <c r="E2" i="3"/>
  <c r="F12" i="3"/>
  <c r="F96" i="3"/>
  <c r="F13" i="3"/>
  <c r="G12" i="3"/>
  <c r="G35" i="3"/>
  <c r="H7" i="3"/>
  <c r="H76" i="3"/>
  <c r="H37" i="3"/>
  <c r="I118" i="3"/>
  <c r="I57" i="3"/>
  <c r="I7" i="3"/>
  <c r="I76" i="3"/>
  <c r="I37" i="3"/>
  <c r="J118" i="3"/>
  <c r="J57" i="3"/>
  <c r="J7" i="3"/>
  <c r="J37" i="3"/>
  <c r="K44" i="3"/>
  <c r="O44" i="3"/>
  <c r="D72" i="3"/>
  <c r="V118" i="3"/>
  <c r="U118" i="3"/>
  <c r="T118" i="3"/>
  <c r="S118" i="3"/>
  <c r="R118" i="3"/>
  <c r="Q118" i="3"/>
  <c r="P118" i="3"/>
  <c r="O118" i="3"/>
  <c r="N118" i="3"/>
  <c r="M118" i="3"/>
  <c r="V57" i="3"/>
  <c r="U57" i="3"/>
  <c r="T57" i="3"/>
  <c r="S57" i="3"/>
  <c r="R57" i="3"/>
  <c r="Q57" i="3"/>
  <c r="P57" i="3"/>
  <c r="O57" i="3"/>
  <c r="N57" i="3"/>
  <c r="M57" i="3"/>
  <c r="V76" i="3"/>
  <c r="U76" i="3"/>
  <c r="T76" i="3"/>
  <c r="S76" i="3"/>
  <c r="R76" i="3"/>
  <c r="Q76" i="3"/>
  <c r="P76" i="3"/>
  <c r="O76" i="3"/>
  <c r="N76" i="3"/>
  <c r="M76" i="3"/>
  <c r="L76" i="3"/>
  <c r="K76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C108" i="3"/>
  <c r="C65" i="3"/>
  <c r="C97" i="3"/>
  <c r="C46" i="3"/>
  <c r="C71" i="3"/>
  <c r="C51" i="3"/>
  <c r="C9" i="3"/>
  <c r="C92" i="3"/>
  <c r="C50" i="3"/>
  <c r="C49" i="3"/>
  <c r="D108" i="3"/>
  <c r="D65" i="3"/>
  <c r="D97" i="3"/>
  <c r="D46" i="3"/>
  <c r="D71" i="3"/>
  <c r="D51" i="3"/>
  <c r="D9" i="3"/>
  <c r="D92" i="3"/>
  <c r="D50" i="3"/>
  <c r="D49" i="3"/>
  <c r="E108" i="3"/>
  <c r="E65" i="3"/>
  <c r="E15" i="3"/>
  <c r="F74" i="3"/>
  <c r="F57" i="3"/>
  <c r="F46" i="3"/>
  <c r="F27" i="3"/>
  <c r="F37" i="3"/>
  <c r="G59" i="3"/>
  <c r="G57" i="3"/>
  <c r="G56" i="3"/>
  <c r="G76" i="3"/>
  <c r="G6" i="3"/>
  <c r="L119" i="3"/>
  <c r="L17" i="3"/>
  <c r="E27" i="3"/>
  <c r="F119" i="3"/>
  <c r="F94" i="3"/>
  <c r="F97" i="3"/>
  <c r="F50" i="3"/>
  <c r="G97" i="3"/>
  <c r="G9" i="3"/>
  <c r="G48" i="3"/>
  <c r="L118" i="3"/>
  <c r="L27" i="3"/>
  <c r="Q2" i="3"/>
  <c r="K15" i="3"/>
  <c r="P55" i="3"/>
  <c r="G121" i="3"/>
  <c r="G94" i="3"/>
  <c r="G45" i="3"/>
  <c r="G80" i="3"/>
  <c r="H94" i="3"/>
  <c r="L77" i="3"/>
  <c r="L79" i="3"/>
  <c r="AS251" i="2"/>
  <c r="AS671" i="2"/>
  <c r="AS227" i="2"/>
  <c r="AS699" i="2"/>
  <c r="AS542" i="2"/>
  <c r="AT721" i="2"/>
  <c r="AU688" i="2"/>
  <c r="AS611" i="2"/>
  <c r="AS555" i="2"/>
  <c r="AS605" i="2"/>
  <c r="AS201" i="2"/>
  <c r="AS56" i="2"/>
  <c r="AS510" i="2"/>
  <c r="AS408" i="2"/>
  <c r="AS729" i="2"/>
  <c r="AS47" i="2"/>
  <c r="AS366" i="2"/>
  <c r="AS104" i="2"/>
  <c r="AS15" i="2"/>
  <c r="AS621" i="2"/>
  <c r="AS22" i="2"/>
  <c r="AS681" i="2"/>
  <c r="AS115" i="2"/>
  <c r="AS257" i="2"/>
  <c r="AS123" i="2"/>
  <c r="AS533" i="2"/>
  <c r="AS130" i="2"/>
  <c r="AS79" i="2"/>
  <c r="AS221" i="2"/>
  <c r="AS406" i="2"/>
  <c r="AS359" i="2"/>
  <c r="AS664" i="2"/>
  <c r="AS545" i="2"/>
  <c r="AS125" i="2"/>
  <c r="AS675" i="2"/>
  <c r="AS139" i="2"/>
  <c r="AS243" i="2"/>
  <c r="AS29" i="2"/>
  <c r="AS181" i="2"/>
  <c r="AS313" i="2"/>
  <c r="AS245" i="2"/>
  <c r="AS418" i="2"/>
  <c r="AS126" i="2"/>
  <c r="AS450" i="2"/>
  <c r="AS268" i="2"/>
  <c r="AS184" i="2"/>
  <c r="AS358" i="2"/>
  <c r="AS521" i="2"/>
  <c r="AS82" i="2"/>
  <c r="AS543" i="2"/>
  <c r="AS720" i="2"/>
  <c r="AS267" i="2"/>
  <c r="AS51" i="2"/>
  <c r="AS475" i="2"/>
  <c r="AS432" i="2"/>
  <c r="AS237" i="2"/>
  <c r="AS73" i="2"/>
  <c r="AS451" i="2"/>
  <c r="AT679" i="2"/>
  <c r="AT566" i="2"/>
  <c r="AT368" i="2"/>
  <c r="AT547" i="2"/>
  <c r="AT198" i="2"/>
  <c r="AT462" i="2"/>
  <c r="AT342" i="2"/>
  <c r="AT352" i="2"/>
  <c r="AT718" i="2"/>
  <c r="AT156" i="2"/>
  <c r="AT515" i="2"/>
  <c r="AT443" i="2"/>
  <c r="AT468" i="2"/>
  <c r="AT612" i="2"/>
  <c r="AT172" i="2"/>
  <c r="AT523" i="2"/>
  <c r="AT53" i="2"/>
  <c r="AT84" i="2"/>
  <c r="AT94" i="2"/>
  <c r="AT32" i="2"/>
  <c r="AT96" i="2"/>
  <c r="AT143" i="2"/>
  <c r="AT23" i="2"/>
  <c r="AT427" i="2"/>
  <c r="AT19" i="2"/>
  <c r="AR133" i="2"/>
  <c r="AS150" i="2"/>
  <c r="AS177" i="2"/>
  <c r="AS197" i="2"/>
  <c r="AS76" i="2"/>
  <c r="AS316" i="2"/>
  <c r="AS149" i="2"/>
  <c r="AS48" i="2"/>
  <c r="AS631" i="2"/>
  <c r="AS244" i="2"/>
  <c r="AS83" i="2"/>
  <c r="AS650" i="2"/>
  <c r="AS594" i="2"/>
  <c r="AS449" i="2"/>
  <c r="AS148" i="2"/>
  <c r="AS717" i="2"/>
  <c r="AS499" i="2"/>
  <c r="AS588" i="2"/>
  <c r="AS388" i="2"/>
  <c r="AS565" i="2"/>
  <c r="AS661" i="2"/>
  <c r="AS600" i="2"/>
  <c r="AS35" i="2"/>
  <c r="AS236" i="2"/>
  <c r="AS72" i="2"/>
  <c r="AS195" i="2"/>
  <c r="AS312" i="2"/>
  <c r="AS191" i="2"/>
  <c r="AS259" i="2"/>
  <c r="AS133" i="2"/>
  <c r="AS370" i="2"/>
  <c r="AS411" i="2"/>
  <c r="AS485" i="2"/>
  <c r="AS602" i="2"/>
  <c r="AS319" i="2"/>
  <c r="AS302" i="2"/>
  <c r="AS593" i="2"/>
  <c r="AS417" i="2"/>
  <c r="AS695" i="2"/>
  <c r="AS731" i="2"/>
  <c r="AS530" i="2"/>
  <c r="AS218" i="2"/>
  <c r="AS168" i="2"/>
  <c r="AS205" i="2"/>
  <c r="AS5" i="2"/>
  <c r="AS635" i="2"/>
  <c r="AS31" i="2"/>
  <c r="AS180" i="2"/>
  <c r="AS314" i="2"/>
  <c r="AS151" i="2"/>
  <c r="AS108" i="2"/>
  <c r="AS247" i="2"/>
  <c r="AS271" i="2"/>
  <c r="AS241" i="2"/>
  <c r="AS580" i="2"/>
  <c r="AS505" i="2"/>
  <c r="AS296" i="2"/>
  <c r="AS697" i="2"/>
  <c r="AS100" i="2"/>
  <c r="AS607" i="2"/>
  <c r="AS324" i="2"/>
  <c r="AS137" i="2"/>
  <c r="AS703" i="2"/>
  <c r="AS317" i="2"/>
  <c r="AS493" i="2"/>
  <c r="AS603" i="2"/>
  <c r="AS497" i="2"/>
  <c r="AS721" i="2"/>
  <c r="AS462" i="2"/>
  <c r="AS468" i="2"/>
  <c r="AS84" i="2"/>
  <c r="AS19" i="2"/>
  <c r="AS305" i="2"/>
  <c r="AS345" i="2"/>
  <c r="AS568" i="2"/>
  <c r="AS289" i="2"/>
  <c r="AS646" i="2"/>
  <c r="AT174" i="2"/>
  <c r="AT659" i="2"/>
  <c r="AT606" i="2"/>
  <c r="AT134" i="2"/>
  <c r="AT596" i="2"/>
  <c r="AT619" i="2"/>
  <c r="AT37" i="2"/>
  <c r="AT208" i="2"/>
  <c r="AT608" i="2"/>
  <c r="AT40" i="2"/>
  <c r="AT138" i="2"/>
  <c r="AT581" i="2"/>
  <c r="AT190" i="2"/>
  <c r="AT354" i="2"/>
  <c r="AT373" i="2"/>
  <c r="AS323" i="2"/>
  <c r="AS508" i="2"/>
  <c r="AS66" i="2"/>
  <c r="AS95" i="2"/>
  <c r="AS525" i="2"/>
  <c r="AS103" i="2"/>
  <c r="AS706" i="2"/>
  <c r="AS161" i="2"/>
  <c r="AS175" i="2"/>
  <c r="AS483" i="2"/>
  <c r="AS634" i="2"/>
  <c r="AS709" i="2"/>
  <c r="AS33" i="2"/>
  <c r="AS398" i="2"/>
  <c r="AS52" i="2"/>
  <c r="AS579" i="2"/>
  <c r="AS198" i="2"/>
  <c r="AS443" i="2"/>
  <c r="AS94" i="2"/>
  <c r="AS599" i="2"/>
  <c r="AS147" i="2"/>
  <c r="AS231" i="2"/>
  <c r="AS514" i="2"/>
  <c r="AS200" i="2"/>
  <c r="AS526" i="2"/>
  <c r="AT708" i="2"/>
  <c r="AS670" i="2"/>
  <c r="AS225" i="2"/>
  <c r="AS677" i="2"/>
  <c r="AS569" i="2"/>
  <c r="AS592" i="2"/>
  <c r="AS50" i="2"/>
  <c r="AS276" i="2"/>
  <c r="AS620" i="2"/>
  <c r="AS452" i="2"/>
  <c r="AS132" i="2"/>
  <c r="AS217" i="2"/>
  <c r="AS67" i="2"/>
  <c r="AS171" i="2"/>
  <c r="AS178" i="2"/>
  <c r="AS213" i="2"/>
  <c r="AS387" i="2"/>
  <c r="AS91" i="2"/>
  <c r="AS436" i="2"/>
  <c r="AS728" i="2"/>
  <c r="AS340" i="2"/>
  <c r="AS410" i="2"/>
  <c r="AS690" i="2"/>
  <c r="AS585" i="2"/>
  <c r="AS38" i="2"/>
  <c r="AS235" i="2"/>
  <c r="AS57" i="2"/>
  <c r="AS668" i="2"/>
  <c r="AS401" i="2"/>
  <c r="AS265" i="2"/>
  <c r="AS414" i="2"/>
  <c r="AS683" i="2"/>
  <c r="AS563" i="2"/>
  <c r="AS550" i="2"/>
  <c r="AS430" i="2"/>
  <c r="AS716" i="2"/>
  <c r="AS77" i="2"/>
  <c r="AS547" i="2"/>
  <c r="AS515" i="2"/>
  <c r="AS32" i="2"/>
  <c r="AS203" i="2"/>
  <c r="AS393" i="2"/>
  <c r="AS481" i="2"/>
  <c r="AS645" i="2"/>
  <c r="AT339" i="2"/>
  <c r="AS714" i="2"/>
  <c r="AS518" i="2"/>
  <c r="AS726" i="2"/>
  <c r="AS26" i="2"/>
  <c r="AS283" i="2"/>
  <c r="AS708" i="2"/>
  <c r="AS415" i="2"/>
  <c r="AS174" i="2"/>
  <c r="AS204" i="2"/>
  <c r="AS732" i="2"/>
  <c r="AS464" i="2"/>
  <c r="AS659" i="2"/>
  <c r="AS606" i="2"/>
  <c r="AS134" i="2"/>
  <c r="AS596" i="2"/>
  <c r="AS619" i="2"/>
  <c r="AS37" i="2"/>
  <c r="AS122" i="2"/>
  <c r="AS647" i="2"/>
  <c r="AS13" i="2"/>
  <c r="AS286" i="2"/>
  <c r="AS129" i="2"/>
  <c r="AS420" i="2"/>
  <c r="AS610" i="2"/>
  <c r="AS730" i="2"/>
  <c r="AS578" i="2"/>
  <c r="AS124" i="2"/>
  <c r="AS71" i="2"/>
  <c r="AS273" i="2"/>
  <c r="AS240" i="2"/>
  <c r="AS529" i="2"/>
  <c r="AS679" i="2"/>
  <c r="AS352" i="2"/>
  <c r="AS172" i="2"/>
  <c r="AS96" i="2"/>
  <c r="AS644" i="2"/>
  <c r="AS214" i="2"/>
  <c r="AS382" i="2"/>
  <c r="AS141" i="2"/>
  <c r="AS435" i="2"/>
  <c r="AT204" i="2"/>
  <c r="AS682" i="2"/>
  <c r="AS727" i="2"/>
  <c r="AS723" i="2"/>
  <c r="AS6" i="2"/>
  <c r="AS688" i="2"/>
  <c r="AS454" i="2"/>
  <c r="AS498" i="2"/>
  <c r="AS107" i="2"/>
  <c r="AS615" i="2"/>
  <c r="AS719" i="2"/>
  <c r="AS669" i="2"/>
  <c r="AS135" i="2"/>
  <c r="AS441" i="2"/>
  <c r="AS120" i="2"/>
  <c r="AS193" i="2"/>
  <c r="AS298" i="2"/>
  <c r="AS263" i="2"/>
  <c r="AS641" i="2"/>
  <c r="AS457" i="2"/>
  <c r="AS622" i="2"/>
  <c r="AS24" i="2"/>
  <c r="AS570" i="2"/>
  <c r="AS60" i="2"/>
  <c r="AS694" i="2"/>
  <c r="AS617" i="2"/>
  <c r="AS170" i="2"/>
  <c r="AS685" i="2"/>
  <c r="AS654" i="2"/>
  <c r="AS711" i="2"/>
  <c r="AS472" i="2"/>
  <c r="AS28" i="2"/>
  <c r="AS274" i="2"/>
  <c r="AS531" i="2"/>
  <c r="AS381" i="2"/>
  <c r="AS342" i="2"/>
  <c r="AR342" i="2"/>
  <c r="AS612" i="2"/>
  <c r="AS23" i="2"/>
  <c r="AS62" i="2"/>
  <c r="AS426" i="2"/>
  <c r="AS20" i="2"/>
  <c r="AS167" i="2"/>
  <c r="AS380" i="2"/>
  <c r="AT464" i="2"/>
  <c r="AS405" i="2"/>
  <c r="AS616" i="2"/>
  <c r="AS428" i="2"/>
  <c r="AS551" i="2"/>
  <c r="AS649" i="2"/>
  <c r="AS700" i="2"/>
  <c r="AS724" i="2"/>
  <c r="AS328" i="2"/>
  <c r="AS379" i="2"/>
  <c r="AS684" i="2"/>
  <c r="AS628" i="2"/>
  <c r="AS279" i="2"/>
  <c r="AS665" i="2"/>
  <c r="AS39" i="2"/>
  <c r="AS294" i="2"/>
  <c r="AS590" i="2"/>
  <c r="AS461" i="2"/>
  <c r="AS87" i="2"/>
  <c r="AS164" i="2"/>
  <c r="AS424" i="2"/>
  <c r="AS144" i="2"/>
  <c r="AS357" i="2"/>
  <c r="AS9" i="2"/>
  <c r="AS75" i="2"/>
  <c r="AS625" i="2"/>
  <c r="AS412" i="2"/>
  <c r="AS303" i="2"/>
  <c r="AS527" i="2"/>
  <c r="AS486" i="2"/>
  <c r="AS652" i="2"/>
  <c r="AS712" i="2"/>
  <c r="AS145" i="2"/>
  <c r="AS256" i="2"/>
  <c r="AS553" i="2"/>
  <c r="AS566" i="2"/>
  <c r="AS718" i="2"/>
  <c r="AS523" i="2"/>
  <c r="AS143" i="2"/>
  <c r="AS109" i="2"/>
  <c r="AS640" i="2"/>
  <c r="AS488" i="2"/>
  <c r="AS264" i="2"/>
  <c r="AS363" i="2"/>
  <c r="AT415" i="2"/>
  <c r="AS575" i="2"/>
  <c r="AS153" i="2"/>
  <c r="AS27" i="2"/>
  <c r="AS564" i="2"/>
  <c r="AS163" i="2"/>
  <c r="AS339" i="2"/>
  <c r="AS558" i="2"/>
  <c r="AS371" i="2"/>
  <c r="AS613" i="2"/>
  <c r="AS330" i="2"/>
  <c r="AS713" i="2"/>
  <c r="AS325" i="2"/>
  <c r="AS189" i="2"/>
  <c r="AS638" i="2"/>
  <c r="AS332" i="2"/>
  <c r="AS722" i="2"/>
  <c r="AS185" i="2"/>
  <c r="AS346" i="2"/>
  <c r="AS422" i="2"/>
  <c r="AS131" i="2"/>
  <c r="AS232" i="2"/>
  <c r="AS392" i="2"/>
  <c r="AS701" i="2"/>
  <c r="AS725" i="2"/>
  <c r="AS707" i="2"/>
  <c r="AS242" i="2"/>
  <c r="AS397" i="2"/>
  <c r="AS502" i="2"/>
  <c r="AS639" i="2"/>
  <c r="AS623" i="2"/>
  <c r="AS119" i="2"/>
  <c r="AS587" i="2"/>
  <c r="AS445" i="2"/>
  <c r="AS557" i="2"/>
  <c r="AS409" i="2"/>
  <c r="AS702" i="2"/>
  <c r="AS491" i="2"/>
  <c r="AS528" i="2"/>
  <c r="AS10" i="2"/>
  <c r="AS11" i="2"/>
  <c r="AS469" i="2"/>
  <c r="AS455" i="2"/>
  <c r="AS548" i="2"/>
  <c r="AS520" i="2"/>
  <c r="AS400" i="2"/>
  <c r="AS142" i="2"/>
  <c r="AS61" i="2"/>
  <c r="AS327" i="2"/>
  <c r="AS504" i="2"/>
  <c r="AS440" i="2"/>
  <c r="AS368" i="2"/>
  <c r="AS156" i="2"/>
  <c r="AS53" i="2"/>
  <c r="AS427" i="2"/>
  <c r="AS637" i="2"/>
  <c r="AS421" i="2"/>
  <c r="AS234" i="2"/>
  <c r="AS364" i="2"/>
  <c r="AS482" i="2"/>
  <c r="AT688" i="2"/>
  <c r="AT732" i="2"/>
  <c r="AS93" i="2"/>
  <c r="AS348" i="2"/>
  <c r="AS537" i="2"/>
  <c r="AS633" i="2"/>
  <c r="AS507" i="2"/>
  <c r="AS609" i="2"/>
  <c r="AS160" i="2"/>
  <c r="AS691" i="2"/>
  <c r="AS597" i="2"/>
  <c r="AS258" i="2"/>
  <c r="AS678" i="2"/>
  <c r="AS425" i="2"/>
  <c r="AS261" i="2"/>
  <c r="AS277" i="2"/>
  <c r="AS676" i="2"/>
  <c r="AS689" i="2"/>
  <c r="AS320" i="2"/>
  <c r="AS85" i="2"/>
  <c r="AS446" i="2"/>
  <c r="AS583" i="2"/>
  <c r="AS254" i="2"/>
  <c r="AS239" i="2"/>
  <c r="AS365" i="2"/>
  <c r="AS586" i="2"/>
  <c r="AS176" i="2"/>
  <c r="AS4" i="2"/>
  <c r="AS378" i="2"/>
  <c r="AS413" i="2"/>
  <c r="AT717" i="2"/>
  <c r="AT499" i="2"/>
  <c r="AT588" i="2"/>
  <c r="AT388" i="2"/>
  <c r="AT565" i="2"/>
  <c r="AT661" i="2"/>
  <c r="AT600" i="2"/>
  <c r="AT35" i="2"/>
  <c r="AT236" i="2"/>
  <c r="AT72" i="2"/>
  <c r="AT195" i="2"/>
  <c r="AT312" i="2"/>
  <c r="AT191" i="2"/>
  <c r="AT259" i="2"/>
  <c r="AT133" i="2"/>
  <c r="AT370" i="2"/>
  <c r="AT411" i="2"/>
  <c r="AT485" i="2"/>
  <c r="AT602" i="2"/>
  <c r="AT319" i="2"/>
  <c r="AT302" i="2"/>
  <c r="AT593" i="2"/>
  <c r="AT417" i="2"/>
  <c r="AT695" i="2"/>
  <c r="AT731" i="2"/>
  <c r="AT530" i="2"/>
  <c r="AT218" i="2"/>
  <c r="AT168" i="2"/>
  <c r="AT205" i="2"/>
  <c r="AT5" i="2"/>
  <c r="AT635" i="2"/>
  <c r="AT31" i="2"/>
  <c r="AT180" i="2"/>
  <c r="AT314" i="2"/>
  <c r="AT151" i="2"/>
  <c r="AT108" i="2"/>
  <c r="AT459" i="2"/>
  <c r="AT54" i="2"/>
  <c r="AT349" i="2"/>
  <c r="AT466" i="2"/>
  <c r="AT376" i="2"/>
  <c r="AT16" i="2"/>
  <c r="AT64" i="2"/>
  <c r="AT467" i="2"/>
  <c r="AT567" i="2"/>
  <c r="AT627" i="2"/>
  <c r="AT663" i="2"/>
  <c r="AT539" i="2"/>
  <c r="AT110" i="2"/>
  <c r="AT255" i="2"/>
  <c r="AT395" i="2"/>
  <c r="AT524" i="2"/>
  <c r="AT375" i="2"/>
  <c r="AT300" i="2"/>
  <c r="AT226" i="2"/>
  <c r="AT386" i="2"/>
  <c r="AT429" i="2"/>
  <c r="AT511" i="2"/>
  <c r="AT78" i="2"/>
  <c r="AT463" i="2"/>
  <c r="AT343" i="2"/>
  <c r="AR652" i="2"/>
  <c r="AR28" i="2"/>
  <c r="AS459" i="2"/>
  <c r="AS54" i="2"/>
  <c r="AS349" i="2"/>
  <c r="AS466" i="2"/>
  <c r="AS376" i="2"/>
  <c r="AS16" i="2"/>
  <c r="AS64" i="2"/>
  <c r="AS467" i="2"/>
  <c r="AS567" i="2"/>
  <c r="AS627" i="2"/>
  <c r="AS663" i="2"/>
  <c r="AS539" i="2"/>
  <c r="AS110" i="2"/>
  <c r="AS255" i="2"/>
  <c r="AS395" i="2"/>
  <c r="AS524" i="2"/>
  <c r="AS375" i="2"/>
  <c r="AS300" i="2"/>
  <c r="AS226" i="2"/>
  <c r="AS386" i="2"/>
  <c r="AS429" i="2"/>
  <c r="AS511" i="2"/>
  <c r="AS78" i="2"/>
  <c r="AS463" i="2"/>
  <c r="AS343" i="2"/>
  <c r="AT714" i="2"/>
  <c r="AT670" i="2"/>
  <c r="AT575" i="2"/>
  <c r="AT682" i="2"/>
  <c r="AT93" i="2"/>
  <c r="AT518" i="2"/>
  <c r="AT405" i="2"/>
  <c r="AT225" i="2"/>
  <c r="AT153" i="2"/>
  <c r="AT727" i="2"/>
  <c r="AT348" i="2"/>
  <c r="AT726" i="2"/>
  <c r="AT616" i="2"/>
  <c r="AT677" i="2"/>
  <c r="AT27" i="2"/>
  <c r="AT723" i="2"/>
  <c r="AT537" i="2"/>
  <c r="AT26" i="2"/>
  <c r="AT428" i="2"/>
  <c r="AT569" i="2"/>
  <c r="AT564" i="2"/>
  <c r="AT6" i="2"/>
  <c r="AT283" i="2"/>
  <c r="AT592" i="2"/>
  <c r="AT551" i="2"/>
  <c r="AT163" i="2"/>
  <c r="AT50" i="2"/>
  <c r="AT276" i="2"/>
  <c r="AT620" i="2"/>
  <c r="AT452" i="2"/>
  <c r="AT132" i="2"/>
  <c r="AT217" i="2"/>
  <c r="AT67" i="2"/>
  <c r="AT171" i="2"/>
  <c r="AR94" i="2"/>
  <c r="AT693" i="2"/>
  <c r="AT127" i="2"/>
  <c r="AT353" i="2"/>
  <c r="AT98" i="2"/>
  <c r="AT169" i="2"/>
  <c r="AT662" i="2"/>
  <c r="AT519" i="2"/>
  <c r="AT260" i="2"/>
  <c r="AT311" i="2"/>
  <c r="AT335" i="2"/>
  <c r="AT280" i="2"/>
  <c r="AT215" i="2"/>
  <c r="AT503" i="2"/>
  <c r="AT361" i="2"/>
  <c r="AT262" i="2"/>
  <c r="AT624" i="2"/>
  <c r="AT102" i="2"/>
  <c r="AT705" i="2"/>
  <c r="AT589" i="2"/>
  <c r="AT447" i="2"/>
  <c r="AT114" i="2"/>
  <c r="AT106" i="2"/>
  <c r="AT238" i="2"/>
  <c r="AT155" i="2"/>
  <c r="AT287" i="2"/>
  <c r="AT207" i="2"/>
  <c r="AT347" i="2"/>
  <c r="AT297" i="2"/>
  <c r="AT306" i="2"/>
  <c r="AT63" i="2"/>
  <c r="AT101" i="2"/>
  <c r="AT673" i="2"/>
  <c r="AT111" i="2"/>
  <c r="AT117" i="2"/>
  <c r="AT97" i="2"/>
  <c r="AT192" i="2"/>
  <c r="AT549" i="2"/>
  <c r="AT470" i="2"/>
  <c r="AT433" i="2"/>
  <c r="AR575" i="2"/>
  <c r="AR93" i="2"/>
  <c r="AR405" i="2"/>
  <c r="AR225" i="2"/>
  <c r="AR348" i="2"/>
  <c r="AR616" i="2"/>
  <c r="AR27" i="2"/>
  <c r="AR26" i="2"/>
  <c r="AR428" i="2"/>
  <c r="AR569" i="2"/>
  <c r="AR6" i="2"/>
  <c r="AR163" i="2"/>
  <c r="AR620" i="2"/>
  <c r="AR452" i="2"/>
  <c r="AR132" i="2"/>
  <c r="AR217" i="2"/>
  <c r="AR67" i="2"/>
  <c r="AR171" i="2"/>
  <c r="AR178" i="2"/>
  <c r="AR213" i="2"/>
  <c r="AR387" i="2"/>
  <c r="AR91" i="2"/>
  <c r="AR436" i="2"/>
  <c r="AR340" i="2"/>
  <c r="AR69" i="2"/>
  <c r="AR444" i="2"/>
  <c r="AR36" i="2"/>
  <c r="AR559" i="2"/>
  <c r="AR666" i="2"/>
  <c r="AR157" i="2"/>
  <c r="AR140" i="2"/>
  <c r="AR80" i="2"/>
  <c r="AR270" i="2"/>
  <c r="AR536" i="2"/>
  <c r="AR656" i="2"/>
  <c r="AR41" i="2"/>
  <c r="AU339" i="2"/>
  <c r="AU708" i="2"/>
  <c r="AU415" i="2"/>
  <c r="AU174" i="2"/>
  <c r="AU204" i="2"/>
  <c r="AU732" i="2"/>
  <c r="AU464" i="2"/>
  <c r="AU659" i="2"/>
  <c r="AU606" i="2"/>
  <c r="AU134" i="2"/>
  <c r="AS489" i="2"/>
  <c r="AS69" i="2"/>
  <c r="AS444" i="2"/>
  <c r="AS36" i="2"/>
  <c r="AS559" i="2"/>
  <c r="AS666" i="2"/>
  <c r="AS487" i="2"/>
  <c r="AS157" i="2"/>
  <c r="AS535" i="2"/>
  <c r="AS140" i="2"/>
  <c r="AS517" i="2"/>
  <c r="AS80" i="2"/>
  <c r="AS315" i="2"/>
  <c r="AS369" i="2"/>
  <c r="AS159" i="2"/>
  <c r="AS270" i="2"/>
  <c r="AS536" i="2"/>
  <c r="AS656" i="2"/>
  <c r="AS41" i="2"/>
  <c r="AS407" i="2"/>
  <c r="AT649" i="2"/>
  <c r="AT454" i="2"/>
  <c r="AT611" i="2"/>
  <c r="AT558" i="2"/>
  <c r="AT498" i="2"/>
  <c r="AT107" i="2"/>
  <c r="AT615" i="2"/>
  <c r="AT719" i="2"/>
  <c r="AT669" i="2"/>
  <c r="AT135" i="2"/>
  <c r="AT441" i="2"/>
  <c r="AT120" i="2"/>
  <c r="AT193" i="2"/>
  <c r="AT298" i="2"/>
  <c r="AT263" i="2"/>
  <c r="AT641" i="2"/>
  <c r="AT457" i="2"/>
  <c r="AT622" i="2"/>
  <c r="AT24" i="2"/>
  <c r="AT686" i="2"/>
  <c r="AT513" i="2"/>
  <c r="AT385" i="2"/>
  <c r="AT394" i="2"/>
  <c r="AT331" i="2"/>
  <c r="AT59" i="2"/>
  <c r="AT253" i="2"/>
  <c r="AT162" i="2"/>
  <c r="AT81" i="2"/>
  <c r="AT272" i="2"/>
  <c r="AT573" i="2"/>
  <c r="AT194" i="2"/>
  <c r="AT128" i="2"/>
  <c r="AT105" i="2"/>
  <c r="AT337" i="2"/>
  <c r="AT249" i="2"/>
  <c r="AT554" i="2"/>
  <c r="AT307" i="2"/>
  <c r="AT473" i="2"/>
  <c r="AT572" i="2"/>
  <c r="AT165" i="2"/>
  <c r="AT399" i="2"/>
  <c r="AT43" i="2"/>
  <c r="AT479" i="2"/>
  <c r="AT230" i="2"/>
  <c r="AT416" i="2"/>
  <c r="AT42" i="2"/>
  <c r="AT561" i="2"/>
  <c r="AT210" i="2"/>
  <c r="AT224" i="2"/>
  <c r="AT402" i="2"/>
  <c r="AT318" i="2"/>
  <c r="AT58" i="2"/>
  <c r="AT86" i="2"/>
  <c r="AT188" i="2"/>
  <c r="AT362" i="2"/>
  <c r="AT350" i="2"/>
  <c r="AT113" i="2"/>
  <c r="AT321" i="2"/>
  <c r="AT341" i="2"/>
  <c r="AT344" i="2"/>
  <c r="AR373" i="2"/>
  <c r="AS208" i="2"/>
  <c r="AS608" i="2"/>
  <c r="AS40" i="2"/>
  <c r="AS138" i="2"/>
  <c r="AS581" i="2"/>
  <c r="AS190" i="2"/>
  <c r="AS354" i="2"/>
  <c r="AS373" i="2"/>
  <c r="AS693" i="2"/>
  <c r="AS127" i="2"/>
  <c r="AS353" i="2"/>
  <c r="AS98" i="2"/>
  <c r="AS169" i="2"/>
  <c r="AS662" i="2"/>
  <c r="AS519" i="2"/>
  <c r="AS260" i="2"/>
  <c r="AS311" i="2"/>
  <c r="AS335" i="2"/>
  <c r="AS280" i="2"/>
  <c r="AS215" i="2"/>
  <c r="AS503" i="2"/>
  <c r="AS361" i="2"/>
  <c r="AS262" i="2"/>
  <c r="AS624" i="2"/>
  <c r="AS102" i="2"/>
  <c r="AS705" i="2"/>
  <c r="AS589" i="2"/>
  <c r="AS447" i="2"/>
  <c r="AS114" i="2"/>
  <c r="AS106" i="2"/>
  <c r="AS238" i="2"/>
  <c r="AS155" i="2"/>
  <c r="AS287" i="2"/>
  <c r="AS207" i="2"/>
  <c r="AS347" i="2"/>
  <c r="AS297" i="2"/>
  <c r="AS306" i="2"/>
  <c r="AS63" i="2"/>
  <c r="AS101" i="2"/>
  <c r="AS673" i="2"/>
  <c r="AS111" i="2"/>
  <c r="AS117" i="2"/>
  <c r="AS97" i="2"/>
  <c r="AS192" i="2"/>
  <c r="AS549" i="2"/>
  <c r="AS470" i="2"/>
  <c r="AS433" i="2"/>
  <c r="AT700" i="2"/>
  <c r="AT392" i="2"/>
  <c r="AT371" i="2"/>
  <c r="AT724" i="2"/>
  <c r="AT328" i="2"/>
  <c r="AT379" i="2"/>
  <c r="AT684" i="2"/>
  <c r="AT628" i="2"/>
  <c r="AT279" i="2"/>
  <c r="AT665" i="2"/>
  <c r="AT39" i="2"/>
  <c r="AT294" i="2"/>
  <c r="AT590" i="2"/>
  <c r="AT461" i="2"/>
  <c r="AT87" i="2"/>
  <c r="AT403" i="2"/>
  <c r="AT696" i="2"/>
  <c r="AT495" i="2"/>
  <c r="AT12" i="2"/>
  <c r="AT715" i="2"/>
  <c r="AT423" i="2"/>
  <c r="AT374" i="2"/>
  <c r="AT179" i="2"/>
  <c r="AT55" i="2"/>
  <c r="AT269" i="2"/>
  <c r="AT121" i="2"/>
  <c r="AT250" i="2"/>
  <c r="AT17" i="2"/>
  <c r="AT478" i="2"/>
  <c r="AT601" i="2"/>
  <c r="AT546" i="2"/>
  <c r="AT291" i="2"/>
  <c r="AR193" i="2"/>
  <c r="AS686" i="2"/>
  <c r="AS513" i="2"/>
  <c r="AS385" i="2"/>
  <c r="AS394" i="2"/>
  <c r="AS331" i="2"/>
  <c r="AS59" i="2"/>
  <c r="AS253" i="2"/>
  <c r="AS162" i="2"/>
  <c r="AS81" i="2"/>
  <c r="AS272" i="2"/>
  <c r="AS573" i="2"/>
  <c r="AS194" i="2"/>
  <c r="AS128" i="2"/>
  <c r="AS105" i="2"/>
  <c r="AS337" i="2"/>
  <c r="AS249" i="2"/>
  <c r="AS554" i="2"/>
  <c r="AS307" i="2"/>
  <c r="AS473" i="2"/>
  <c r="AS572" i="2"/>
  <c r="AS165" i="2"/>
  <c r="AS399" i="2"/>
  <c r="AS43" i="2"/>
  <c r="AS479" i="2"/>
  <c r="AS230" i="2"/>
  <c r="AS416" i="2"/>
  <c r="AS42" i="2"/>
  <c r="AS561" i="2"/>
  <c r="AS210" i="2"/>
  <c r="AS224" i="2"/>
  <c r="AS402" i="2"/>
  <c r="AS318" i="2"/>
  <c r="AS58" i="2"/>
  <c r="AS86" i="2"/>
  <c r="AS188" i="2"/>
  <c r="AS362" i="2"/>
  <c r="AS350" i="2"/>
  <c r="AS113" i="2"/>
  <c r="AS321" i="2"/>
  <c r="AS341" i="2"/>
  <c r="AS344" i="2"/>
  <c r="AS338" i="2"/>
  <c r="AT701" i="2"/>
  <c r="AT613" i="2"/>
  <c r="AT330" i="2"/>
  <c r="AT713" i="2"/>
  <c r="AT325" i="2"/>
  <c r="AT189" i="2"/>
  <c r="AT638" i="2"/>
  <c r="AT332" i="2"/>
  <c r="AT722" i="2"/>
  <c r="AT185" i="2"/>
  <c r="AT346" i="2"/>
  <c r="AT422" i="2"/>
  <c r="AT131" i="2"/>
  <c r="AT232" i="2"/>
  <c r="AT632" i="2"/>
  <c r="AT480" i="2"/>
  <c r="AT187" i="2"/>
  <c r="AT158" i="2"/>
  <c r="AT453" i="2"/>
  <c r="AT496" i="2"/>
  <c r="AT704" i="2"/>
  <c r="AT248" i="2"/>
  <c r="AT658" i="2"/>
  <c r="AT202" i="2"/>
  <c r="AT501" i="2"/>
  <c r="AT211" i="2"/>
  <c r="AT360" i="2"/>
  <c r="AT456" i="2"/>
  <c r="AT334" i="2"/>
  <c r="AT68" i="2"/>
  <c r="AT710" i="2"/>
  <c r="AT431" i="2"/>
  <c r="AT516" i="2"/>
  <c r="AT672" i="2"/>
  <c r="AS403" i="2"/>
  <c r="AS696" i="2"/>
  <c r="AS495" i="2"/>
  <c r="AS12" i="2"/>
  <c r="AS715" i="2"/>
  <c r="AS423" i="2"/>
  <c r="AS374" i="2"/>
  <c r="AS179" i="2"/>
  <c r="AS55" i="2"/>
  <c r="AS269" i="2"/>
  <c r="AS121" i="2"/>
  <c r="AS250" i="2"/>
  <c r="AS17" i="2"/>
  <c r="AS478" i="2"/>
  <c r="AS601" i="2"/>
  <c r="AS546" i="2"/>
  <c r="AS291" i="2"/>
  <c r="AS439" i="2"/>
  <c r="AS21" i="2"/>
  <c r="AS310" i="2"/>
  <c r="AS46" i="2"/>
  <c r="AS367" i="2"/>
  <c r="AS492" i="2"/>
  <c r="AS680" i="2"/>
  <c r="AS44" i="2"/>
  <c r="AS166" i="2"/>
  <c r="AS282" i="2"/>
  <c r="AS438" i="2"/>
  <c r="AS34" i="2"/>
  <c r="AS667" i="2"/>
  <c r="AS642" i="2"/>
  <c r="AS636" i="2"/>
  <c r="AS116" i="2"/>
  <c r="AS278" i="2"/>
  <c r="AS687" i="2"/>
  <c r="AS45" i="2"/>
  <c r="AS173" i="2"/>
  <c r="AS626" i="2"/>
  <c r="AS154" i="2"/>
  <c r="AS448" i="2"/>
  <c r="AS295" i="2"/>
  <c r="AS351" i="2"/>
  <c r="AS88" i="2"/>
  <c r="AS233" i="2"/>
  <c r="AS474" i="2"/>
  <c r="AS92" i="2"/>
  <c r="AT725" i="2"/>
  <c r="AT707" i="2"/>
  <c r="AT242" i="2"/>
  <c r="AT397" i="2"/>
  <c r="AT502" i="2"/>
  <c r="AT639" i="2"/>
  <c r="AT623" i="2"/>
  <c r="AT119" i="2"/>
  <c r="AT587" i="2"/>
  <c r="AT445" i="2"/>
  <c r="AT557" i="2"/>
  <c r="AT409" i="2"/>
  <c r="AT442" i="2"/>
  <c r="AT657" i="2"/>
  <c r="AT655" i="2"/>
  <c r="AT390" i="2"/>
  <c r="AT494" i="2"/>
  <c r="AT222" i="2"/>
  <c r="AT206" i="2"/>
  <c r="AT471" i="2"/>
  <c r="AT65" i="2"/>
  <c r="AT574" i="2"/>
  <c r="AT534" i="2"/>
  <c r="AT522" i="2"/>
  <c r="AT25" i="2"/>
  <c r="AT544" i="2"/>
  <c r="AT614" i="2"/>
  <c r="AS632" i="2"/>
  <c r="AS480" i="2"/>
  <c r="AS187" i="2"/>
  <c r="AS158" i="2"/>
  <c r="AS453" i="2"/>
  <c r="AS496" i="2"/>
  <c r="AS704" i="2"/>
  <c r="AS248" i="2"/>
  <c r="AS658" i="2"/>
  <c r="AS202" i="2"/>
  <c r="AS501" i="2"/>
  <c r="AS211" i="2"/>
  <c r="AS360" i="2"/>
  <c r="AS456" i="2"/>
  <c r="AS334" i="2"/>
  <c r="AS68" i="2"/>
  <c r="AS710" i="2"/>
  <c r="AS431" i="2"/>
  <c r="AS516" i="2"/>
  <c r="AS672" i="2"/>
  <c r="AS292" i="2"/>
  <c r="AS604" i="2"/>
  <c r="AS355" i="2"/>
  <c r="AS419" i="2"/>
  <c r="AS14" i="2"/>
  <c r="AS89" i="2"/>
  <c r="AS288" i="2"/>
  <c r="AS309" i="2"/>
  <c r="AS512" i="2"/>
  <c r="AS484" i="2"/>
  <c r="AS146" i="2"/>
  <c r="AS252" i="2"/>
  <c r="AS584" i="2"/>
  <c r="AS396" i="2"/>
  <c r="AS333" i="2"/>
  <c r="AS651" i="2"/>
  <c r="AS30" i="2"/>
  <c r="AS281" i="2"/>
  <c r="AS99" i="2"/>
  <c r="AS437" i="2"/>
  <c r="AS285" i="2"/>
  <c r="AS212" i="2"/>
  <c r="AS509" i="2"/>
  <c r="AS246" i="2"/>
  <c r="AS576" i="2"/>
  <c r="AS112" i="2"/>
  <c r="AS629" i="2"/>
  <c r="AT633" i="2"/>
  <c r="AT507" i="2"/>
  <c r="AT609" i="2"/>
  <c r="AT160" i="2"/>
  <c r="AT691" i="2"/>
  <c r="AT597" i="2"/>
  <c r="AT258" i="2"/>
  <c r="AT678" i="2"/>
  <c r="AT425" i="2"/>
  <c r="AT261" i="2"/>
  <c r="AT277" i="2"/>
  <c r="AT676" i="2"/>
  <c r="AT689" i="2"/>
  <c r="AT320" i="2"/>
  <c r="AT85" i="2"/>
  <c r="AT446" i="2"/>
  <c r="AT583" i="2"/>
  <c r="AT254" i="2"/>
  <c r="AT293" i="2"/>
  <c r="AT183" i="2"/>
  <c r="AT490" i="2"/>
  <c r="AT434" i="2"/>
  <c r="AT591" i="2"/>
  <c r="AT618" i="2"/>
  <c r="AT220" i="2"/>
  <c r="AT541" i="2"/>
  <c r="AT299" i="2"/>
  <c r="AT477" i="2"/>
  <c r="AT2" i="2"/>
  <c r="AT223" i="2"/>
  <c r="AT216" i="2"/>
  <c r="AS442" i="2"/>
  <c r="AS657" i="2"/>
  <c r="AS655" i="2"/>
  <c r="AS390" i="2"/>
  <c r="AS494" i="2"/>
  <c r="AS222" i="2"/>
  <c r="AS206" i="2"/>
  <c r="AS471" i="2"/>
  <c r="AS65" i="2"/>
  <c r="AS574" i="2"/>
  <c r="AS534" i="2"/>
  <c r="AS522" i="2"/>
  <c r="AS25" i="2"/>
  <c r="AS544" i="2"/>
  <c r="AS614" i="2"/>
  <c r="AS275" i="2"/>
  <c r="AS577" i="2"/>
  <c r="AS595" i="2"/>
  <c r="AS90" i="2"/>
  <c r="AS301" i="2"/>
  <c r="AS389" i="2"/>
  <c r="AS460" i="2"/>
  <c r="AS199" i="2"/>
  <c r="AS552" i="2"/>
  <c r="AS3" i="2"/>
  <c r="AS228" i="2"/>
  <c r="AS356" i="2"/>
  <c r="AS70" i="2"/>
  <c r="AS336" i="2"/>
  <c r="AS458" i="2"/>
  <c r="AS152" i="2"/>
  <c r="AS7" i="2"/>
  <c r="AS506" i="2"/>
  <c r="AS391" i="2"/>
  <c r="AS648" i="2"/>
  <c r="AS560" i="2"/>
  <c r="AS308" i="2"/>
  <c r="AS384" i="2"/>
  <c r="AS643" i="2"/>
  <c r="AS660" i="2"/>
  <c r="AS18" i="2"/>
  <c r="AS74" i="2"/>
  <c r="AS118" i="2"/>
  <c r="AS326" i="2"/>
  <c r="AS304" i="2"/>
  <c r="AS571" i="2"/>
  <c r="AS182" i="2"/>
  <c r="AS692" i="2"/>
  <c r="AS598" i="2"/>
  <c r="AT699" i="2"/>
  <c r="AT671" i="2"/>
  <c r="AT251" i="2"/>
  <c r="AT227" i="2"/>
  <c r="AT542" i="2"/>
  <c r="AT247" i="2"/>
  <c r="AT164" i="2"/>
  <c r="AT323" i="2"/>
  <c r="AT410" i="2"/>
  <c r="AT570" i="2"/>
  <c r="AT702" i="2"/>
  <c r="AT150" i="2"/>
  <c r="AT122" i="2"/>
  <c r="AT555" i="2"/>
  <c r="AT268" i="2"/>
  <c r="AT271" i="2"/>
  <c r="AT424" i="2"/>
  <c r="AT508" i="2"/>
  <c r="AT690" i="2"/>
  <c r="AT491" i="2"/>
  <c r="AT60" i="2"/>
  <c r="AT177" i="2"/>
  <c r="AT647" i="2"/>
  <c r="AT605" i="2"/>
  <c r="AT184" i="2"/>
  <c r="AT241" i="2"/>
  <c r="AT66" i="2"/>
  <c r="AT144" i="2"/>
  <c r="AT585" i="2"/>
  <c r="AT528" i="2"/>
  <c r="AT13" i="2"/>
  <c r="AS293" i="2"/>
  <c r="AS183" i="2"/>
  <c r="AS490" i="2"/>
  <c r="AS434" i="2"/>
  <c r="AS591" i="2"/>
  <c r="AS618" i="2"/>
  <c r="AS220" i="2"/>
  <c r="AS541" i="2"/>
  <c r="AS299" i="2"/>
  <c r="AS477" i="2"/>
  <c r="AS2" i="2"/>
  <c r="AS223" i="2"/>
  <c r="AS216" i="2"/>
  <c r="AS136" i="2"/>
  <c r="AS556" i="2"/>
  <c r="AS322" i="2"/>
  <c r="AS329" i="2"/>
  <c r="AS582" i="2"/>
  <c r="AS476" i="2"/>
  <c r="AS383" i="2"/>
  <c r="AS500" i="2"/>
  <c r="AS562" i="2"/>
  <c r="AS49" i="2"/>
  <c r="AS698" i="2"/>
  <c r="AS404" i="2"/>
  <c r="AS532" i="2"/>
  <c r="AS290" i="2"/>
  <c r="AS219" i="2"/>
  <c r="AS540" i="2"/>
  <c r="AS377" i="2"/>
  <c r="AS653" i="2"/>
  <c r="AS674" i="2"/>
  <c r="AS209" i="2"/>
  <c r="AS229" i="2"/>
  <c r="AS8" i="2"/>
  <c r="AS196" i="2"/>
  <c r="AS266" i="2"/>
  <c r="AS465" i="2"/>
  <c r="AS284" i="2"/>
  <c r="AS372" i="2"/>
  <c r="AS538" i="2"/>
  <c r="AS186" i="2"/>
  <c r="AS630" i="2"/>
  <c r="AT668" i="2"/>
  <c r="AT706" i="2"/>
  <c r="AT697" i="2"/>
  <c r="AT625" i="2"/>
  <c r="AT543" i="2"/>
  <c r="AT420" i="2"/>
  <c r="AT408" i="2"/>
  <c r="AT455" i="2"/>
  <c r="AT149" i="2"/>
  <c r="AT401" i="2"/>
  <c r="AT685" i="2"/>
  <c r="AT100" i="2"/>
  <c r="AT161" i="2"/>
  <c r="AT412" i="2"/>
  <c r="AT720" i="2"/>
  <c r="AT610" i="2"/>
  <c r="AT729" i="2"/>
  <c r="AT548" i="2"/>
  <c r="AT48" i="2"/>
  <c r="AT607" i="2"/>
  <c r="AT265" i="2"/>
  <c r="AT175" i="2"/>
  <c r="AT654" i="2"/>
  <c r="AT303" i="2"/>
  <c r="AT267" i="2"/>
  <c r="AT47" i="2"/>
  <c r="AT366" i="2"/>
  <c r="AT104" i="2"/>
  <c r="AT15" i="2"/>
  <c r="AT621" i="2"/>
  <c r="AT22" i="2"/>
  <c r="AT681" i="2"/>
  <c r="AT115" i="2"/>
  <c r="AT257" i="2"/>
  <c r="AT123" i="2"/>
  <c r="AT533" i="2"/>
  <c r="AT130" i="2"/>
  <c r="AT79" i="2"/>
  <c r="AT730" i="2"/>
  <c r="AT520" i="2"/>
  <c r="AT631" i="2"/>
  <c r="AT324" i="2"/>
  <c r="AT414" i="2"/>
  <c r="AT483" i="2"/>
  <c r="AT527" i="2"/>
  <c r="AT711" i="2"/>
  <c r="AT51" i="2"/>
  <c r="AT578" i="2"/>
  <c r="AT400" i="2"/>
  <c r="AT244" i="2"/>
  <c r="AT137" i="2"/>
  <c r="AT683" i="2"/>
  <c r="AT634" i="2"/>
  <c r="AT486" i="2"/>
  <c r="AT475" i="2"/>
  <c r="AT124" i="2"/>
  <c r="AT472" i="2"/>
  <c r="AT703" i="2"/>
  <c r="AT142" i="2"/>
  <c r="AT83" i="2"/>
  <c r="AT563" i="2"/>
  <c r="AT709" i="2"/>
  <c r="AT652" i="2"/>
  <c r="AT432" i="2"/>
  <c r="AT71" i="2"/>
  <c r="AT28" i="2"/>
  <c r="AT317" i="2"/>
  <c r="AT61" i="2"/>
  <c r="AT650" i="2"/>
  <c r="AT550" i="2"/>
  <c r="AT33" i="2"/>
  <c r="AT712" i="2"/>
  <c r="AT237" i="2"/>
  <c r="AT273" i="2"/>
  <c r="AT493" i="2"/>
  <c r="AT274" i="2"/>
  <c r="AT327" i="2"/>
  <c r="AT594" i="2"/>
  <c r="AT430" i="2"/>
  <c r="AT398" i="2"/>
  <c r="AT145" i="2"/>
  <c r="AT73" i="2"/>
  <c r="AT240" i="2"/>
  <c r="AT603" i="2"/>
  <c r="AT504" i="2"/>
  <c r="AT449" i="2"/>
  <c r="AT531" i="2"/>
  <c r="AT716" i="2"/>
  <c r="AT52" i="2"/>
  <c r="AT256" i="2"/>
  <c r="AT451" i="2"/>
  <c r="AT529" i="2"/>
  <c r="AT497" i="2"/>
  <c r="AT440" i="2"/>
  <c r="AT148" i="2"/>
  <c r="AT77" i="2"/>
  <c r="AT579" i="2"/>
  <c r="AT381" i="2"/>
  <c r="AT553" i="2"/>
  <c r="AR408" i="2"/>
  <c r="AR126" i="2"/>
  <c r="AR4" i="2"/>
  <c r="AT338" i="2"/>
  <c r="AR415" i="2"/>
  <c r="AR204" i="2"/>
  <c r="AR659" i="2"/>
  <c r="AR134" i="2"/>
  <c r="AR596" i="2"/>
  <c r="AR37" i="2"/>
  <c r="AR40" i="2"/>
  <c r="AR138" i="2"/>
  <c r="AR127" i="2"/>
  <c r="AR98" i="2"/>
  <c r="AR169" i="2"/>
  <c r="AR260" i="2"/>
  <c r="AR335" i="2"/>
  <c r="AR503" i="2"/>
  <c r="AR262" i="2"/>
  <c r="AR102" i="2"/>
  <c r="AR705" i="2"/>
  <c r="AR589" i="2"/>
  <c r="AR447" i="2"/>
  <c r="AR114" i="2"/>
  <c r="AR106" i="2"/>
  <c r="AR238" i="2"/>
  <c r="AR155" i="2"/>
  <c r="AR207" i="2"/>
  <c r="AR306" i="2"/>
  <c r="AR63" i="2"/>
  <c r="AR101" i="2"/>
  <c r="AR111" i="2"/>
  <c r="AR117" i="2"/>
  <c r="AR97" i="2"/>
  <c r="AR549" i="2"/>
  <c r="AR470" i="2"/>
  <c r="AR433" i="2"/>
  <c r="AU649" i="2"/>
  <c r="AU454" i="2"/>
  <c r="AU611" i="2"/>
  <c r="AU558" i="2"/>
  <c r="AU498" i="2"/>
  <c r="AU107" i="2"/>
  <c r="AU615" i="2"/>
  <c r="AU719" i="2"/>
  <c r="AU669" i="2"/>
  <c r="AU135" i="2"/>
  <c r="AU441" i="2"/>
  <c r="AU120" i="2"/>
  <c r="AU193" i="2"/>
  <c r="AU298" i="2"/>
  <c r="AU263" i="2"/>
  <c r="AU641" i="2"/>
  <c r="AU457" i="2"/>
  <c r="AU622" i="2"/>
  <c r="AU24" i="2"/>
  <c r="AU686" i="2"/>
  <c r="AU513" i="2"/>
  <c r="AU385" i="2"/>
  <c r="AU394" i="2"/>
  <c r="AU331" i="2"/>
  <c r="AU59" i="2"/>
  <c r="AU253" i="2"/>
  <c r="AU162" i="2"/>
  <c r="AU81" i="2"/>
  <c r="AT439" i="2"/>
  <c r="AT21" i="2"/>
  <c r="AT310" i="2"/>
  <c r="AT46" i="2"/>
  <c r="AT367" i="2"/>
  <c r="AT492" i="2"/>
  <c r="AT680" i="2"/>
  <c r="AT44" i="2"/>
  <c r="AT166" i="2"/>
  <c r="AT282" i="2"/>
  <c r="AT438" i="2"/>
  <c r="AT34" i="2"/>
  <c r="AT667" i="2"/>
  <c r="AT642" i="2"/>
  <c r="AT636" i="2"/>
  <c r="AT116" i="2"/>
  <c r="AT278" i="2"/>
  <c r="AT687" i="2"/>
  <c r="AT45" i="2"/>
  <c r="AT173" i="2"/>
  <c r="AT626" i="2"/>
  <c r="AT154" i="2"/>
  <c r="AT448" i="2"/>
  <c r="AT295" i="2"/>
  <c r="AT351" i="2"/>
  <c r="AT88" i="2"/>
  <c r="AT233" i="2"/>
  <c r="AT474" i="2"/>
  <c r="AT92" i="2"/>
  <c r="AR649" i="2"/>
  <c r="AR454" i="2"/>
  <c r="AR498" i="2"/>
  <c r="AR107" i="2"/>
  <c r="AR135" i="2"/>
  <c r="AR441" i="2"/>
  <c r="AR120" i="2"/>
  <c r="AR263" i="2"/>
  <c r="AR457" i="2"/>
  <c r="AR622" i="2"/>
  <c r="AR24" i="2"/>
  <c r="AR385" i="2"/>
  <c r="AR394" i="2"/>
  <c r="AR331" i="2"/>
  <c r="AR59" i="2"/>
  <c r="AR162" i="2"/>
  <c r="AR81" i="2"/>
  <c r="AR272" i="2"/>
  <c r="AR194" i="2"/>
  <c r="AR128" i="2"/>
  <c r="AR105" i="2"/>
  <c r="AR249" i="2"/>
  <c r="AR554" i="2"/>
  <c r="AR307" i="2"/>
  <c r="AR572" i="2"/>
  <c r="AR165" i="2"/>
  <c r="AR399" i="2"/>
  <c r="AR43" i="2"/>
  <c r="AR479" i="2"/>
  <c r="AR230" i="2"/>
  <c r="AR416" i="2"/>
  <c r="AR42" i="2"/>
  <c r="AR210" i="2"/>
  <c r="AR224" i="2"/>
  <c r="AR402" i="2"/>
  <c r="AR318" i="2"/>
  <c r="AR86" i="2"/>
  <c r="AR188" i="2"/>
  <c r="AR362" i="2"/>
  <c r="AR350" i="2"/>
  <c r="AR113" i="2"/>
  <c r="AR321" i="2"/>
  <c r="AR338" i="2"/>
  <c r="AU700" i="2"/>
  <c r="AU392" i="2"/>
  <c r="AU371" i="2"/>
  <c r="AU724" i="2"/>
  <c r="AU328" i="2"/>
  <c r="AU379" i="2"/>
  <c r="AU684" i="2"/>
  <c r="AT292" i="2"/>
  <c r="AT604" i="2"/>
  <c r="AT355" i="2"/>
  <c r="AT419" i="2"/>
  <c r="AT14" i="2"/>
  <c r="AT89" i="2"/>
  <c r="AT288" i="2"/>
  <c r="AT309" i="2"/>
  <c r="AT512" i="2"/>
  <c r="AT484" i="2"/>
  <c r="AT146" i="2"/>
  <c r="AT252" i="2"/>
  <c r="AT584" i="2"/>
  <c r="AT396" i="2"/>
  <c r="AT333" i="2"/>
  <c r="AT651" i="2"/>
  <c r="AT30" i="2"/>
  <c r="AT281" i="2"/>
  <c r="AT99" i="2"/>
  <c r="AT437" i="2"/>
  <c r="AT285" i="2"/>
  <c r="AT212" i="2"/>
  <c r="AT509" i="2"/>
  <c r="AT246" i="2"/>
  <c r="AT576" i="2"/>
  <c r="AT112" i="2"/>
  <c r="AT629" i="2"/>
  <c r="AR392" i="2"/>
  <c r="AR371" i="2"/>
  <c r="AR379" i="2"/>
  <c r="AR39" i="2"/>
  <c r="AR294" i="2"/>
  <c r="AR461" i="2"/>
  <c r="AR87" i="2"/>
  <c r="AR403" i="2"/>
  <c r="AR495" i="2"/>
  <c r="AR12" i="2"/>
  <c r="AR374" i="2"/>
  <c r="AR179" i="2"/>
  <c r="AR55" i="2"/>
  <c r="AR121" i="2"/>
  <c r="AR250" i="2"/>
  <c r="AR17" i="2"/>
  <c r="AR478" i="2"/>
  <c r="AR291" i="2"/>
  <c r="AR21" i="2"/>
  <c r="AR46" i="2"/>
  <c r="AR44" i="2"/>
  <c r="AR166" i="2"/>
  <c r="AR282" i="2"/>
  <c r="AR438" i="2"/>
  <c r="AR34" i="2"/>
  <c r="AR642" i="2"/>
  <c r="AR116" i="2"/>
  <c r="AR278" i="2"/>
  <c r="AR45" i="2"/>
  <c r="AR154" i="2"/>
  <c r="AR295" i="2"/>
  <c r="AR351" i="2"/>
  <c r="AR88" i="2"/>
  <c r="AR474" i="2"/>
  <c r="AR92" i="2"/>
  <c r="AU701" i="2"/>
  <c r="AU613" i="2"/>
  <c r="AU330" i="2"/>
  <c r="AU713" i="2"/>
  <c r="AU325" i="2"/>
  <c r="AU189" i="2"/>
  <c r="AU638" i="2"/>
  <c r="AT275" i="2"/>
  <c r="AT577" i="2"/>
  <c r="AT595" i="2"/>
  <c r="AT90" i="2"/>
  <c r="AT301" i="2"/>
  <c r="AT389" i="2"/>
  <c r="AT460" i="2"/>
  <c r="AT199" i="2"/>
  <c r="AT552" i="2"/>
  <c r="AT3" i="2"/>
  <c r="AT228" i="2"/>
  <c r="AT356" i="2"/>
  <c r="AT70" i="2"/>
  <c r="AT336" i="2"/>
  <c r="AT458" i="2"/>
  <c r="AT152" i="2"/>
  <c r="AT7" i="2"/>
  <c r="AT506" i="2"/>
  <c r="AT391" i="2"/>
  <c r="AT648" i="2"/>
  <c r="AT560" i="2"/>
  <c r="AT308" i="2"/>
  <c r="AT384" i="2"/>
  <c r="AT643" i="2"/>
  <c r="AT660" i="2"/>
  <c r="AT18" i="2"/>
  <c r="AT74" i="2"/>
  <c r="AT118" i="2"/>
  <c r="AT326" i="2"/>
  <c r="AT304" i="2"/>
  <c r="AT571" i="2"/>
  <c r="AT182" i="2"/>
  <c r="AT692" i="2"/>
  <c r="AT598" i="2"/>
  <c r="AR613" i="2"/>
  <c r="AR330" i="2"/>
  <c r="AR189" i="2"/>
  <c r="AR332" i="2"/>
  <c r="AR346" i="2"/>
  <c r="AR422" i="2"/>
  <c r="AR131" i="2"/>
  <c r="AR232" i="2"/>
  <c r="AR187" i="2"/>
  <c r="AR453" i="2"/>
  <c r="AR496" i="2"/>
  <c r="AR248" i="2"/>
  <c r="AR658" i="2"/>
  <c r="AR202" i="2"/>
  <c r="AR334" i="2"/>
  <c r="AR516" i="2"/>
  <c r="AR292" i="2"/>
  <c r="AR604" i="2"/>
  <c r="AR355" i="2"/>
  <c r="AR14" i="2"/>
  <c r="AR89" i="2"/>
  <c r="AR146" i="2"/>
  <c r="AR252" i="2"/>
  <c r="AR584" i="2"/>
  <c r="AR99" i="2"/>
  <c r="AR437" i="2"/>
  <c r="AR285" i="2"/>
  <c r="AR212" i="2"/>
  <c r="AR509" i="2"/>
  <c r="AR576" i="2"/>
  <c r="AR112" i="2"/>
  <c r="AR629" i="2"/>
  <c r="AU725" i="2"/>
  <c r="AU707" i="2"/>
  <c r="AU242" i="2"/>
  <c r="AU397" i="2"/>
  <c r="AU502" i="2"/>
  <c r="AU639" i="2"/>
  <c r="AU623" i="2"/>
  <c r="AU119" i="2"/>
  <c r="AU587" i="2"/>
  <c r="AU445" i="2"/>
  <c r="AU557" i="2"/>
  <c r="AT136" i="2"/>
  <c r="AT556" i="2"/>
  <c r="AT322" i="2"/>
  <c r="AT329" i="2"/>
  <c r="AT582" i="2"/>
  <c r="AT476" i="2"/>
  <c r="AT383" i="2"/>
  <c r="AT500" i="2"/>
  <c r="AT562" i="2"/>
  <c r="AT49" i="2"/>
  <c r="AT698" i="2"/>
  <c r="AT404" i="2"/>
  <c r="AT532" i="2"/>
  <c r="AT290" i="2"/>
  <c r="AT219" i="2"/>
  <c r="AT540" i="2"/>
  <c r="AT377" i="2"/>
  <c r="AT653" i="2"/>
  <c r="AT674" i="2"/>
  <c r="AT209" i="2"/>
  <c r="AT229" i="2"/>
  <c r="AT8" i="2"/>
  <c r="AT196" i="2"/>
  <c r="AT266" i="2"/>
  <c r="AT465" i="2"/>
  <c r="AT284" i="2"/>
  <c r="AT372" i="2"/>
  <c r="AT538" i="2"/>
  <c r="AT186" i="2"/>
  <c r="AT630" i="2"/>
  <c r="AR242" i="2"/>
  <c r="AR397" i="2"/>
  <c r="AR502" i="2"/>
  <c r="AR119" i="2"/>
  <c r="AR587" i="2"/>
  <c r="AR409" i="2"/>
  <c r="AR657" i="2"/>
  <c r="AR390" i="2"/>
  <c r="AR494" i="2"/>
  <c r="AR222" i="2"/>
  <c r="AR206" i="2"/>
  <c r="AR65" i="2"/>
  <c r="AR25" i="2"/>
  <c r="AR595" i="2"/>
  <c r="AR90" i="2"/>
  <c r="AR301" i="2"/>
  <c r="AR389" i="2"/>
  <c r="AR460" i="2"/>
  <c r="AR199" i="2"/>
  <c r="AR552" i="2"/>
  <c r="AR3" i="2"/>
  <c r="AR228" i="2"/>
  <c r="AR356" i="2"/>
  <c r="AR70" i="2"/>
  <c r="AR336" i="2"/>
  <c r="AR7" i="2"/>
  <c r="AR506" i="2"/>
  <c r="AR391" i="2"/>
  <c r="AR560" i="2"/>
  <c r="AR18" i="2"/>
  <c r="AR74" i="2"/>
  <c r="AR118" i="2"/>
  <c r="AR326" i="2"/>
  <c r="AR304" i="2"/>
  <c r="AR571" i="2"/>
  <c r="AR182" i="2"/>
  <c r="AR692" i="2"/>
  <c r="AR598" i="2"/>
  <c r="AU633" i="2"/>
  <c r="AU507" i="2"/>
  <c r="AU609" i="2"/>
  <c r="AU160" i="2"/>
  <c r="AU691" i="2"/>
  <c r="AU597" i="2"/>
  <c r="AU258" i="2"/>
  <c r="AU678" i="2"/>
  <c r="AU425" i="2"/>
  <c r="AU261" i="2"/>
  <c r="AU277" i="2"/>
  <c r="AU676" i="2"/>
  <c r="AU689" i="2"/>
  <c r="AU320" i="2"/>
  <c r="AU85" i="2"/>
  <c r="AT197" i="2"/>
  <c r="AT201" i="2"/>
  <c r="AT580" i="2"/>
  <c r="AT358" i="2"/>
  <c r="AT694" i="2"/>
  <c r="AT95" i="2"/>
  <c r="AT357" i="2"/>
  <c r="AT38" i="2"/>
  <c r="AT10" i="2"/>
  <c r="AT286" i="2"/>
  <c r="AT76" i="2"/>
  <c r="AT505" i="2"/>
  <c r="AT56" i="2"/>
  <c r="AT521" i="2"/>
  <c r="AT617" i="2"/>
  <c r="AT525" i="2"/>
  <c r="AT9" i="2"/>
  <c r="AT235" i="2"/>
  <c r="AT11" i="2"/>
  <c r="AT129" i="2"/>
  <c r="AT316" i="2"/>
  <c r="AT296" i="2"/>
  <c r="AT510" i="2"/>
  <c r="AT82" i="2"/>
  <c r="AT170" i="2"/>
  <c r="AT103" i="2"/>
  <c r="AT75" i="2"/>
  <c r="AT57" i="2"/>
  <c r="AT469" i="2"/>
  <c r="AR609" i="2"/>
  <c r="AR160" i="2"/>
  <c r="AR258" i="2"/>
  <c r="AR261" i="2"/>
  <c r="AR277" i="2"/>
  <c r="AR676" i="2"/>
  <c r="AR446" i="2"/>
  <c r="AR583" i="2"/>
  <c r="AR183" i="2"/>
  <c r="AR490" i="2"/>
  <c r="AR434" i="2"/>
  <c r="AR591" i="2"/>
  <c r="AR618" i="2"/>
  <c r="AR220" i="2"/>
  <c r="AR541" i="2"/>
  <c r="AR2" i="2"/>
  <c r="AR223" i="2"/>
  <c r="AR322" i="2"/>
  <c r="AR329" i="2"/>
  <c r="AR582" i="2"/>
  <c r="AR500" i="2"/>
  <c r="AR49" i="2"/>
  <c r="AR290" i="2"/>
  <c r="AR219" i="2"/>
  <c r="AR540" i="2"/>
  <c r="AR377" i="2"/>
  <c r="AR653" i="2"/>
  <c r="AR674" i="2"/>
  <c r="AR209" i="2"/>
  <c r="AR229" i="2"/>
  <c r="AR196" i="2"/>
  <c r="AR266" i="2"/>
  <c r="AR372" i="2"/>
  <c r="AR538" i="2"/>
  <c r="AR186" i="2"/>
  <c r="AU699" i="2"/>
  <c r="AU671" i="2"/>
  <c r="AU251" i="2"/>
  <c r="AU227" i="2"/>
  <c r="AU542" i="2"/>
  <c r="AU247" i="2"/>
  <c r="AU164" i="2"/>
  <c r="AU323" i="2"/>
  <c r="AU410" i="2"/>
  <c r="AU570" i="2"/>
  <c r="AU702" i="2"/>
  <c r="AT221" i="2"/>
  <c r="AT406" i="2"/>
  <c r="AT359" i="2"/>
  <c r="AT664" i="2"/>
  <c r="AT545" i="2"/>
  <c r="AT125" i="2"/>
  <c r="AT675" i="2"/>
  <c r="AT139" i="2"/>
  <c r="AT243" i="2"/>
  <c r="AT29" i="2"/>
  <c r="AT181" i="2"/>
  <c r="AT313" i="2"/>
  <c r="AT245" i="2"/>
  <c r="AT418" i="2"/>
  <c r="AT126" i="2"/>
  <c r="AT450" i="2"/>
  <c r="AT239" i="2"/>
  <c r="AT365" i="2"/>
  <c r="AT586" i="2"/>
  <c r="AT176" i="2"/>
  <c r="AT4" i="2"/>
  <c r="AT378" i="2"/>
  <c r="AT413" i="2"/>
  <c r="AR164" i="2"/>
  <c r="AR323" i="2"/>
  <c r="AR410" i="2"/>
  <c r="AR122" i="2"/>
  <c r="AR268" i="2"/>
  <c r="AR508" i="2"/>
  <c r="AR60" i="2"/>
  <c r="AR177" i="2"/>
  <c r="AR184" i="2"/>
  <c r="AR241" i="2"/>
  <c r="AR66" i="2"/>
  <c r="AR144" i="2"/>
  <c r="AR13" i="2"/>
  <c r="AR197" i="2"/>
  <c r="AR201" i="2"/>
  <c r="AR580" i="2"/>
  <c r="AR358" i="2"/>
  <c r="AR694" i="2"/>
  <c r="AR38" i="2"/>
  <c r="AR10" i="2"/>
  <c r="AR286" i="2"/>
  <c r="AR76" i="2"/>
  <c r="AR505" i="2"/>
  <c r="AR525" i="2"/>
  <c r="AR9" i="2"/>
  <c r="AR11" i="2"/>
  <c r="AR129" i="2"/>
  <c r="AR296" i="2"/>
  <c r="AR510" i="2"/>
  <c r="AR82" i="2"/>
  <c r="AR170" i="2"/>
  <c r="AR103" i="2"/>
  <c r="AR75" i="2"/>
  <c r="AR57" i="2"/>
  <c r="AR469" i="2"/>
  <c r="AU668" i="2"/>
  <c r="AU706" i="2"/>
  <c r="AU697" i="2"/>
  <c r="AU625" i="2"/>
  <c r="AU543" i="2"/>
  <c r="AU420" i="2"/>
  <c r="AU408" i="2"/>
  <c r="AU455" i="2"/>
  <c r="AU149" i="2"/>
  <c r="AU401" i="2"/>
  <c r="AU685" i="2"/>
  <c r="AU100" i="2"/>
  <c r="AU161" i="2"/>
  <c r="AU412" i="2"/>
  <c r="AU720" i="2"/>
  <c r="AR706" i="2"/>
  <c r="AR420" i="2"/>
  <c r="AR149" i="2"/>
  <c r="AR401" i="2"/>
  <c r="AR100" i="2"/>
  <c r="AR161" i="2"/>
  <c r="AR412" i="2"/>
  <c r="AR265" i="2"/>
  <c r="AR175" i="2"/>
  <c r="AR654" i="2"/>
  <c r="AR303" i="2"/>
  <c r="AR267" i="2"/>
  <c r="AR47" i="2"/>
  <c r="AR366" i="2"/>
  <c r="AR104" i="2"/>
  <c r="AR15" i="2"/>
  <c r="AR22" i="2"/>
  <c r="AR115" i="2"/>
  <c r="AR257" i="2"/>
  <c r="AR533" i="2"/>
  <c r="AR130" i="2"/>
  <c r="AR79" i="2"/>
  <c r="AR221" i="2"/>
  <c r="AR406" i="2"/>
  <c r="AR664" i="2"/>
  <c r="AR545" i="2"/>
  <c r="AR125" i="2"/>
  <c r="AR29" i="2"/>
  <c r="AR313" i="2"/>
  <c r="AR245" i="2"/>
  <c r="AR418" i="2"/>
  <c r="AR450" i="2"/>
  <c r="AR239" i="2"/>
  <c r="AR365" i="2"/>
  <c r="AR586" i="2"/>
  <c r="AR378" i="2"/>
  <c r="AR413" i="2"/>
  <c r="AU730" i="2"/>
  <c r="AU520" i="2"/>
  <c r="AU631" i="2"/>
  <c r="AU324" i="2"/>
  <c r="AU414" i="2"/>
  <c r="AU483" i="2"/>
  <c r="AU527" i="2"/>
  <c r="AU711" i="2"/>
  <c r="AU51" i="2"/>
  <c r="AU578" i="2"/>
  <c r="AU400" i="2"/>
  <c r="AU244" i="2"/>
  <c r="AU137" i="2"/>
  <c r="AU683" i="2"/>
  <c r="AU634" i="2"/>
  <c r="AU486" i="2"/>
  <c r="AU475" i="2"/>
  <c r="AU124" i="2"/>
  <c r="AU472" i="2"/>
  <c r="AU703" i="2"/>
  <c r="AU142" i="2"/>
  <c r="AU83" i="2"/>
  <c r="AU563" i="2"/>
  <c r="AU709" i="2"/>
  <c r="AU652" i="2"/>
  <c r="AU432" i="2"/>
  <c r="AU71" i="2"/>
  <c r="AU28" i="2"/>
  <c r="AU317" i="2"/>
  <c r="AU61" i="2"/>
  <c r="AU650" i="2"/>
  <c r="AU550" i="2"/>
  <c r="AU33" i="2"/>
  <c r="AU712" i="2"/>
  <c r="AU237" i="2"/>
  <c r="AU273" i="2"/>
  <c r="AU493" i="2"/>
  <c r="AU274" i="2"/>
  <c r="AU327" i="2"/>
  <c r="AU594" i="2"/>
  <c r="AU430" i="2"/>
  <c r="AU398" i="2"/>
  <c r="AU145" i="2"/>
  <c r="AU73" i="2"/>
  <c r="AU240" i="2"/>
  <c r="AU603" i="2"/>
  <c r="AU504" i="2"/>
  <c r="AU449" i="2"/>
  <c r="AU531" i="2"/>
  <c r="AU716" i="2"/>
  <c r="AU52" i="2"/>
  <c r="AU256" i="2"/>
  <c r="AU451" i="2"/>
  <c r="AU529" i="2"/>
  <c r="AU497" i="2"/>
  <c r="AU440" i="2"/>
  <c r="AU148" i="2"/>
  <c r="AU77" i="2"/>
  <c r="AU579" i="2"/>
  <c r="AU381" i="2"/>
  <c r="AU553" i="2"/>
  <c r="AR324" i="2"/>
  <c r="AR414" i="2"/>
  <c r="AR527" i="2"/>
  <c r="AR51" i="2"/>
  <c r="AR400" i="2"/>
  <c r="AR137" i="2"/>
  <c r="AR683" i="2"/>
  <c r="AR124" i="2"/>
  <c r="AR142" i="2"/>
  <c r="AR83" i="2"/>
  <c r="AR563" i="2"/>
  <c r="AR432" i="2"/>
  <c r="AR71" i="2"/>
  <c r="AR317" i="2"/>
  <c r="AR550" i="2"/>
  <c r="AR273" i="2"/>
  <c r="AR274" i="2"/>
  <c r="AR327" i="2"/>
  <c r="AR430" i="2"/>
  <c r="AR145" i="2"/>
  <c r="AR240" i="2"/>
  <c r="AR603" i="2"/>
  <c r="AR449" i="2"/>
  <c r="AR531" i="2"/>
  <c r="AR52" i="2"/>
  <c r="AR256" i="2"/>
  <c r="AR451" i="2"/>
  <c r="AR497" i="2"/>
  <c r="AR579" i="2"/>
  <c r="AU717" i="2"/>
  <c r="AU499" i="2"/>
  <c r="AU588" i="2"/>
  <c r="AU388" i="2"/>
  <c r="AU565" i="2"/>
  <c r="AU661" i="2"/>
  <c r="AU600" i="2"/>
  <c r="AU35" i="2"/>
  <c r="AU236" i="2"/>
  <c r="AU72" i="2"/>
  <c r="AU195" i="2"/>
  <c r="AU312" i="2"/>
  <c r="AU191" i="2"/>
  <c r="AU259" i="2"/>
  <c r="AU133" i="2"/>
  <c r="AU370" i="2"/>
  <c r="AU411" i="2"/>
  <c r="AU485" i="2"/>
  <c r="AU602" i="2"/>
  <c r="AU319" i="2"/>
  <c r="AU302" i="2"/>
  <c r="AU593" i="2"/>
  <c r="AU417" i="2"/>
  <c r="AU695" i="2"/>
  <c r="AU731" i="2"/>
  <c r="AU530" i="2"/>
  <c r="AU218" i="2"/>
  <c r="AU168" i="2"/>
  <c r="AU205" i="2"/>
  <c r="AU5" i="2"/>
  <c r="AU635" i="2"/>
  <c r="AU31" i="2"/>
  <c r="AU180" i="2"/>
  <c r="AU314" i="2"/>
  <c r="AU151" i="2"/>
  <c r="AU108" i="2"/>
  <c r="AU459" i="2"/>
  <c r="AU54" i="2"/>
  <c r="AU349" i="2"/>
  <c r="AU466" i="2"/>
  <c r="AU376" i="2"/>
  <c r="AU16" i="2"/>
  <c r="AT599" i="2"/>
  <c r="AT203" i="2"/>
  <c r="AT644" i="2"/>
  <c r="AT109" i="2"/>
  <c r="AT62" i="2"/>
  <c r="AT637" i="2"/>
  <c r="AT305" i="2"/>
  <c r="AT147" i="2"/>
  <c r="AT393" i="2"/>
  <c r="AT214" i="2"/>
  <c r="AT640" i="2"/>
  <c r="AT426" i="2"/>
  <c r="AT421" i="2"/>
  <c r="AT345" i="2"/>
  <c r="AT231" i="2"/>
  <c r="AT481" i="2"/>
  <c r="AT382" i="2"/>
  <c r="AT488" i="2"/>
  <c r="AT20" i="2"/>
  <c r="AT234" i="2"/>
  <c r="AT568" i="2"/>
  <c r="AT514" i="2"/>
  <c r="AT141" i="2"/>
  <c r="AT264" i="2"/>
  <c r="AT167" i="2"/>
  <c r="AT364" i="2"/>
  <c r="AT289" i="2"/>
  <c r="AT200" i="2"/>
  <c r="AT645" i="2"/>
  <c r="AT435" i="2"/>
  <c r="AT482" i="2"/>
  <c r="AT363" i="2"/>
  <c r="AT380" i="2"/>
  <c r="AT646" i="2"/>
  <c r="AT526" i="2"/>
  <c r="AR588" i="2"/>
  <c r="AR565" i="2"/>
  <c r="AR600" i="2"/>
  <c r="AR72" i="2"/>
  <c r="AR195" i="2"/>
  <c r="AR191" i="2"/>
  <c r="AR259" i="2"/>
  <c r="AR370" i="2"/>
  <c r="AR411" i="2"/>
  <c r="AR302" i="2"/>
  <c r="AR168" i="2"/>
  <c r="AR205" i="2"/>
  <c r="AR5" i="2"/>
  <c r="AR635" i="2"/>
  <c r="AR31" i="2"/>
  <c r="AR314" i="2"/>
  <c r="AR151" i="2"/>
  <c r="AR108" i="2"/>
  <c r="AR349" i="2"/>
  <c r="AR466" i="2"/>
  <c r="AR16" i="2"/>
  <c r="AR64" i="2"/>
  <c r="AR567" i="2"/>
  <c r="AR110" i="2"/>
  <c r="AR255" i="2"/>
  <c r="AR395" i="2"/>
  <c r="AR300" i="2"/>
  <c r="AR226" i="2"/>
  <c r="AR386" i="2"/>
  <c r="AR429" i="2"/>
  <c r="AR511" i="2"/>
  <c r="AR463" i="2"/>
  <c r="AR343" i="2"/>
  <c r="AU721" i="2"/>
  <c r="AU679" i="2"/>
  <c r="AU566" i="2"/>
  <c r="AU368" i="2"/>
  <c r="AU547" i="2"/>
  <c r="AU198" i="2"/>
  <c r="AT178" i="2"/>
  <c r="AT213" i="2"/>
  <c r="AT387" i="2"/>
  <c r="AT91" i="2"/>
  <c r="AT436" i="2"/>
  <c r="AT728" i="2"/>
  <c r="AT340" i="2"/>
  <c r="AT489" i="2"/>
  <c r="AT69" i="2"/>
  <c r="AT444" i="2"/>
  <c r="AT36" i="2"/>
  <c r="AT559" i="2"/>
  <c r="AT666" i="2"/>
  <c r="AT487" i="2"/>
  <c r="AT157" i="2"/>
  <c r="AT535" i="2"/>
  <c r="AT140" i="2"/>
  <c r="AT517" i="2"/>
  <c r="AT80" i="2"/>
  <c r="AT315" i="2"/>
  <c r="AT369" i="2"/>
  <c r="AT159" i="2"/>
  <c r="AT270" i="2"/>
  <c r="AT536" i="2"/>
  <c r="AT656" i="2"/>
  <c r="AT41" i="2"/>
  <c r="AT407" i="2"/>
  <c r="AR368" i="2"/>
  <c r="AR198" i="2"/>
  <c r="AR462" i="2"/>
  <c r="AR352" i="2"/>
  <c r="AR156" i="2"/>
  <c r="AR468" i="2"/>
  <c r="AR53" i="2"/>
  <c r="AR84" i="2"/>
  <c r="AR32" i="2"/>
  <c r="AR143" i="2"/>
  <c r="AR23" i="2"/>
  <c r="AR19" i="2"/>
  <c r="AR599" i="2"/>
  <c r="AR109" i="2"/>
  <c r="AR62" i="2"/>
  <c r="AR305" i="2"/>
  <c r="AR147" i="2"/>
  <c r="AR214" i="2"/>
  <c r="AR640" i="2"/>
  <c r="AR426" i="2"/>
  <c r="AR345" i="2"/>
  <c r="AR231" i="2"/>
  <c r="AR481" i="2"/>
  <c r="AR382" i="2"/>
  <c r="AR488" i="2"/>
  <c r="AR568" i="2"/>
  <c r="AR514" i="2"/>
  <c r="AR167" i="2"/>
  <c r="AR364" i="2"/>
  <c r="AR200" i="2"/>
  <c r="AR482" i="2"/>
  <c r="AR363" i="2"/>
  <c r="AR380" i="2"/>
  <c r="AR646" i="2"/>
  <c r="AR526" i="2"/>
  <c r="AU714" i="2"/>
  <c r="AU670" i="2"/>
  <c r="AU575" i="2"/>
  <c r="AU682" i="2"/>
  <c r="AU93" i="2"/>
  <c r="AU518" i="2"/>
  <c r="AU405" i="2"/>
  <c r="AU225" i="2"/>
  <c r="AU153" i="2"/>
  <c r="AU727" i="2"/>
  <c r="AU348" i="2"/>
  <c r="AU726" i="2"/>
  <c r="AU616" i="2"/>
  <c r="AU677" i="2"/>
  <c r="AU27" i="2"/>
  <c r="AU64" i="2"/>
  <c r="AU467" i="2"/>
  <c r="AU567" i="2"/>
  <c r="AU627" i="2"/>
  <c r="AU663" i="2"/>
  <c r="AU539" i="2"/>
  <c r="AU110" i="2"/>
  <c r="AU255" i="2"/>
  <c r="AU395" i="2"/>
  <c r="AU524" i="2"/>
  <c r="AU375" i="2"/>
  <c r="AU300" i="2"/>
  <c r="AU226" i="2"/>
  <c r="AU386" i="2"/>
  <c r="AU429" i="2"/>
  <c r="AU511" i="2"/>
  <c r="AU78" i="2"/>
  <c r="AU463" i="2"/>
  <c r="AU343" i="2"/>
  <c r="AU462" i="2"/>
  <c r="AU342" i="2"/>
  <c r="AU352" i="2"/>
  <c r="AU718" i="2"/>
  <c r="AU156" i="2"/>
  <c r="AU515" i="2"/>
  <c r="AU443" i="2"/>
  <c r="AU468" i="2"/>
  <c r="AU612" i="2"/>
  <c r="AU172" i="2"/>
  <c r="AU523" i="2"/>
  <c r="AU53" i="2"/>
  <c r="AU84" i="2"/>
  <c r="AU94" i="2"/>
  <c r="AU32" i="2"/>
  <c r="AU96" i="2"/>
  <c r="AU143" i="2"/>
  <c r="AU23" i="2"/>
  <c r="AU427" i="2"/>
  <c r="AU19" i="2"/>
  <c r="AU599" i="2"/>
  <c r="AU203" i="2"/>
  <c r="AU644" i="2"/>
  <c r="AU109" i="2"/>
  <c r="AU62" i="2"/>
  <c r="AU637" i="2"/>
  <c r="AU305" i="2"/>
  <c r="AU147" i="2"/>
  <c r="AU393" i="2"/>
  <c r="AU214" i="2"/>
  <c r="AU640" i="2"/>
  <c r="AU426" i="2"/>
  <c r="AU421" i="2"/>
  <c r="AU345" i="2"/>
  <c r="AU231" i="2"/>
  <c r="AU481" i="2"/>
  <c r="AU382" i="2"/>
  <c r="AU488" i="2"/>
  <c r="AU20" i="2"/>
  <c r="AU234" i="2"/>
  <c r="AU568" i="2"/>
  <c r="AU514" i="2"/>
  <c r="AU141" i="2"/>
  <c r="AU264" i="2"/>
  <c r="AU167" i="2"/>
  <c r="AU364" i="2"/>
  <c r="AU289" i="2"/>
  <c r="AU200" i="2"/>
  <c r="AU645" i="2"/>
  <c r="AU435" i="2"/>
  <c r="AU482" i="2"/>
  <c r="AU363" i="2"/>
  <c r="AU380" i="2"/>
  <c r="AU646" i="2"/>
  <c r="AU526" i="2"/>
  <c r="AU723" i="2"/>
  <c r="AU537" i="2"/>
  <c r="AU26" i="2"/>
  <c r="AU428" i="2"/>
  <c r="AU569" i="2"/>
  <c r="AU564" i="2"/>
  <c r="AU6" i="2"/>
  <c r="AU283" i="2"/>
  <c r="AU592" i="2"/>
  <c r="AU551" i="2"/>
  <c r="AU163" i="2"/>
  <c r="AU50" i="2"/>
  <c r="AU276" i="2"/>
  <c r="AU620" i="2"/>
  <c r="AU452" i="2"/>
  <c r="AU132" i="2"/>
  <c r="AU217" i="2"/>
  <c r="AU67" i="2"/>
  <c r="AU171" i="2"/>
  <c r="AU178" i="2"/>
  <c r="AU213" i="2"/>
  <c r="AU387" i="2"/>
  <c r="AU91" i="2"/>
  <c r="AU436" i="2"/>
  <c r="AU728" i="2"/>
  <c r="AU340" i="2"/>
  <c r="AU489" i="2"/>
  <c r="AU69" i="2"/>
  <c r="AU444" i="2"/>
  <c r="AU36" i="2"/>
  <c r="AU559" i="2"/>
  <c r="AU666" i="2"/>
  <c r="AU487" i="2"/>
  <c r="AU157" i="2"/>
  <c r="AU535" i="2"/>
  <c r="AU140" i="2"/>
  <c r="AU517" i="2"/>
  <c r="AU80" i="2"/>
  <c r="AU315" i="2"/>
  <c r="AU369" i="2"/>
  <c r="AU159" i="2"/>
  <c r="AU270" i="2"/>
  <c r="AU536" i="2"/>
  <c r="AU656" i="2"/>
  <c r="AU41" i="2"/>
  <c r="AU407" i="2"/>
  <c r="AU596" i="2"/>
  <c r="AU619" i="2"/>
  <c r="AU37" i="2"/>
  <c r="AU208" i="2"/>
  <c r="AU608" i="2"/>
  <c r="AU40" i="2"/>
  <c r="AU138" i="2"/>
  <c r="AU581" i="2"/>
  <c r="AU190" i="2"/>
  <c r="AU354" i="2"/>
  <c r="AU373" i="2"/>
  <c r="AU693" i="2"/>
  <c r="AU127" i="2"/>
  <c r="AU353" i="2"/>
  <c r="AU98" i="2"/>
  <c r="AU169" i="2"/>
  <c r="AU662" i="2"/>
  <c r="AU519" i="2"/>
  <c r="AU260" i="2"/>
  <c r="AU311" i="2"/>
  <c r="AU335" i="2"/>
  <c r="AU280" i="2"/>
  <c r="AU215" i="2"/>
  <c r="AU503" i="2"/>
  <c r="AU361" i="2"/>
  <c r="AU262" i="2"/>
  <c r="AU624" i="2"/>
  <c r="AU102" i="2"/>
  <c r="AU705" i="2"/>
  <c r="AU589" i="2"/>
  <c r="AU447" i="2"/>
  <c r="AU114" i="2"/>
  <c r="AU106" i="2"/>
  <c r="AU238" i="2"/>
  <c r="AU155" i="2"/>
  <c r="AU287" i="2"/>
  <c r="AU207" i="2"/>
  <c r="AU347" i="2"/>
  <c r="AU297" i="2"/>
  <c r="AU306" i="2"/>
  <c r="AU63" i="2"/>
  <c r="AU101" i="2"/>
  <c r="AU673" i="2"/>
  <c r="AU111" i="2"/>
  <c r="AU117" i="2"/>
  <c r="AU97" i="2"/>
  <c r="AU192" i="2"/>
  <c r="AU549" i="2"/>
  <c r="AU470" i="2"/>
  <c r="AU433" i="2"/>
  <c r="AU272" i="2"/>
  <c r="AU573" i="2"/>
  <c r="AU194" i="2"/>
  <c r="AU128" i="2"/>
  <c r="AU105" i="2"/>
  <c r="AU337" i="2"/>
  <c r="AU249" i="2"/>
  <c r="AU554" i="2"/>
  <c r="AU307" i="2"/>
  <c r="AU473" i="2"/>
  <c r="AU572" i="2"/>
  <c r="AU165" i="2"/>
  <c r="AU399" i="2"/>
  <c r="AU43" i="2"/>
  <c r="AU479" i="2"/>
  <c r="AU230" i="2"/>
  <c r="AU416" i="2"/>
  <c r="AU42" i="2"/>
  <c r="AU561" i="2"/>
  <c r="AU210" i="2"/>
  <c r="AU224" i="2"/>
  <c r="AU402" i="2"/>
  <c r="AU318" i="2"/>
  <c r="AU58" i="2"/>
  <c r="AU86" i="2"/>
  <c r="AU188" i="2"/>
  <c r="AU362" i="2"/>
  <c r="AU350" i="2"/>
  <c r="AU113" i="2"/>
  <c r="AU321" i="2"/>
  <c r="AU341" i="2"/>
  <c r="AU344" i="2"/>
  <c r="AU338" i="2"/>
  <c r="AU628" i="2"/>
  <c r="AU279" i="2"/>
  <c r="AU665" i="2"/>
  <c r="AU39" i="2"/>
  <c r="AU294" i="2"/>
  <c r="AU590" i="2"/>
  <c r="AU461" i="2"/>
  <c r="AU87" i="2"/>
  <c r="AU403" i="2"/>
  <c r="AU696" i="2"/>
  <c r="AU495" i="2"/>
  <c r="AU12" i="2"/>
  <c r="AU715" i="2"/>
  <c r="AU423" i="2"/>
  <c r="AU374" i="2"/>
  <c r="AU179" i="2"/>
  <c r="AU55" i="2"/>
  <c r="AU269" i="2"/>
  <c r="AU121" i="2"/>
  <c r="AU250" i="2"/>
  <c r="AU17" i="2"/>
  <c r="AU478" i="2"/>
  <c r="AU601" i="2"/>
  <c r="AU546" i="2"/>
  <c r="AU291" i="2"/>
  <c r="AU439" i="2"/>
  <c r="AU21" i="2"/>
  <c r="AU310" i="2"/>
  <c r="AU46" i="2"/>
  <c r="AU367" i="2"/>
  <c r="AU492" i="2"/>
  <c r="AU680" i="2"/>
  <c r="AU44" i="2"/>
  <c r="AU166" i="2"/>
  <c r="AU282" i="2"/>
  <c r="AU438" i="2"/>
  <c r="AU34" i="2"/>
  <c r="AU667" i="2"/>
  <c r="AU642" i="2"/>
  <c r="AU636" i="2"/>
  <c r="AU116" i="2"/>
  <c r="AU278" i="2"/>
  <c r="AU687" i="2"/>
  <c r="AU45" i="2"/>
  <c r="AU173" i="2"/>
  <c r="AU626" i="2"/>
  <c r="AU154" i="2"/>
  <c r="AU448" i="2"/>
  <c r="AU295" i="2"/>
  <c r="AU351" i="2"/>
  <c r="AU88" i="2"/>
  <c r="AU233" i="2"/>
  <c r="AU474" i="2"/>
  <c r="AU92" i="2"/>
  <c r="AU332" i="2"/>
  <c r="AU722" i="2"/>
  <c r="AU185" i="2"/>
  <c r="AU346" i="2"/>
  <c r="AU422" i="2"/>
  <c r="AU131" i="2"/>
  <c r="AU232" i="2"/>
  <c r="AU632" i="2"/>
  <c r="AU480" i="2"/>
  <c r="AU187" i="2"/>
  <c r="AU158" i="2"/>
  <c r="AU453" i="2"/>
  <c r="AU496" i="2"/>
  <c r="AU704" i="2"/>
  <c r="AU248" i="2"/>
  <c r="AU658" i="2"/>
  <c r="AU202" i="2"/>
  <c r="AU501" i="2"/>
  <c r="AU211" i="2"/>
  <c r="AU360" i="2"/>
  <c r="AU456" i="2"/>
  <c r="AU334" i="2"/>
  <c r="AU68" i="2"/>
  <c r="AU710" i="2"/>
  <c r="AU431" i="2"/>
  <c r="AU516" i="2"/>
  <c r="AU672" i="2"/>
  <c r="AU292" i="2"/>
  <c r="AU604" i="2"/>
  <c r="AU355" i="2"/>
  <c r="AU419" i="2"/>
  <c r="AU14" i="2"/>
  <c r="AU89" i="2"/>
  <c r="AU288" i="2"/>
  <c r="AU309" i="2"/>
  <c r="AU512" i="2"/>
  <c r="AU484" i="2"/>
  <c r="AU146" i="2"/>
  <c r="AU252" i="2"/>
  <c r="AU584" i="2"/>
  <c r="AU396" i="2"/>
  <c r="AU333" i="2"/>
  <c r="AU651" i="2"/>
  <c r="AU30" i="2"/>
  <c r="AU281" i="2"/>
  <c r="AU99" i="2"/>
  <c r="AU437" i="2"/>
  <c r="AU285" i="2"/>
  <c r="AU212" i="2"/>
  <c r="AU509" i="2"/>
  <c r="AU246" i="2"/>
  <c r="AU576" i="2"/>
  <c r="AU112" i="2"/>
  <c r="AU629" i="2"/>
  <c r="AU409" i="2"/>
  <c r="AU442" i="2"/>
  <c r="AU657" i="2"/>
  <c r="AU655" i="2"/>
  <c r="AU390" i="2"/>
  <c r="AU494" i="2"/>
  <c r="AU222" i="2"/>
  <c r="AU206" i="2"/>
  <c r="AU471" i="2"/>
  <c r="AU65" i="2"/>
  <c r="AU574" i="2"/>
  <c r="AU534" i="2"/>
  <c r="AU522" i="2"/>
  <c r="AU25" i="2"/>
  <c r="AU544" i="2"/>
  <c r="AU614" i="2"/>
  <c r="AU275" i="2"/>
  <c r="AU577" i="2"/>
  <c r="AU595" i="2"/>
  <c r="AU90" i="2"/>
  <c r="AU301" i="2"/>
  <c r="AU389" i="2"/>
  <c r="AU460" i="2"/>
  <c r="AU199" i="2"/>
  <c r="AU552" i="2"/>
  <c r="AU3" i="2"/>
  <c r="AU228" i="2"/>
  <c r="AU356" i="2"/>
  <c r="AU70" i="2"/>
  <c r="AU336" i="2"/>
  <c r="AU458" i="2"/>
  <c r="AU152" i="2"/>
  <c r="AU7" i="2"/>
  <c r="AU506" i="2"/>
  <c r="AU391" i="2"/>
  <c r="AU648" i="2"/>
  <c r="AU560" i="2"/>
  <c r="AU308" i="2"/>
  <c r="AU384" i="2"/>
  <c r="AU643" i="2"/>
  <c r="AU660" i="2"/>
  <c r="AU18" i="2"/>
  <c r="AU74" i="2"/>
  <c r="AU118" i="2"/>
  <c r="AU326" i="2"/>
  <c r="AU304" i="2"/>
  <c r="AU571" i="2"/>
  <c r="AU182" i="2"/>
  <c r="AU692" i="2"/>
  <c r="AU598" i="2"/>
  <c r="AU446" i="2"/>
  <c r="AU583" i="2"/>
  <c r="AU254" i="2"/>
  <c r="AU293" i="2"/>
  <c r="AU183" i="2"/>
  <c r="AU490" i="2"/>
  <c r="AU434" i="2"/>
  <c r="AU591" i="2"/>
  <c r="AU618" i="2"/>
  <c r="AU220" i="2"/>
  <c r="AU541" i="2"/>
  <c r="AU299" i="2"/>
  <c r="AU477" i="2"/>
  <c r="AU2" i="2"/>
  <c r="AU223" i="2"/>
  <c r="AU216" i="2"/>
  <c r="AU136" i="2"/>
  <c r="AU556" i="2"/>
  <c r="AU322" i="2"/>
  <c r="AU329" i="2"/>
  <c r="AU582" i="2"/>
  <c r="AU476" i="2"/>
  <c r="AU383" i="2"/>
  <c r="AU500" i="2"/>
  <c r="AU562" i="2"/>
  <c r="AU49" i="2"/>
  <c r="AU698" i="2"/>
  <c r="AU404" i="2"/>
  <c r="AU532" i="2"/>
  <c r="AU290" i="2"/>
  <c r="AU219" i="2"/>
  <c r="AU540" i="2"/>
  <c r="AU377" i="2"/>
  <c r="AU653" i="2"/>
  <c r="AU674" i="2"/>
  <c r="AU209" i="2"/>
  <c r="AU229" i="2"/>
  <c r="AU8" i="2"/>
  <c r="AU196" i="2"/>
  <c r="AU266" i="2"/>
  <c r="AU465" i="2"/>
  <c r="AU284" i="2"/>
  <c r="AU372" i="2"/>
  <c r="AU538" i="2"/>
  <c r="AU186" i="2"/>
  <c r="AU630" i="2"/>
  <c r="AU150" i="2"/>
  <c r="AU122" i="2"/>
  <c r="AU555" i="2"/>
  <c r="AU268" i="2"/>
  <c r="AU271" i="2"/>
  <c r="AU424" i="2"/>
  <c r="AU508" i="2"/>
  <c r="AU690" i="2"/>
  <c r="AU491" i="2"/>
  <c r="AU60" i="2"/>
  <c r="AU177" i="2"/>
  <c r="AU647" i="2"/>
  <c r="AU605" i="2"/>
  <c r="AU184" i="2"/>
  <c r="AU241" i="2"/>
  <c r="AU66" i="2"/>
  <c r="AU144" i="2"/>
  <c r="AU585" i="2"/>
  <c r="AU528" i="2"/>
  <c r="AU13" i="2"/>
  <c r="AU197" i="2"/>
  <c r="AU201" i="2"/>
  <c r="AU580" i="2"/>
  <c r="AU358" i="2"/>
  <c r="AU694" i="2"/>
  <c r="AU95" i="2"/>
  <c r="AU357" i="2"/>
  <c r="AU38" i="2"/>
  <c r="AU10" i="2"/>
  <c r="AU286" i="2"/>
  <c r="AU76" i="2"/>
  <c r="AU505" i="2"/>
  <c r="AU56" i="2"/>
  <c r="AU521" i="2"/>
  <c r="AU617" i="2"/>
  <c r="AU525" i="2"/>
  <c r="AU9" i="2"/>
  <c r="AU235" i="2"/>
  <c r="AU11" i="2"/>
  <c r="AU129" i="2"/>
  <c r="AU316" i="2"/>
  <c r="AU296" i="2"/>
  <c r="AU510" i="2"/>
  <c r="AU82" i="2"/>
  <c r="AU170" i="2"/>
  <c r="AU103" i="2"/>
  <c r="AU75" i="2"/>
  <c r="AU57" i="2"/>
  <c r="AU469" i="2"/>
  <c r="AU610" i="2"/>
  <c r="AU729" i="2"/>
  <c r="AU548" i="2"/>
  <c r="AU48" i="2"/>
  <c r="AU607" i="2"/>
  <c r="AU265" i="2"/>
  <c r="AU175" i="2"/>
  <c r="AU654" i="2"/>
  <c r="AU303" i="2"/>
  <c r="AU267" i="2"/>
  <c r="AU47" i="2"/>
  <c r="AU366" i="2"/>
  <c r="AU104" i="2"/>
  <c r="AU15" i="2"/>
  <c r="AU621" i="2"/>
  <c r="AU22" i="2"/>
  <c r="AU681" i="2"/>
  <c r="AU115" i="2"/>
  <c r="AU257" i="2"/>
  <c r="AU123" i="2"/>
  <c r="AU533" i="2"/>
  <c r="AU130" i="2"/>
  <c r="AU79" i="2"/>
  <c r="AU221" i="2"/>
  <c r="AU406" i="2"/>
  <c r="AU359" i="2"/>
  <c r="AU664" i="2"/>
  <c r="AU545" i="2"/>
  <c r="AU125" i="2"/>
  <c r="AU675" i="2"/>
  <c r="AU139" i="2"/>
  <c r="AU243" i="2"/>
  <c r="AU29" i="2"/>
  <c r="AU181" i="2"/>
  <c r="AU313" i="2"/>
  <c r="AU245" i="2"/>
  <c r="AU418" i="2"/>
  <c r="AU126" i="2"/>
  <c r="AU450" i="2"/>
  <c r="AU239" i="2"/>
  <c r="AU365" i="2"/>
  <c r="AU586" i="2"/>
  <c r="AU176" i="2"/>
  <c r="AU4" i="2"/>
  <c r="AU378" i="2"/>
  <c r="AU413" i="2"/>
  <c r="W29" i="3" l="1"/>
  <c r="W52" i="3"/>
  <c r="W110" i="3"/>
  <c r="W88" i="3"/>
  <c r="Y48" i="3"/>
  <c r="Y119" i="3"/>
  <c r="Y57" i="3"/>
  <c r="W108" i="3"/>
  <c r="Y42" i="3"/>
  <c r="Y25" i="3"/>
  <c r="Y87" i="3"/>
  <c r="W118" i="3"/>
  <c r="Y118" i="3"/>
  <c r="Y12" i="3"/>
  <c r="W10" i="3"/>
  <c r="Y18" i="3"/>
  <c r="Y55" i="3"/>
  <c r="Y43" i="3"/>
  <c r="Y112" i="3"/>
  <c r="Y102" i="3"/>
  <c r="Y31" i="3"/>
  <c r="Y108" i="3"/>
  <c r="Y4" i="3"/>
  <c r="Y70" i="3"/>
  <c r="Y53" i="3"/>
  <c r="Y35" i="3"/>
  <c r="W24" i="3"/>
  <c r="W117" i="3"/>
  <c r="Y105" i="3"/>
  <c r="Y103" i="3"/>
  <c r="W23" i="3"/>
  <c r="W17" i="3"/>
  <c r="Y44" i="3"/>
  <c r="W2" i="3"/>
  <c r="Y82" i="3"/>
  <c r="Y61" i="3"/>
  <c r="W63" i="3"/>
  <c r="Y106" i="3"/>
  <c r="Y93" i="3"/>
  <c r="W58" i="3"/>
  <c r="W20" i="3"/>
  <c r="W82" i="3"/>
  <c r="W43" i="3"/>
  <c r="W94" i="3"/>
  <c r="W121" i="3"/>
  <c r="Y74" i="3"/>
  <c r="W99" i="3"/>
  <c r="W50" i="3"/>
  <c r="W48" i="3"/>
  <c r="W77" i="3"/>
  <c r="W6" i="3"/>
  <c r="W44" i="3"/>
  <c r="Y10" i="3"/>
  <c r="Y80" i="3"/>
  <c r="W15" i="3"/>
  <c r="Y104" i="3"/>
  <c r="W111" i="3"/>
  <c r="Y100" i="3"/>
  <c r="Y89" i="3"/>
  <c r="W26" i="3"/>
  <c r="W54" i="3"/>
  <c r="W93" i="3"/>
  <c r="W22" i="3"/>
  <c r="W116" i="3"/>
  <c r="W11" i="3"/>
  <c r="Y83" i="3"/>
  <c r="Y60" i="3"/>
  <c r="Y28" i="3"/>
  <c r="Y91" i="3"/>
  <c r="Y107" i="3"/>
  <c r="W62" i="3"/>
  <c r="Y51" i="3"/>
  <c r="Y8" i="3"/>
  <c r="W75" i="3"/>
  <c r="W72" i="3"/>
  <c r="Y67" i="3"/>
  <c r="W92" i="3"/>
  <c r="W37" i="3"/>
  <c r="W13" i="3"/>
  <c r="W81" i="3"/>
  <c r="Y14" i="3"/>
  <c r="W27" i="3"/>
  <c r="W103" i="3"/>
  <c r="W31" i="3"/>
  <c r="W83" i="3"/>
  <c r="W95" i="3"/>
  <c r="Y22" i="3"/>
  <c r="Y29" i="3"/>
  <c r="W98" i="3"/>
  <c r="W113" i="3"/>
  <c r="Y38" i="3"/>
  <c r="Y95" i="3"/>
  <c r="W101" i="3"/>
  <c r="Y49" i="3"/>
  <c r="W42" i="3"/>
  <c r="Y63" i="3"/>
  <c r="W106" i="3"/>
  <c r="Y58" i="3"/>
  <c r="Y17" i="3"/>
  <c r="Y54" i="3"/>
  <c r="Y96" i="3"/>
  <c r="W9" i="3"/>
  <c r="W79" i="3"/>
  <c r="W16" i="3"/>
  <c r="W18" i="3"/>
  <c r="W66" i="3"/>
  <c r="W3" i="3"/>
  <c r="W32" i="3"/>
  <c r="W67" i="3"/>
  <c r="Y47" i="3"/>
  <c r="Y75" i="3"/>
  <c r="W85" i="3"/>
  <c r="Y9" i="3"/>
  <c r="Y114" i="3"/>
  <c r="W91" i="3"/>
  <c r="W21" i="3"/>
  <c r="W100" i="3"/>
  <c r="Y13" i="3"/>
  <c r="W112" i="3"/>
  <c r="Y101" i="3"/>
  <c r="Y65" i="3"/>
  <c r="Y121" i="3"/>
  <c r="Y30" i="3"/>
  <c r="Y68" i="3"/>
  <c r="Y113" i="3"/>
  <c r="W49" i="3"/>
  <c r="W76" i="3"/>
  <c r="W35" i="3"/>
  <c r="Y7" i="3"/>
  <c r="W120" i="3"/>
  <c r="W56" i="3"/>
  <c r="W38" i="3"/>
  <c r="Y62" i="3"/>
  <c r="Y88" i="3"/>
  <c r="W53" i="3"/>
  <c r="W60" i="3"/>
  <c r="Y109" i="3"/>
  <c r="W90" i="3"/>
  <c r="Y76" i="3"/>
  <c r="Y71" i="3"/>
  <c r="Y3" i="3"/>
  <c r="Y40" i="3"/>
  <c r="W68" i="3"/>
  <c r="W102" i="3"/>
  <c r="W89" i="3"/>
  <c r="W119" i="3"/>
  <c r="Y32" i="3"/>
  <c r="Y79" i="3"/>
  <c r="W71" i="3"/>
  <c r="W80" i="3"/>
  <c r="Y98" i="3"/>
  <c r="W8" i="3"/>
  <c r="W45" i="3"/>
  <c r="W73" i="3"/>
  <c r="W107" i="3"/>
  <c r="Y52" i="3"/>
  <c r="W87" i="3"/>
  <c r="Y84" i="3"/>
  <c r="Y92" i="3"/>
  <c r="Y26" i="3"/>
  <c r="Y117" i="3"/>
  <c r="W69" i="3"/>
  <c r="Y99" i="3"/>
  <c r="Y69" i="3"/>
  <c r="W78" i="3"/>
  <c r="W64" i="3"/>
  <c r="Y66" i="3"/>
  <c r="Y120" i="3"/>
  <c r="W5" i="3"/>
  <c r="W46" i="3"/>
  <c r="W7" i="3"/>
  <c r="Y15" i="3"/>
  <c r="Y72" i="3"/>
  <c r="W30" i="3"/>
  <c r="Y77" i="3"/>
  <c r="W14" i="3"/>
  <c r="W86" i="3"/>
  <c r="Y115" i="3"/>
  <c r="Y41" i="3"/>
  <c r="W109" i="3"/>
  <c r="Y73" i="3"/>
  <c r="Y116" i="3"/>
  <c r="Y64" i="3"/>
  <c r="Y19" i="3"/>
  <c r="Y36" i="3"/>
  <c r="Y85" i="3"/>
  <c r="W114" i="3"/>
  <c r="W28" i="3"/>
  <c r="Y20" i="3"/>
  <c r="W4" i="3"/>
  <c r="W104" i="3"/>
  <c r="W19" i="3"/>
  <c r="Y90" i="3"/>
  <c r="Y21" i="3"/>
  <c r="W51" i="3"/>
  <c r="Y37" i="3"/>
  <c r="Y97" i="3"/>
  <c r="Y27" i="3"/>
  <c r="W97" i="3"/>
  <c r="W96" i="3"/>
  <c r="Y59" i="3"/>
  <c r="W105" i="3"/>
  <c r="Y81" i="3"/>
  <c r="Y2" i="3"/>
  <c r="W55" i="3"/>
  <c r="Y110" i="3"/>
  <c r="W39" i="3"/>
  <c r="Y34" i="3"/>
  <c r="Y111" i="3"/>
  <c r="Y33" i="3"/>
  <c r="W33" i="3"/>
  <c r="Y23" i="3"/>
  <c r="Y24" i="3"/>
  <c r="W41" i="3"/>
  <c r="W61" i="3"/>
  <c r="W36" i="3"/>
  <c r="W74" i="3"/>
  <c r="Y39" i="3"/>
  <c r="Y50" i="3"/>
  <c r="Y16" i="3"/>
  <c r="Y94" i="3"/>
  <c r="Y46" i="3"/>
  <c r="W65" i="3"/>
  <c r="W57" i="3"/>
  <c r="W12" i="3"/>
  <c r="W25" i="3"/>
  <c r="Y6" i="3"/>
  <c r="Y45" i="3"/>
  <c r="W59" i="3"/>
  <c r="Y56" i="3"/>
  <c r="W84" i="3"/>
  <c r="Y5" i="3"/>
  <c r="Y78" i="3"/>
  <c r="W40" i="3"/>
  <c r="W115" i="3"/>
  <c r="Y86" i="3"/>
  <c r="Y11" i="3"/>
  <c r="W70" i="3"/>
  <c r="W34" i="3"/>
  <c r="W47" i="3"/>
  <c r="AV699" i="2"/>
  <c r="AV245" i="2"/>
  <c r="AV221" i="2"/>
  <c r="AV366" i="2"/>
  <c r="AV267" i="2"/>
  <c r="AV313" i="2"/>
  <c r="AV79" i="2"/>
  <c r="AV47" i="2"/>
  <c r="AV732" i="2"/>
  <c r="AV481" i="2"/>
  <c r="AV414" i="2"/>
  <c r="AV599" i="2"/>
  <c r="AV289" i="2"/>
  <c r="AV317" i="2"/>
  <c r="AV247" i="2"/>
  <c r="AV731" i="2"/>
  <c r="AV191" i="2"/>
  <c r="AV717" i="2"/>
  <c r="AV197" i="2"/>
  <c r="AV720" i="2"/>
  <c r="AV325" i="2"/>
  <c r="AV145" i="2"/>
  <c r="AV424" i="2"/>
  <c r="AV426" i="2"/>
  <c r="AV654" i="2"/>
  <c r="AV6" i="2"/>
  <c r="AV352" i="2"/>
  <c r="AV286" i="2"/>
  <c r="AV204" i="2"/>
  <c r="AV265" i="2"/>
  <c r="AV94" i="2"/>
  <c r="AV706" i="2"/>
  <c r="AV108" i="2"/>
  <c r="AV695" i="2"/>
  <c r="AV312" i="2"/>
  <c r="AV177" i="2"/>
  <c r="AV409" i="2"/>
  <c r="AV713" i="2"/>
  <c r="AV712" i="2"/>
  <c r="AV62" i="2"/>
  <c r="AV685" i="2"/>
  <c r="AV723" i="2"/>
  <c r="AV679" i="2"/>
  <c r="AV266" i="2"/>
  <c r="AV404" i="2"/>
  <c r="AV216" i="2"/>
  <c r="AV293" i="2"/>
  <c r="AV65" i="2"/>
  <c r="AV99" i="2"/>
  <c r="AV288" i="2"/>
  <c r="AV334" i="2"/>
  <c r="AV187" i="2"/>
  <c r="AV448" i="2"/>
  <c r="AV438" i="2"/>
  <c r="AV546" i="2"/>
  <c r="AV12" i="2"/>
  <c r="AV318" i="2"/>
  <c r="AV572" i="2"/>
  <c r="AV162" i="2"/>
  <c r="AV673" i="2"/>
  <c r="AV447" i="2"/>
  <c r="AV260" i="2"/>
  <c r="AV138" i="2"/>
  <c r="AV315" i="2"/>
  <c r="AV489" i="2"/>
  <c r="AV255" i="2"/>
  <c r="AV54" i="2"/>
  <c r="AV254" i="2"/>
  <c r="AV597" i="2"/>
  <c r="AV364" i="2"/>
  <c r="AV392" i="2"/>
  <c r="AV196" i="2"/>
  <c r="AV698" i="2"/>
  <c r="AV223" i="2"/>
  <c r="AV471" i="2"/>
  <c r="AV601" i="2"/>
  <c r="AV495" i="2"/>
  <c r="AV402" i="2"/>
  <c r="AV473" i="2"/>
  <c r="AV101" i="2"/>
  <c r="AV589" i="2"/>
  <c r="AV519" i="2"/>
  <c r="AV40" i="2"/>
  <c r="AV343" i="2"/>
  <c r="AV110" i="2"/>
  <c r="AV459" i="2"/>
  <c r="AV583" i="2"/>
  <c r="AV400" i="2"/>
  <c r="AV611" i="2"/>
  <c r="AV542" i="2"/>
  <c r="AV227" i="2"/>
  <c r="AV251" i="2"/>
  <c r="AV671" i="2"/>
  <c r="AV456" i="2"/>
  <c r="AV284" i="2"/>
  <c r="AV290" i="2"/>
  <c r="AV556" i="2"/>
  <c r="AV490" i="2"/>
  <c r="AV182" i="2"/>
  <c r="AV648" i="2"/>
  <c r="AV199" i="2"/>
  <c r="AV534" i="2"/>
  <c r="AV285" i="2"/>
  <c r="AV512" i="2"/>
  <c r="AV710" i="2"/>
  <c r="AV453" i="2"/>
  <c r="AV351" i="2"/>
  <c r="AV667" i="2"/>
  <c r="AV439" i="2"/>
  <c r="AV423" i="2"/>
  <c r="AV86" i="2"/>
  <c r="AV399" i="2"/>
  <c r="AV272" i="2"/>
  <c r="AV117" i="2"/>
  <c r="AV106" i="2"/>
  <c r="AV335" i="2"/>
  <c r="AV190" i="2"/>
  <c r="AV159" i="2"/>
  <c r="AV444" i="2"/>
  <c r="AV524" i="2"/>
  <c r="AV466" i="2"/>
  <c r="AV365" i="2"/>
  <c r="AV678" i="2"/>
  <c r="AV327" i="2"/>
  <c r="AV702" i="2"/>
  <c r="AV707" i="2"/>
  <c r="AV638" i="2"/>
  <c r="AV153" i="2"/>
  <c r="AV553" i="2"/>
  <c r="AV357" i="2"/>
  <c r="AV684" i="2"/>
  <c r="AV167" i="2"/>
  <c r="AV472" i="2"/>
  <c r="AV641" i="2"/>
  <c r="AV454" i="2"/>
  <c r="AV96" i="2"/>
  <c r="AV420" i="2"/>
  <c r="AV659" i="2"/>
  <c r="AV563" i="2"/>
  <c r="AV340" i="2"/>
  <c r="AV620" i="2"/>
  <c r="AV231" i="2"/>
  <c r="AV483" i="2"/>
  <c r="AV603" i="2"/>
  <c r="AV241" i="2"/>
  <c r="AV218" i="2"/>
  <c r="AV133" i="2"/>
  <c r="AV588" i="2"/>
  <c r="AV316" i="2"/>
  <c r="AV475" i="2"/>
  <c r="AV126" i="2"/>
  <c r="AV359" i="2"/>
  <c r="AV15" i="2"/>
  <c r="AV506" i="2"/>
  <c r="AV50" i="2"/>
  <c r="AV480" i="2"/>
  <c r="AV465" i="2"/>
  <c r="AV532" i="2"/>
  <c r="AV136" i="2"/>
  <c r="AV183" i="2"/>
  <c r="AV571" i="2"/>
  <c r="AV391" i="2"/>
  <c r="AV460" i="2"/>
  <c r="AV574" i="2"/>
  <c r="AV437" i="2"/>
  <c r="AV309" i="2"/>
  <c r="AV68" i="2"/>
  <c r="AV158" i="2"/>
  <c r="AV295" i="2"/>
  <c r="AV34" i="2"/>
  <c r="AV291" i="2"/>
  <c r="AV715" i="2"/>
  <c r="AV58" i="2"/>
  <c r="AV165" i="2"/>
  <c r="AV81" i="2"/>
  <c r="AV111" i="2"/>
  <c r="AV114" i="2"/>
  <c r="AV311" i="2"/>
  <c r="AV581" i="2"/>
  <c r="AV369" i="2"/>
  <c r="AV69" i="2"/>
  <c r="AV395" i="2"/>
  <c r="AV349" i="2"/>
  <c r="AV239" i="2"/>
  <c r="AV258" i="2"/>
  <c r="AV482" i="2"/>
  <c r="AV61" i="2"/>
  <c r="AV725" i="2"/>
  <c r="AV189" i="2"/>
  <c r="AV575" i="2"/>
  <c r="AV256" i="2"/>
  <c r="AV144" i="2"/>
  <c r="AV379" i="2"/>
  <c r="AV20" i="2"/>
  <c r="AV711" i="2"/>
  <c r="AV263" i="2"/>
  <c r="AV688" i="2"/>
  <c r="AV172" i="2"/>
  <c r="AV129" i="2"/>
  <c r="AV464" i="2"/>
  <c r="AV645" i="2"/>
  <c r="AV683" i="2"/>
  <c r="AV728" i="2"/>
  <c r="AV276" i="2"/>
  <c r="AV147" i="2"/>
  <c r="AV175" i="2"/>
  <c r="AV646" i="2"/>
  <c r="AV493" i="2"/>
  <c r="AV271" i="2"/>
  <c r="AV530" i="2"/>
  <c r="AV259" i="2"/>
  <c r="AV499" i="2"/>
  <c r="AV76" i="2"/>
  <c r="AV51" i="2"/>
  <c r="AV418" i="2"/>
  <c r="AV406" i="2"/>
  <c r="AV104" i="2"/>
  <c r="AV8" i="2"/>
  <c r="AV49" i="2"/>
  <c r="AV2" i="2"/>
  <c r="AV118" i="2"/>
  <c r="AV152" i="2"/>
  <c r="AV90" i="2"/>
  <c r="AV206" i="2"/>
  <c r="AV30" i="2"/>
  <c r="AV14" i="2"/>
  <c r="AV360" i="2"/>
  <c r="AV632" i="2"/>
  <c r="AV626" i="2"/>
  <c r="AV166" i="2"/>
  <c r="AV478" i="2"/>
  <c r="AV696" i="2"/>
  <c r="AV338" i="2"/>
  <c r="AV224" i="2"/>
  <c r="AV307" i="2"/>
  <c r="AV59" i="2"/>
  <c r="AV63" i="2"/>
  <c r="AV705" i="2"/>
  <c r="AV662" i="2"/>
  <c r="AV608" i="2"/>
  <c r="AV517" i="2"/>
  <c r="AV463" i="2"/>
  <c r="AV539" i="2"/>
  <c r="AV446" i="2"/>
  <c r="AV160" i="2"/>
  <c r="AV421" i="2"/>
  <c r="AV520" i="2"/>
  <c r="AV445" i="2"/>
  <c r="AV330" i="2"/>
  <c r="AV264" i="2"/>
  <c r="AV652" i="2"/>
  <c r="AV87" i="2"/>
  <c r="AV700" i="2"/>
  <c r="AV23" i="2"/>
  <c r="AV170" i="2"/>
  <c r="AV120" i="2"/>
  <c r="AV727" i="2"/>
  <c r="AV529" i="2"/>
  <c r="AV647" i="2"/>
  <c r="AV174" i="2"/>
  <c r="AV203" i="2"/>
  <c r="AV401" i="2"/>
  <c r="AV387" i="2"/>
  <c r="AV569" i="2"/>
  <c r="AV443" i="2"/>
  <c r="AV103" i="2"/>
  <c r="AV345" i="2"/>
  <c r="AV137" i="2"/>
  <c r="AV151" i="2"/>
  <c r="AV417" i="2"/>
  <c r="AV195" i="2"/>
  <c r="AV449" i="2"/>
  <c r="AV150" i="2"/>
  <c r="AV543" i="2"/>
  <c r="AV181" i="2"/>
  <c r="AV130" i="2"/>
  <c r="AV729" i="2"/>
  <c r="AV282" i="2"/>
  <c r="AV234" i="2"/>
  <c r="AV164" i="2"/>
  <c r="AV393" i="2"/>
  <c r="AV703" i="2"/>
  <c r="AV229" i="2"/>
  <c r="AV562" i="2"/>
  <c r="AV477" i="2"/>
  <c r="AV74" i="2"/>
  <c r="AV458" i="2"/>
  <c r="AV595" i="2"/>
  <c r="AV222" i="2"/>
  <c r="AV651" i="2"/>
  <c r="AV419" i="2"/>
  <c r="AV211" i="2"/>
  <c r="AV173" i="2"/>
  <c r="AV44" i="2"/>
  <c r="AV17" i="2"/>
  <c r="AV403" i="2"/>
  <c r="AV344" i="2"/>
  <c r="AV210" i="2"/>
  <c r="AV554" i="2"/>
  <c r="AV331" i="2"/>
  <c r="AV306" i="2"/>
  <c r="AV102" i="2"/>
  <c r="AV169" i="2"/>
  <c r="AV208" i="2"/>
  <c r="AV140" i="2"/>
  <c r="AV78" i="2"/>
  <c r="AV663" i="2"/>
  <c r="AV85" i="2"/>
  <c r="AV609" i="2"/>
  <c r="AV637" i="2"/>
  <c r="AV548" i="2"/>
  <c r="AV587" i="2"/>
  <c r="AV232" i="2"/>
  <c r="AV613" i="2"/>
  <c r="AV488" i="2"/>
  <c r="AV486" i="2"/>
  <c r="AV461" i="2"/>
  <c r="AV649" i="2"/>
  <c r="AV612" i="2"/>
  <c r="AV617" i="2"/>
  <c r="AV441" i="2"/>
  <c r="AV682" i="2"/>
  <c r="AV240" i="2"/>
  <c r="AV122" i="2"/>
  <c r="AV415" i="2"/>
  <c r="AV32" i="2"/>
  <c r="AV668" i="2"/>
  <c r="AV213" i="2"/>
  <c r="AV677" i="2"/>
  <c r="AV198" i="2"/>
  <c r="AV525" i="2"/>
  <c r="AV305" i="2"/>
  <c r="AV324" i="2"/>
  <c r="AV314" i="2"/>
  <c r="AV593" i="2"/>
  <c r="AV72" i="2"/>
  <c r="AV594" i="2"/>
  <c r="AV82" i="2"/>
  <c r="AV29" i="2"/>
  <c r="AV533" i="2"/>
  <c r="AV408" i="2"/>
  <c r="AV389" i="2"/>
  <c r="AV328" i="2"/>
  <c r="AV436" i="2"/>
  <c r="AV154" i="2"/>
  <c r="AV80" i="2"/>
  <c r="AV691" i="2"/>
  <c r="AV724" i="2"/>
  <c r="AV568" i="2"/>
  <c r="AV148" i="2"/>
  <c r="AV209" i="2"/>
  <c r="AV500" i="2"/>
  <c r="AV299" i="2"/>
  <c r="AV18" i="2"/>
  <c r="AV336" i="2"/>
  <c r="AV577" i="2"/>
  <c r="AV494" i="2"/>
  <c r="AV629" i="2"/>
  <c r="AV333" i="2"/>
  <c r="AV355" i="2"/>
  <c r="AV501" i="2"/>
  <c r="AV45" i="2"/>
  <c r="AV680" i="2"/>
  <c r="AV250" i="2"/>
  <c r="AV341" i="2"/>
  <c r="AV561" i="2"/>
  <c r="AV249" i="2"/>
  <c r="AV394" i="2"/>
  <c r="AV297" i="2"/>
  <c r="AV624" i="2"/>
  <c r="AV98" i="2"/>
  <c r="AV535" i="2"/>
  <c r="AV511" i="2"/>
  <c r="AV627" i="2"/>
  <c r="AV320" i="2"/>
  <c r="AV507" i="2"/>
  <c r="AV427" i="2"/>
  <c r="AV455" i="2"/>
  <c r="AV119" i="2"/>
  <c r="AV131" i="2"/>
  <c r="AV371" i="2"/>
  <c r="AV640" i="2"/>
  <c r="AV527" i="2"/>
  <c r="AV590" i="2"/>
  <c r="AV551" i="2"/>
  <c r="AV694" i="2"/>
  <c r="AV135" i="2"/>
  <c r="AV273" i="2"/>
  <c r="AV708" i="2"/>
  <c r="AV515" i="2"/>
  <c r="AV57" i="2"/>
  <c r="AV178" i="2"/>
  <c r="AV225" i="2"/>
  <c r="AV579" i="2"/>
  <c r="AV95" i="2"/>
  <c r="AV19" i="2"/>
  <c r="AV607" i="2"/>
  <c r="AV180" i="2"/>
  <c r="AV302" i="2"/>
  <c r="AV236" i="2"/>
  <c r="AV650" i="2"/>
  <c r="AV521" i="2"/>
  <c r="AV243" i="2"/>
  <c r="AV123" i="2"/>
  <c r="AV510" i="2"/>
  <c r="AV304" i="2"/>
  <c r="AV674" i="2"/>
  <c r="AV383" i="2"/>
  <c r="AV541" i="2"/>
  <c r="AV660" i="2"/>
  <c r="AV70" i="2"/>
  <c r="AV275" i="2"/>
  <c r="AV390" i="2"/>
  <c r="AV112" i="2"/>
  <c r="AV396" i="2"/>
  <c r="AV604" i="2"/>
  <c r="AV202" i="2"/>
  <c r="AV687" i="2"/>
  <c r="AV492" i="2"/>
  <c r="AV121" i="2"/>
  <c r="AV321" i="2"/>
  <c r="AV42" i="2"/>
  <c r="AV337" i="2"/>
  <c r="AV385" i="2"/>
  <c r="AV433" i="2"/>
  <c r="AV347" i="2"/>
  <c r="AV262" i="2"/>
  <c r="AV353" i="2"/>
  <c r="AV407" i="2"/>
  <c r="AV157" i="2"/>
  <c r="AV429" i="2"/>
  <c r="AV567" i="2"/>
  <c r="AV413" i="2"/>
  <c r="AV689" i="2"/>
  <c r="AV633" i="2"/>
  <c r="AV53" i="2"/>
  <c r="AV469" i="2"/>
  <c r="AV623" i="2"/>
  <c r="AV422" i="2"/>
  <c r="AV558" i="2"/>
  <c r="AV109" i="2"/>
  <c r="AV303" i="2"/>
  <c r="AV294" i="2"/>
  <c r="AV428" i="2"/>
  <c r="AV342" i="2"/>
  <c r="AV60" i="2"/>
  <c r="AV669" i="2"/>
  <c r="AV435" i="2"/>
  <c r="AV71" i="2"/>
  <c r="AV37" i="2"/>
  <c r="AV283" i="2"/>
  <c r="AV547" i="2"/>
  <c r="AV235" i="2"/>
  <c r="AV171" i="2"/>
  <c r="AV670" i="2"/>
  <c r="AV52" i="2"/>
  <c r="AV66" i="2"/>
  <c r="AV84" i="2"/>
  <c r="AV100" i="2"/>
  <c r="AV31" i="2"/>
  <c r="AV319" i="2"/>
  <c r="AV35" i="2"/>
  <c r="AV83" i="2"/>
  <c r="AV358" i="2"/>
  <c r="AV139" i="2"/>
  <c r="AV257" i="2"/>
  <c r="AV56" i="2"/>
  <c r="AV142" i="2"/>
  <c r="AV298" i="2"/>
  <c r="AV161" i="2"/>
  <c r="AV7" i="2"/>
  <c r="AV557" i="2"/>
  <c r="AV91" i="2"/>
  <c r="AV630" i="2"/>
  <c r="AV653" i="2"/>
  <c r="AV476" i="2"/>
  <c r="AV220" i="2"/>
  <c r="AV643" i="2"/>
  <c r="AV356" i="2"/>
  <c r="AV614" i="2"/>
  <c r="AV655" i="2"/>
  <c r="AV576" i="2"/>
  <c r="AV584" i="2"/>
  <c r="AV292" i="2"/>
  <c r="AV658" i="2"/>
  <c r="AV92" i="2"/>
  <c r="AV278" i="2"/>
  <c r="AV367" i="2"/>
  <c r="AV269" i="2"/>
  <c r="AV113" i="2"/>
  <c r="AV416" i="2"/>
  <c r="AV105" i="2"/>
  <c r="AV513" i="2"/>
  <c r="AV470" i="2"/>
  <c r="AV207" i="2"/>
  <c r="AV361" i="2"/>
  <c r="AV127" i="2"/>
  <c r="AV41" i="2"/>
  <c r="AV487" i="2"/>
  <c r="AV386" i="2"/>
  <c r="AV467" i="2"/>
  <c r="AV378" i="2"/>
  <c r="AV676" i="2"/>
  <c r="AV537" i="2"/>
  <c r="AV156" i="2"/>
  <c r="AV11" i="2"/>
  <c r="AV639" i="2"/>
  <c r="AV346" i="2"/>
  <c r="AV339" i="2"/>
  <c r="AV143" i="2"/>
  <c r="AV412" i="2"/>
  <c r="AV39" i="2"/>
  <c r="AV616" i="2"/>
  <c r="AV381" i="2"/>
  <c r="AV570" i="2"/>
  <c r="AV719" i="2"/>
  <c r="AV141" i="2"/>
  <c r="AV124" i="2"/>
  <c r="AV619" i="2"/>
  <c r="AV26" i="2"/>
  <c r="AV77" i="2"/>
  <c r="AV38" i="2"/>
  <c r="AV67" i="2"/>
  <c r="AV398" i="2"/>
  <c r="AV508" i="2"/>
  <c r="AV468" i="2"/>
  <c r="AV697" i="2"/>
  <c r="AV635" i="2"/>
  <c r="AV602" i="2"/>
  <c r="AV600" i="2"/>
  <c r="AV244" i="2"/>
  <c r="AV451" i="2"/>
  <c r="AV184" i="2"/>
  <c r="AV675" i="2"/>
  <c r="AV115" i="2"/>
  <c r="AV201" i="2"/>
  <c r="AV701" i="2"/>
  <c r="AV301" i="2"/>
  <c r="AV253" i="2"/>
  <c r="AV363" i="2"/>
  <c r="AV193" i="2"/>
  <c r="AV592" i="2"/>
  <c r="AV186" i="2"/>
  <c r="AV377" i="2"/>
  <c r="AV582" i="2"/>
  <c r="AV618" i="2"/>
  <c r="AV384" i="2"/>
  <c r="AV228" i="2"/>
  <c r="AV544" i="2"/>
  <c r="AV657" i="2"/>
  <c r="AV246" i="2"/>
  <c r="AV252" i="2"/>
  <c r="AV672" i="2"/>
  <c r="AV248" i="2"/>
  <c r="AV474" i="2"/>
  <c r="AV116" i="2"/>
  <c r="AV46" i="2"/>
  <c r="AV55" i="2"/>
  <c r="AV350" i="2"/>
  <c r="AV230" i="2"/>
  <c r="AV128" i="2"/>
  <c r="AV686" i="2"/>
  <c r="AV549" i="2"/>
  <c r="AV287" i="2"/>
  <c r="AV503" i="2"/>
  <c r="AV693" i="2"/>
  <c r="AV656" i="2"/>
  <c r="AV666" i="2"/>
  <c r="AV226" i="2"/>
  <c r="AV64" i="2"/>
  <c r="AV4" i="2"/>
  <c r="AV277" i="2"/>
  <c r="AV348" i="2"/>
  <c r="AV368" i="2"/>
  <c r="AV10" i="2"/>
  <c r="AV502" i="2"/>
  <c r="AV185" i="2"/>
  <c r="AV163" i="2"/>
  <c r="AV523" i="2"/>
  <c r="AV625" i="2"/>
  <c r="AV665" i="2"/>
  <c r="AV405" i="2"/>
  <c r="AV531" i="2"/>
  <c r="AV24" i="2"/>
  <c r="AV615" i="2"/>
  <c r="AV382" i="2"/>
  <c r="AV578" i="2"/>
  <c r="AV596" i="2"/>
  <c r="AV726" i="2"/>
  <c r="AV716" i="2"/>
  <c r="AV585" i="2"/>
  <c r="AV217" i="2"/>
  <c r="AV526" i="2"/>
  <c r="AV33" i="2"/>
  <c r="AV323" i="2"/>
  <c r="AV462" i="2"/>
  <c r="AV296" i="2"/>
  <c r="AV5" i="2"/>
  <c r="AV485" i="2"/>
  <c r="AV661" i="2"/>
  <c r="AV631" i="2"/>
  <c r="AV73" i="2"/>
  <c r="AV268" i="2"/>
  <c r="AV125" i="2"/>
  <c r="AV681" i="2"/>
  <c r="AV605" i="2"/>
  <c r="AV326" i="2"/>
  <c r="AV89" i="2"/>
  <c r="AV13" i="2"/>
  <c r="AV538" i="2"/>
  <c r="AV540" i="2"/>
  <c r="AV329" i="2"/>
  <c r="AV591" i="2"/>
  <c r="AV598" i="2"/>
  <c r="AV308" i="2"/>
  <c r="AV3" i="2"/>
  <c r="AV25" i="2"/>
  <c r="AV442" i="2"/>
  <c r="AV509" i="2"/>
  <c r="AV146" i="2"/>
  <c r="AV516" i="2"/>
  <c r="AV704" i="2"/>
  <c r="AV233" i="2"/>
  <c r="AV636" i="2"/>
  <c r="AV310" i="2"/>
  <c r="AV179" i="2"/>
  <c r="AV362" i="2"/>
  <c r="AV479" i="2"/>
  <c r="AV194" i="2"/>
  <c r="AV192" i="2"/>
  <c r="AV155" i="2"/>
  <c r="AV215" i="2"/>
  <c r="AV373" i="2"/>
  <c r="AV536" i="2"/>
  <c r="AV559" i="2"/>
  <c r="AV300" i="2"/>
  <c r="AV16" i="2"/>
  <c r="AV176" i="2"/>
  <c r="AV261" i="2"/>
  <c r="AV93" i="2"/>
  <c r="AV440" i="2"/>
  <c r="AV528" i="2"/>
  <c r="AV397" i="2"/>
  <c r="AV722" i="2"/>
  <c r="AV564" i="2"/>
  <c r="AV718" i="2"/>
  <c r="AV75" i="2"/>
  <c r="AV279" i="2"/>
  <c r="AV274" i="2"/>
  <c r="AV622" i="2"/>
  <c r="AV107" i="2"/>
  <c r="AV214" i="2"/>
  <c r="AV730" i="2"/>
  <c r="AV134" i="2"/>
  <c r="AV518" i="2"/>
  <c r="AV430" i="2"/>
  <c r="AV690" i="2"/>
  <c r="AV132" i="2"/>
  <c r="AV200" i="2"/>
  <c r="AV709" i="2"/>
  <c r="AV721" i="2"/>
  <c r="AV505" i="2"/>
  <c r="AV205" i="2"/>
  <c r="AV411" i="2"/>
  <c r="AV565" i="2"/>
  <c r="AV48" i="2"/>
  <c r="AV237" i="2"/>
  <c r="AV545" i="2"/>
  <c r="AV22" i="2"/>
  <c r="AV555" i="2"/>
  <c r="AV281" i="2"/>
  <c r="AV372" i="2"/>
  <c r="AV219" i="2"/>
  <c r="AV322" i="2"/>
  <c r="AV434" i="2"/>
  <c r="AV692" i="2"/>
  <c r="AV560" i="2"/>
  <c r="AV552" i="2"/>
  <c r="AV522" i="2"/>
  <c r="AV212" i="2"/>
  <c r="AV484" i="2"/>
  <c r="AV431" i="2"/>
  <c r="AV496" i="2"/>
  <c r="AV88" i="2"/>
  <c r="AV642" i="2"/>
  <c r="AV21" i="2"/>
  <c r="AV374" i="2"/>
  <c r="AV188" i="2"/>
  <c r="AV43" i="2"/>
  <c r="AV573" i="2"/>
  <c r="AV97" i="2"/>
  <c r="AV238" i="2"/>
  <c r="AV280" i="2"/>
  <c r="AV354" i="2"/>
  <c r="AV270" i="2"/>
  <c r="AV36" i="2"/>
  <c r="AV375" i="2"/>
  <c r="AV376" i="2"/>
  <c r="AV586" i="2"/>
  <c r="AV425" i="2"/>
  <c r="AV504" i="2"/>
  <c r="AV491" i="2"/>
  <c r="AV242" i="2"/>
  <c r="AV332" i="2"/>
  <c r="AV27" i="2"/>
  <c r="AV566" i="2"/>
  <c r="AV9" i="2"/>
  <c r="AV628" i="2"/>
  <c r="AV380" i="2"/>
  <c r="AV28" i="2"/>
  <c r="AV457" i="2"/>
  <c r="AV498" i="2"/>
  <c r="AV644" i="2"/>
  <c r="AV610" i="2"/>
  <c r="AV606" i="2"/>
  <c r="AV714" i="2"/>
  <c r="AV550" i="2"/>
  <c r="AV410" i="2"/>
  <c r="AV452" i="2"/>
  <c r="AV514" i="2"/>
  <c r="AV634" i="2"/>
  <c r="AV497" i="2"/>
  <c r="AV580" i="2"/>
  <c r="AV168" i="2"/>
  <c r="AV370" i="2"/>
  <c r="AV388" i="2"/>
  <c r="AV149" i="2"/>
  <c r="AV432" i="2"/>
  <c r="AV450" i="2"/>
  <c r="AV664" i="2"/>
  <c r="AV621" i="2"/>
  <c r="X47" i="3" l="1"/>
  <c r="Z45" i="3"/>
  <c r="Z119" i="3"/>
  <c r="X55" i="3"/>
  <c r="X5" i="3"/>
  <c r="X93" i="3"/>
  <c r="Z6" i="3"/>
  <c r="X32" i="3"/>
  <c r="Z106" i="3"/>
  <c r="Z41" i="3"/>
  <c r="X42" i="3"/>
  <c r="Z11" i="3"/>
  <c r="X41" i="3"/>
  <c r="X105" i="3"/>
  <c r="X4" i="3"/>
  <c r="Z115" i="3"/>
  <c r="X64" i="3"/>
  <c r="X73" i="3"/>
  <c r="Z40" i="3"/>
  <c r="X120" i="3"/>
  <c r="Z13" i="3"/>
  <c r="X66" i="3"/>
  <c r="Z49" i="3"/>
  <c r="X27" i="3"/>
  <c r="X62" i="3"/>
  <c r="Z89" i="3"/>
  <c r="X99" i="3"/>
  <c r="Z61" i="3"/>
  <c r="Z70" i="3"/>
  <c r="X118" i="3"/>
  <c r="Z90" i="3"/>
  <c r="Z65" i="3"/>
  <c r="Z93" i="3"/>
  <c r="X102" i="3"/>
  <c r="Z51" i="3"/>
  <c r="X104" i="3"/>
  <c r="X103" i="3"/>
  <c r="X12" i="3"/>
  <c r="Z86" i="3"/>
  <c r="X57" i="3"/>
  <c r="Z24" i="3"/>
  <c r="Z59" i="3"/>
  <c r="Z20" i="3"/>
  <c r="X86" i="3"/>
  <c r="X78" i="3"/>
  <c r="X45" i="3"/>
  <c r="Z3" i="3"/>
  <c r="Z7" i="3"/>
  <c r="X100" i="3"/>
  <c r="X18" i="3"/>
  <c r="X101" i="3"/>
  <c r="Z14" i="3"/>
  <c r="Z107" i="3"/>
  <c r="Z100" i="3"/>
  <c r="Z74" i="3"/>
  <c r="Z82" i="3"/>
  <c r="Z4" i="3"/>
  <c r="Z87" i="3"/>
  <c r="Z62" i="3"/>
  <c r="Z8" i="3"/>
  <c r="X109" i="3"/>
  <c r="X48" i="3"/>
  <c r="Z81" i="3"/>
  <c r="X3" i="3"/>
  <c r="X65" i="3"/>
  <c r="Z23" i="3"/>
  <c r="X96" i="3"/>
  <c r="X28" i="3"/>
  <c r="X14" i="3"/>
  <c r="Z69" i="3"/>
  <c r="X8" i="3"/>
  <c r="Z71" i="3"/>
  <c r="X35" i="3"/>
  <c r="X21" i="3"/>
  <c r="X16" i="3"/>
  <c r="Z95" i="3"/>
  <c r="X81" i="3"/>
  <c r="Z91" i="3"/>
  <c r="X111" i="3"/>
  <c r="X121" i="3"/>
  <c r="X2" i="3"/>
  <c r="Z108" i="3"/>
  <c r="Z25" i="3"/>
  <c r="X87" i="3"/>
  <c r="X24" i="3"/>
  <c r="Z2" i="3"/>
  <c r="Z101" i="3"/>
  <c r="X25" i="3"/>
  <c r="X68" i="3"/>
  <c r="Z118" i="3"/>
  <c r="X40" i="3"/>
  <c r="Z46" i="3"/>
  <c r="X33" i="3"/>
  <c r="X97" i="3"/>
  <c r="X114" i="3"/>
  <c r="Z77" i="3"/>
  <c r="Z99" i="3"/>
  <c r="Z98" i="3"/>
  <c r="Z76" i="3"/>
  <c r="X76" i="3"/>
  <c r="X91" i="3"/>
  <c r="X79" i="3"/>
  <c r="Z38" i="3"/>
  <c r="X13" i="3"/>
  <c r="Z28" i="3"/>
  <c r="Z104" i="3"/>
  <c r="X94" i="3"/>
  <c r="Z44" i="3"/>
  <c r="Z31" i="3"/>
  <c r="X29" i="3"/>
  <c r="X108" i="3"/>
  <c r="X106" i="3"/>
  <c r="X36" i="3"/>
  <c r="X31" i="3"/>
  <c r="Z12" i="3"/>
  <c r="Z66" i="3"/>
  <c r="X26" i="3"/>
  <c r="Z78" i="3"/>
  <c r="Z94" i="3"/>
  <c r="Z33" i="3"/>
  <c r="Z27" i="3"/>
  <c r="Z85" i="3"/>
  <c r="X30" i="3"/>
  <c r="X69" i="3"/>
  <c r="X80" i="3"/>
  <c r="X90" i="3"/>
  <c r="X49" i="3"/>
  <c r="Z114" i="3"/>
  <c r="X9" i="3"/>
  <c r="X113" i="3"/>
  <c r="X37" i="3"/>
  <c r="Z60" i="3"/>
  <c r="X15" i="3"/>
  <c r="Z57" i="3"/>
  <c r="X17" i="3"/>
  <c r="Z102" i="3"/>
  <c r="X110" i="3"/>
  <c r="X77" i="3"/>
  <c r="Z120" i="3"/>
  <c r="X61" i="3"/>
  <c r="X50" i="3"/>
  <c r="Z16" i="3"/>
  <c r="Z111" i="3"/>
  <c r="Z97" i="3"/>
  <c r="Z36" i="3"/>
  <c r="Z72" i="3"/>
  <c r="Z117" i="3"/>
  <c r="X71" i="3"/>
  <c r="Z109" i="3"/>
  <c r="Z113" i="3"/>
  <c r="Z9" i="3"/>
  <c r="Z96" i="3"/>
  <c r="X98" i="3"/>
  <c r="X92" i="3"/>
  <c r="Z83" i="3"/>
  <c r="Z80" i="3"/>
  <c r="X43" i="3"/>
  <c r="X23" i="3"/>
  <c r="Z112" i="3"/>
  <c r="Z42" i="3"/>
  <c r="Z73" i="3"/>
  <c r="X83" i="3"/>
  <c r="X19" i="3"/>
  <c r="X54" i="3"/>
  <c r="X107" i="3"/>
  <c r="X63" i="3"/>
  <c r="Z5" i="3"/>
  <c r="X84" i="3"/>
  <c r="Z50" i="3"/>
  <c r="Z34" i="3"/>
  <c r="Z37" i="3"/>
  <c r="Z19" i="3"/>
  <c r="Z15" i="3"/>
  <c r="Z26" i="3"/>
  <c r="Z79" i="3"/>
  <c r="X60" i="3"/>
  <c r="Z68" i="3"/>
  <c r="X85" i="3"/>
  <c r="Z54" i="3"/>
  <c r="Z29" i="3"/>
  <c r="Z67" i="3"/>
  <c r="X11" i="3"/>
  <c r="Z10" i="3"/>
  <c r="X82" i="3"/>
  <c r="Z103" i="3"/>
  <c r="Z43" i="3"/>
  <c r="X52" i="3"/>
  <c r="X67" i="3"/>
  <c r="X34" i="3"/>
  <c r="Z52" i="3"/>
  <c r="Z63" i="3"/>
  <c r="Z35" i="3"/>
  <c r="X112" i="3"/>
  <c r="X115" i="3"/>
  <c r="Z56" i="3"/>
  <c r="Z39" i="3"/>
  <c r="X39" i="3"/>
  <c r="X51" i="3"/>
  <c r="Z64" i="3"/>
  <c r="X7" i="3"/>
  <c r="Z92" i="3"/>
  <c r="Z32" i="3"/>
  <c r="X53" i="3"/>
  <c r="Z30" i="3"/>
  <c r="Z75" i="3"/>
  <c r="Z17" i="3"/>
  <c r="Z22" i="3"/>
  <c r="X72" i="3"/>
  <c r="X116" i="3"/>
  <c r="X44" i="3"/>
  <c r="X20" i="3"/>
  <c r="Z105" i="3"/>
  <c r="Z55" i="3"/>
  <c r="Z48" i="3"/>
  <c r="X89" i="3"/>
  <c r="X10" i="3"/>
  <c r="X38" i="3"/>
  <c r="X70" i="3"/>
  <c r="X56" i="3"/>
  <c r="Z53" i="3"/>
  <c r="X59" i="3"/>
  <c r="X74" i="3"/>
  <c r="Z110" i="3"/>
  <c r="Z21" i="3"/>
  <c r="Z116" i="3"/>
  <c r="X46" i="3"/>
  <c r="Z84" i="3"/>
  <c r="X119" i="3"/>
  <c r="Z88" i="3"/>
  <c r="Z121" i="3"/>
  <c r="Z47" i="3"/>
  <c r="Z58" i="3"/>
  <c r="X95" i="3"/>
  <c r="X75" i="3"/>
  <c r="X22" i="3"/>
  <c r="X6" i="3"/>
  <c r="X58" i="3"/>
  <c r="X117" i="3"/>
  <c r="Z18" i="3"/>
  <c r="X88" i="3"/>
</calcChain>
</file>

<file path=xl/sharedStrings.xml><?xml version="1.0" encoding="utf-8"?>
<sst xmlns="http://schemas.openxmlformats.org/spreadsheetml/2006/main" count="10477" uniqueCount="3191">
  <si>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</si>
  <si>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</si>
  <si>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</si>
  <si>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</si>
  <si>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</si>
  <si>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</si>
  <si>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</si>
  <si>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</si>
  <si>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</si>
  <si>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</si>
  <si>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</si>
  <si>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</si>
  <si>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</si>
  <si>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</si>
  <si>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</si>
  <si>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</si>
  <si>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</si>
  <si>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</si>
  <si>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</si>
  <si>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</si>
  <si>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</si>
  <si>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</si>
  <si>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</si>
  <si>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</si>
  <si>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</si>
  <si>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</si>
  <si>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</si>
  <si>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</si>
  <si>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</si>
  <si>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</si>
  <si>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</si>
  <si>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</si>
  <si>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</si>
  <si>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</si>
  <si>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</si>
  <si>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</si>
  <si>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</si>
  <si>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</si>
  <si>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</si>
  <si>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</si>
  <si>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</si>
  <si>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</si>
  <si>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</si>
  <si>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</si>
  <si>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</si>
  <si>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</si>
  <si>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</si>
  <si>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</si>
  <si>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</si>
  <si>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</si>
  <si>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</si>
  <si>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</si>
  <si>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</si>
  <si>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</si>
  <si>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</si>
  <si>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</si>
  <si>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</si>
  <si>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</si>
  <si>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</si>
  <si>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</si>
  <si>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</si>
  <si>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</si>
  <si>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</si>
  <si>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</si>
  <si>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Axis Bank Ltd</t>
  </si>
  <si>
    <t>AXISBANK</t>
  </si>
  <si>
    <t>Mahindra and Mahindra Ltd</t>
  </si>
  <si>
    <t>M&amp;M</t>
  </si>
  <si>
    <t>Kotak Mahindra Bank Ltd</t>
  </si>
  <si>
    <t>KOTAKBANK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</si>
  <si>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</si>
  <si>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</si>
  <si>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</si>
  <si>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</si>
  <si>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</si>
  <si>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</si>
  <si>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</si>
  <si>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</si>
  <si>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Bajaj Auto Ltd</t>
  </si>
  <si>
    <t>BAJAJ-AUTO</t>
  </si>
  <si>
    <t>Two Wheelers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</si>
  <si>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</si>
  <si>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</si>
  <si>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</si>
  <si>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</si>
  <si>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</si>
  <si>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</si>
  <si>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</si>
  <si>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</si>
  <si>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</si>
  <si>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</si>
  <si>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</si>
  <si>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</si>
  <si>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</si>
  <si>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</si>
  <si>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</si>
  <si>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Bajaj Finserv Ltd</t>
  </si>
  <si>
    <t>BAJAJFINSV</t>
  </si>
  <si>
    <t>Asian Paints Ltd</t>
  </si>
  <si>
    <t>ASIANPAINT</t>
  </si>
  <si>
    <t>Paints</t>
  </si>
  <si>
    <t>Adani Green Energy Ltd</t>
  </si>
  <si>
    <t>ADANIGREEN</t>
  </si>
  <si>
    <t>Renewable Energy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</si>
  <si>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</si>
  <si>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</si>
  <si>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</si>
  <si>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</si>
  <si>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</si>
  <si>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</si>
  <si>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</si>
  <si>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</si>
  <si>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Siemens Ltd</t>
  </si>
  <si>
    <t>SIEMENS</t>
  </si>
  <si>
    <t>Conglomerates</t>
  </si>
  <si>
    <t>JSW Steel Ltd</t>
  </si>
  <si>
    <t>JSWSTEEL</t>
  </si>
  <si>
    <t>Iron &amp; Steel</t>
  </si>
  <si>
    <t>Nestle India Ltd</t>
  </si>
  <si>
    <t>NESTLEIND</t>
  </si>
  <si>
    <t>FMCG - Foods</t>
  </si>
  <si>
    <t>Adani Power Ltd</t>
  </si>
  <si>
    <t>ADANIPOWER</t>
  </si>
  <si>
    <t>Zomato Ltd</t>
  </si>
  <si>
    <t>ZOMATO</t>
  </si>
  <si>
    <t>Online Services</t>
  </si>
  <si>
    <t>Indian Oil Corporation Ltd</t>
  </si>
  <si>
    <t>IOC</t>
  </si>
  <si>
    <t>Hindustan Zinc Ltd</t>
  </si>
  <si>
    <t>HINDZINC</t>
  </si>
  <si>
    <t>Mining - Diversified</t>
  </si>
  <si>
    <t>Jio Financial Services Ltd</t>
  </si>
  <si>
    <t>JIOFIN</t>
  </si>
  <si>
    <t>DLF Ltd</t>
  </si>
  <si>
    <t>DLF</t>
  </si>
  <si>
    <t>Real Estate</t>
  </si>
  <si>
    <t>Tata Steel Ltd</t>
  </si>
  <si>
    <t>TATASTEEL</t>
  </si>
  <si>
    <t>Bharat Electronics Ltd</t>
  </si>
  <si>
    <t>BEL</t>
  </si>
  <si>
    <t>Electronic Equipments</t>
  </si>
  <si>
    <t>Indian Railway Finance Corp Ltd</t>
  </si>
  <si>
    <t>IRFC</t>
  </si>
  <si>
    <t>Specialized Finance</t>
  </si>
  <si>
    <t>Vedanta Ltd</t>
  </si>
  <si>
    <t>VEDL</t>
  </si>
  <si>
    <t>Metals - Diversified</t>
  </si>
  <si>
    <t>Varun Beverages Ltd</t>
  </si>
  <si>
    <t>VBL</t>
  </si>
  <si>
    <t>Soft Drinks</t>
  </si>
  <si>
    <t>Grasim Industries Ltd</t>
  </si>
  <si>
    <t>GRASIM</t>
  </si>
  <si>
    <t>LTIMindtree Ltd</t>
  </si>
  <si>
    <t>LTIM</t>
  </si>
  <si>
    <t>SBI Life Insurance Company Ltd</t>
  </si>
  <si>
    <t>SBILIFE</t>
  </si>
  <si>
    <t>Interglobe Aviation Ltd</t>
  </si>
  <si>
    <t>INDIGO</t>
  </si>
  <si>
    <t>Airlines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</si>
  <si>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</si>
  <si>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</si>
  <si>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</si>
  <si>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</si>
  <si>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</si>
  <si>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</si>
  <si>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Pidilite Industries Ltd</t>
  </si>
  <si>
    <t>PIDILITIND</t>
  </si>
  <si>
    <t>Diversified Chemicals</t>
  </si>
  <si>
    <t>Tech Mahindra Ltd</t>
  </si>
  <si>
    <t>TECHM</t>
  </si>
  <si>
    <t>Power Finance Corporation Ltd</t>
  </si>
  <si>
    <t>PFC</t>
  </si>
  <si>
    <t>HDFC Life Insurance Company Ltd</t>
  </si>
  <si>
    <t>HDFCLIFE</t>
  </si>
  <si>
    <t>Gail (India) Ltd</t>
  </si>
  <si>
    <t>GAIL</t>
  </si>
  <si>
    <t>Gas Distribution</t>
  </si>
  <si>
    <t>Ambuja Cements Ltd</t>
  </si>
  <si>
    <t>AMBUJACEM</t>
  </si>
  <si>
    <t>Britannia Industries Ltd</t>
  </si>
  <si>
    <t>BRITANNIA</t>
  </si>
  <si>
    <t>Tata Power Company Ltd</t>
  </si>
  <si>
    <t>TATAPOWER</t>
  </si>
  <si>
    <t>Bharat Petroleum Corporation Ltd</t>
  </si>
  <si>
    <t>BPCL</t>
  </si>
  <si>
    <t>Divi's Laboratories Ltd</t>
  </si>
  <si>
    <t>DIVISLAB</t>
  </si>
  <si>
    <t>Labs &amp; Life Sciences Services</t>
  </si>
  <si>
    <t>Samvardhana Motherson International Ltd</t>
  </si>
  <si>
    <t>MOTHERSON</t>
  </si>
  <si>
    <t>Auto Parts</t>
  </si>
  <si>
    <t>REC Limited</t>
  </si>
  <si>
    <t>RECLTD</t>
  </si>
  <si>
    <t>Godrej Consumer Products Ltd</t>
  </si>
  <si>
    <t>GODREJCP</t>
  </si>
  <si>
    <t>FMCG - Personal Products</t>
  </si>
  <si>
    <t>Cipla Ltd</t>
  </si>
  <si>
    <t>CIPLA</t>
  </si>
  <si>
    <t>Bank of Baroda Ltd</t>
  </si>
  <si>
    <t>BANKBARODA</t>
  </si>
  <si>
    <t>Eicher Motors Ltd</t>
  </si>
  <si>
    <t>EICHERMOT</t>
  </si>
  <si>
    <t>Trucks &amp; Buses</t>
  </si>
  <si>
    <t>TVS Motor Company Ltd</t>
  </si>
  <si>
    <t>TVSMOTOR</t>
  </si>
  <si>
    <t>Cholamandalam Investment and Finance Company Ltd</t>
  </si>
  <si>
    <t>CHOLAFIN</t>
  </si>
  <si>
    <t>Shriram Finance Ltd</t>
  </si>
  <si>
    <t>SHRIRAMFIN</t>
  </si>
  <si>
    <t>Bajaj Housing Finance Ltd</t>
  </si>
  <si>
    <t>BAJAJHFL</t>
  </si>
  <si>
    <t>JSW Energy Ltd</t>
  </si>
  <si>
    <t>JSWENERGY</t>
  </si>
  <si>
    <t>Punjab National Bank</t>
  </si>
  <si>
    <t>PNB</t>
  </si>
  <si>
    <t>Havells India Ltd</t>
  </si>
  <si>
    <t>HAVELLS</t>
  </si>
  <si>
    <t>Electrical Components &amp; Equipments</t>
  </si>
  <si>
    <t>Torrent Pharmaceuticals Ltd</t>
  </si>
  <si>
    <t>TORNTPHARM</t>
  </si>
  <si>
    <t>Macrotech Developers Ltd</t>
  </si>
  <si>
    <t>LODHA</t>
  </si>
  <si>
    <t>Adani Energy Solutions Ltd</t>
  </si>
  <si>
    <t>ADANIENSOL</t>
  </si>
  <si>
    <t>Power Infrastructure</t>
  </si>
  <si>
    <t>Bajaj Holdings and Investment Ltd</t>
  </si>
  <si>
    <t>BAJAJHLDNG</t>
  </si>
  <si>
    <t>Asset Management</t>
  </si>
  <si>
    <t>Tata Consumer Products Ltd</t>
  </si>
  <si>
    <t>TATACONSUM</t>
  </si>
  <si>
    <t>Tea &amp; Coffee</t>
  </si>
  <si>
    <t>United Spirits Ltd</t>
  </si>
  <si>
    <t>UNITDSPR</t>
  </si>
  <si>
    <t>Alcoholic Beverages</t>
  </si>
  <si>
    <t>Dr Reddy's Laboratories Ltd</t>
  </si>
  <si>
    <t>DRREDDY</t>
  </si>
  <si>
    <t>Hero MotoCorp Ltd</t>
  </si>
  <si>
    <t>HEROMOTOCO</t>
  </si>
  <si>
    <t>CG Power and Industrial Solutions Ltd</t>
  </si>
  <si>
    <t>CGPOWER</t>
  </si>
  <si>
    <t>ICICI Prudential Life Insurance Company Ltd</t>
  </si>
  <si>
    <t>ICICIPRULI</t>
  </si>
  <si>
    <t>Bosch Ltd</t>
  </si>
  <si>
    <t>BOSCHLTD</t>
  </si>
  <si>
    <t>Polycab India Ltd</t>
  </si>
  <si>
    <t>POLYCAB</t>
  </si>
  <si>
    <t>Indusind Bank Ltd</t>
  </si>
  <si>
    <t>INDUSINDBK</t>
  </si>
  <si>
    <t>Zydus Lifesciences Ltd</t>
  </si>
  <si>
    <t>ZYDUSLIFE</t>
  </si>
  <si>
    <t>Info Edge (India) Ltd</t>
  </si>
  <si>
    <t>NAUKRI</t>
  </si>
  <si>
    <t>ICICI Lombard General Insurance Company Ltd</t>
  </si>
  <si>
    <t>ICICIGI</t>
  </si>
  <si>
    <t>Indian Overseas Bank</t>
  </si>
  <si>
    <t>IOB</t>
  </si>
  <si>
    <t>Mankind Pharma Ltd</t>
  </si>
  <si>
    <t>MANKIND</t>
  </si>
  <si>
    <t>Jindal Steel And Power Ltd</t>
  </si>
  <si>
    <t>JINDALSTEL</t>
  </si>
  <si>
    <t>Rail Vikas Nigam Ltd</t>
  </si>
  <si>
    <t>RVNL</t>
  </si>
  <si>
    <t>Suzlon Energy Ltd</t>
  </si>
  <si>
    <t>SUZLON</t>
  </si>
  <si>
    <t>Renewable Energy Equipment &amp; Services</t>
  </si>
  <si>
    <t>Colgate-Palmolive (India) Ltd</t>
  </si>
  <si>
    <t>COLPAL</t>
  </si>
  <si>
    <t>Dabur India Ltd</t>
  </si>
  <si>
    <t>DABUR</t>
  </si>
  <si>
    <t>Cummins India Ltd</t>
  </si>
  <si>
    <t>CUMMINSIND</t>
  </si>
  <si>
    <t>Industrial Machinery</t>
  </si>
  <si>
    <t>Lupin Ltd</t>
  </si>
  <si>
    <t>LUPIN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</si>
  <si>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</si>
  <si>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</si>
  <si>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</si>
  <si>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</si>
  <si>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</si>
  <si>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</si>
  <si>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Canara Bank Ltd</t>
  </si>
  <si>
    <t>CANBK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</si>
  <si>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</si>
  <si>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</si>
  <si>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</si>
  <si>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</si>
  <si>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</si>
  <si>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</si>
  <si>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GMR Airports Ltd</t>
  </si>
  <si>
    <t>GMRINFRA</t>
  </si>
  <si>
    <t>Indian Hotels Company Ltd</t>
  </si>
  <si>
    <t>INDHOTEL</t>
  </si>
  <si>
    <t>Hotels, Resorts &amp; Cruise Lines</t>
  </si>
  <si>
    <t>Shree Cement Ltd</t>
  </si>
  <si>
    <t>SHREECEM</t>
  </si>
  <si>
    <t>NHPC Ltd</t>
  </si>
  <si>
    <t>NHPC</t>
  </si>
  <si>
    <t>Bharat Heavy Electricals Ltd</t>
  </si>
  <si>
    <t>BHEL</t>
  </si>
  <si>
    <t>Oil India Ltd</t>
  </si>
  <si>
    <t>OIL</t>
  </si>
  <si>
    <t>Torrent Power Ltd</t>
  </si>
  <si>
    <t>TORNTPOWER</t>
  </si>
  <si>
    <t>Union Bank of India Ltd</t>
  </si>
  <si>
    <t>UNIONBANK</t>
  </si>
  <si>
    <t>HDFC Asset Management Company Ltd</t>
  </si>
  <si>
    <t>HDFCAMC</t>
  </si>
  <si>
    <t>IDBI Bank Ltd</t>
  </si>
  <si>
    <t>IDBI</t>
  </si>
  <si>
    <t>Private Bank</t>
  </si>
  <si>
    <t>Max Healthcare Institute Ltd</t>
  </si>
  <si>
    <t>MAXHEALTH</t>
  </si>
  <si>
    <t>Marico Ltd</t>
  </si>
  <si>
    <t>MARICO</t>
  </si>
  <si>
    <t>Hindustan Petroleum Corp Ltd</t>
  </si>
  <si>
    <t>HINDPETRO</t>
  </si>
  <si>
    <t>Aurobindo Pharma Ltd</t>
  </si>
  <si>
    <t>AUROPHARMA</t>
  </si>
  <si>
    <t>Adani Total Gas Ltd</t>
  </si>
  <si>
    <t>ATGL</t>
  </si>
  <si>
    <t>Mazagon Dock Shipbuilders Ltd</t>
  </si>
  <si>
    <t>MAZDOCK</t>
  </si>
  <si>
    <t>Shipbuilding</t>
  </si>
  <si>
    <t>Dixon Technologies (India) Ltd</t>
  </si>
  <si>
    <t>DIXON</t>
  </si>
  <si>
    <t>Home Electronics &amp; Appliances</t>
  </si>
  <si>
    <t>Godrej Properties Ltd</t>
  </si>
  <si>
    <t>GODREJPROP</t>
  </si>
  <si>
    <t>Tube Investments of India Ltd</t>
  </si>
  <si>
    <t>TIINDIA</t>
  </si>
  <si>
    <t>Cycles</t>
  </si>
  <si>
    <t>Persistent Systems Ltd</t>
  </si>
  <si>
    <t>PERSISTENT</t>
  </si>
  <si>
    <t>PB Fintech Ltd</t>
  </si>
  <si>
    <t>POLICYBZR</t>
  </si>
  <si>
    <t>Muthoot Finance Ltd</t>
  </si>
  <si>
    <t>MUTHOOTFIN</t>
  </si>
  <si>
    <t>Prestige Estates Projects Ltd</t>
  </si>
  <si>
    <t>PRESTIGE</t>
  </si>
  <si>
    <t>Alkem Laboratories Ltd</t>
  </si>
  <si>
    <t>ALKEM</t>
  </si>
  <si>
    <t>Kalyan Jewellers India Ltd</t>
  </si>
  <si>
    <t>KALYANKJIL</t>
  </si>
  <si>
    <t>SBI Cards and Payment Services Ltd</t>
  </si>
  <si>
    <t>SBICARD</t>
  </si>
  <si>
    <t>Payment Infrastructure</t>
  </si>
  <si>
    <t>Indian Bank</t>
  </si>
  <si>
    <t>INDIANB</t>
  </si>
  <si>
    <t>Bharti Hexacom Ltd</t>
  </si>
  <si>
    <t>BHARTIHEXA</t>
  </si>
  <si>
    <t>Indian Railway Catering and Tourism Corporation Ltd</t>
  </si>
  <si>
    <t>IRCTC</t>
  </si>
  <si>
    <t>SRF Ltd</t>
  </si>
  <si>
    <t>SRF</t>
  </si>
  <si>
    <t>PI Industries Ltd</t>
  </si>
  <si>
    <t>PIIND</t>
  </si>
  <si>
    <t>NMDC Ltd</t>
  </si>
  <si>
    <t>NMDC</t>
  </si>
  <si>
    <t>Mining - Iron Ore</t>
  </si>
  <si>
    <t>Yes Bank Ltd</t>
  </si>
  <si>
    <t>YESBANK</t>
  </si>
  <si>
    <t>Bharat Forge Ltd</t>
  </si>
  <si>
    <t>BHARATFORG</t>
  </si>
  <si>
    <t>JSW Infrastructure Ltd</t>
  </si>
  <si>
    <t>JSWINFRA</t>
  </si>
  <si>
    <t>Vodafone Idea Ltd</t>
  </si>
  <si>
    <t>IDEA</t>
  </si>
  <si>
    <t>Linde India Ltd</t>
  </si>
  <si>
    <t>LINDEINDIA</t>
  </si>
  <si>
    <t>General Insurance Corporation of India</t>
  </si>
  <si>
    <t>GICRE</t>
  </si>
  <si>
    <t>Berger Paints India Ltd</t>
  </si>
  <si>
    <t>BERGEPAINT</t>
  </si>
  <si>
    <t>Supreme Industries Ltd</t>
  </si>
  <si>
    <t>SUPREMEIND</t>
  </si>
  <si>
    <t>Plastic Products</t>
  </si>
  <si>
    <t>Ashok Leyland Ltd</t>
  </si>
  <si>
    <t>ASHOKLEY</t>
  </si>
  <si>
    <t>Oberoi Realty Ltd</t>
  </si>
  <si>
    <t>OBEROIRLTY</t>
  </si>
  <si>
    <t>Jindal Stainless Ltd</t>
  </si>
  <si>
    <t>JSL</t>
  </si>
  <si>
    <t>Schaeffler India Ltd</t>
  </si>
  <si>
    <t>SCHAEFFLER</t>
  </si>
  <si>
    <t>Voltas Ltd</t>
  </si>
  <si>
    <t>VOLTAS</t>
  </si>
  <si>
    <t>Phoenix Mills Ltd</t>
  </si>
  <si>
    <t>PHOENIXLTD</t>
  </si>
  <si>
    <t>UNO Minda Ltd</t>
  </si>
  <si>
    <t>UNOMINDA</t>
  </si>
  <si>
    <t>Abbott India Ltd</t>
  </si>
  <si>
    <t>ABBOTINDIA</t>
  </si>
  <si>
    <t>Indian Renewable Energy Development Agency Ltd</t>
  </si>
  <si>
    <t>IREDA</t>
  </si>
  <si>
    <t>Hitachi Energy India Ltd</t>
  </si>
  <si>
    <t>POWERINDIA</t>
  </si>
  <si>
    <t>Aditya Birla Capital Ltd</t>
  </si>
  <si>
    <t>ABCAPITAL</t>
  </si>
  <si>
    <t>Diversified Financials</t>
  </si>
  <si>
    <t>Tata Communications Ltd</t>
  </si>
  <si>
    <t>TATACOMM</t>
  </si>
  <si>
    <t>Patanjali Foods Ltd</t>
  </si>
  <si>
    <t>PATANJALI</t>
  </si>
  <si>
    <t>Packaged Foods &amp; Meats</t>
  </si>
  <si>
    <t>Fertilisers And Chemicals Travancore Ltd</t>
  </si>
  <si>
    <t>FACT</t>
  </si>
  <si>
    <t>Fertilizers &amp; Agro Chemicals</t>
  </si>
  <si>
    <t>Sundaram Finance Ltd</t>
  </si>
  <si>
    <t>SUNDARMFIN</t>
  </si>
  <si>
    <t>Thermax Limited</t>
  </si>
  <si>
    <t>THERMAX</t>
  </si>
  <si>
    <t>Steel Authority of India Ltd</t>
  </si>
  <si>
    <t>SAIL</t>
  </si>
  <si>
    <t>MRF Ltd</t>
  </si>
  <si>
    <t>MRF</t>
  </si>
  <si>
    <t>Tires &amp; Rubber</t>
  </si>
  <si>
    <t>UCO Bank</t>
  </si>
  <si>
    <t>UCOBANK</t>
  </si>
  <si>
    <t>United Breweries Ltd</t>
  </si>
  <si>
    <t>UBL</t>
  </si>
  <si>
    <t>BSE Ltd</t>
  </si>
  <si>
    <t>BSE</t>
  </si>
  <si>
    <t>Stock Exchanges &amp; Ratings</t>
  </si>
  <si>
    <t>Balkrishna Industries Ltd</t>
  </si>
  <si>
    <t>BALKRISIND</t>
  </si>
  <si>
    <t>Fsn E-Commerce Ventures Ltd</t>
  </si>
  <si>
    <t>NYKAA</t>
  </si>
  <si>
    <t>Wellness Services</t>
  </si>
  <si>
    <t>Procter &amp; Gamble Hygiene and Health Care Ltd</t>
  </si>
  <si>
    <t>PGHH</t>
  </si>
  <si>
    <t>Mphasis Ltd</t>
  </si>
  <si>
    <t>MPHASIS</t>
  </si>
  <si>
    <t>IDFC First Bank Ltd</t>
  </si>
  <si>
    <t>IDFCFIRSTB</t>
  </si>
  <si>
    <t>Container Corporation of India Ltd</t>
  </si>
  <si>
    <t>CONCOR</t>
  </si>
  <si>
    <t>Logistics</t>
  </si>
  <si>
    <t>Petronet LNG Ltd</t>
  </si>
  <si>
    <t>PETRONET</t>
  </si>
  <si>
    <t>Oil &amp; Gas - Storage &amp; Transportation</t>
  </si>
  <si>
    <t>L&amp;T Technology Services Ltd</t>
  </si>
  <si>
    <t>LTTS</t>
  </si>
  <si>
    <t>AU Small Finance Bank Ltd</t>
  </si>
  <si>
    <t>AUBANK</t>
  </si>
  <si>
    <t>Astral Ltd</t>
  </si>
  <si>
    <t>ASTRAL</t>
  </si>
  <si>
    <t>Building Products - Pipes</t>
  </si>
  <si>
    <t>Central Bank of India Ltd</t>
  </si>
  <si>
    <t>CENTRALBK</t>
  </si>
  <si>
    <t>SJVN Ltd</t>
  </si>
  <si>
    <t>SJVN</t>
  </si>
  <si>
    <t>Bank of India Ltd</t>
  </si>
  <si>
    <t>BANKINDIA</t>
  </si>
  <si>
    <t>Coromandel International Ltd</t>
  </si>
  <si>
    <t>COROMANDEL</t>
  </si>
  <si>
    <t>Coforge Ltd</t>
  </si>
  <si>
    <t>COFORGE</t>
  </si>
  <si>
    <t>Federal Bank Ltd</t>
  </si>
  <si>
    <t>FEDERALBNK</t>
  </si>
  <si>
    <t>Premier Energies Ltd</t>
  </si>
  <si>
    <t>PREMIERENE</t>
  </si>
  <si>
    <t>Tata Elxsi Ltd</t>
  </si>
  <si>
    <t>TATAELXSI</t>
  </si>
  <si>
    <t>Glenmark Pharmaceuticals Ltd</t>
  </si>
  <si>
    <t>GLENMARK</t>
  </si>
  <si>
    <t>GlaxoSmithKline Pharmaceuticals Ltd</t>
  </si>
  <si>
    <t>GLAXO</t>
  </si>
  <si>
    <t>Page Industries Ltd</t>
  </si>
  <si>
    <t>PAGEIND</t>
  </si>
  <si>
    <t>Apparel &amp; Accessories</t>
  </si>
  <si>
    <t>KPIT Technologies Ltd</t>
  </si>
  <si>
    <t>KPITTECH</t>
  </si>
  <si>
    <t>ACC Ltd</t>
  </si>
  <si>
    <t>ACC</t>
  </si>
  <si>
    <t>UPL Ltd</t>
  </si>
  <si>
    <t>UPL</t>
  </si>
  <si>
    <t>Housing and Urban Development Corporation Ltd</t>
  </si>
  <si>
    <t>HUDCO</t>
  </si>
  <si>
    <t>APL Apollo Tubes Ltd</t>
  </si>
  <si>
    <t>APLAPOLLO</t>
  </si>
  <si>
    <t>Gujarat Fluorochemicals Ltd</t>
  </si>
  <si>
    <t>FLUOROCHEM</t>
  </si>
  <si>
    <t>Specialty Chemicals</t>
  </si>
  <si>
    <t>One 97 Communications Ltd</t>
  </si>
  <si>
    <t>PAYTM</t>
  </si>
  <si>
    <t>Business Support Services</t>
  </si>
  <si>
    <t>Fortis Healthcare Ltd</t>
  </si>
  <si>
    <t>FORTIS</t>
  </si>
  <si>
    <t>Adani Wilmar Ltd</t>
  </si>
  <si>
    <t>AWL</t>
  </si>
  <si>
    <t>Ola Electric Mobility Ltd</t>
  </si>
  <si>
    <t>OLAELEC</t>
  </si>
  <si>
    <t>L&amp;T Finance Ltd</t>
  </si>
  <si>
    <t>LTF</t>
  </si>
  <si>
    <t>Escorts Kubota Ltd</t>
  </si>
  <si>
    <t>ESCORTS</t>
  </si>
  <si>
    <t>Tractors</t>
  </si>
  <si>
    <t>Motilal Oswal Financial Services Ltd</t>
  </si>
  <si>
    <t>MOTILALOFS</t>
  </si>
  <si>
    <t>Cochin Shipyard Ltd</t>
  </si>
  <si>
    <t>COCHINSHIP</t>
  </si>
  <si>
    <t>Sona BLW Precision Forgings Ltd</t>
  </si>
  <si>
    <t>SONACOMS</t>
  </si>
  <si>
    <t>Lloyds Metals And Energy Ltd</t>
  </si>
  <si>
    <t>LLOYDSME</t>
  </si>
  <si>
    <t>Tata Technologies Ltd</t>
  </si>
  <si>
    <t>TATATECH</t>
  </si>
  <si>
    <t>Exide Industries Ltd</t>
  </si>
  <si>
    <t>EXIDEIND</t>
  </si>
  <si>
    <t>Batteries</t>
  </si>
  <si>
    <t>Honeywell Automation India Ltd</t>
  </si>
  <si>
    <t>HONAUT</t>
  </si>
  <si>
    <t>Ge T&amp;D India Ltd</t>
  </si>
  <si>
    <t>GET&amp;D</t>
  </si>
  <si>
    <t>Gujarat Gas Ltd</t>
  </si>
  <si>
    <t>GUJGASLTD</t>
  </si>
  <si>
    <t>Blue Star Ltd</t>
  </si>
  <si>
    <t>BLUESTARCO</t>
  </si>
  <si>
    <t>Nippon Life India Asset Management Ltd</t>
  </si>
  <si>
    <t>NAM-INDIA</t>
  </si>
  <si>
    <t>Ajanta Pharma Ltd</t>
  </si>
  <si>
    <t>AJANTPHARM</t>
  </si>
  <si>
    <t>Biocon Ltd</t>
  </si>
  <si>
    <t>BIOCON</t>
  </si>
  <si>
    <t>Biotechnology</t>
  </si>
  <si>
    <t>Jubilant Foodworks Ltd</t>
  </si>
  <si>
    <t>JUBLFOOD</t>
  </si>
  <si>
    <t>Restaurants &amp; Cafes</t>
  </si>
  <si>
    <t>Bank of Maharashtra Ltd</t>
  </si>
  <si>
    <t>MAHABANK</t>
  </si>
  <si>
    <t>Bharat Dynamics Ltd</t>
  </si>
  <si>
    <t>BDL</t>
  </si>
  <si>
    <t>National Aluminium Co Ltd</t>
  </si>
  <si>
    <t>NATIONALUM</t>
  </si>
  <si>
    <t>Max Financial Services Ltd</t>
  </si>
  <si>
    <t>MFSL</t>
  </si>
  <si>
    <t>AIA Engineering Ltd</t>
  </si>
  <si>
    <t>AIAENG</t>
  </si>
  <si>
    <t>KEI Industries Ltd</t>
  </si>
  <si>
    <t>KEI</t>
  </si>
  <si>
    <t>Cables</t>
  </si>
  <si>
    <t>3M India Ltd</t>
  </si>
  <si>
    <t>3MINDIA</t>
  </si>
  <si>
    <t>Stationery</t>
  </si>
  <si>
    <t>Deepak Nitrite Ltd</t>
  </si>
  <si>
    <t>DEEPAKNTR</t>
  </si>
  <si>
    <t>Indraprastha Gas Ltd</t>
  </si>
  <si>
    <t>IGL</t>
  </si>
  <si>
    <t>NLC India Ltd</t>
  </si>
  <si>
    <t>NLCINDIA</t>
  </si>
  <si>
    <t>Apar Industries Ltd</t>
  </si>
  <si>
    <t>APARINDS</t>
  </si>
  <si>
    <t>IPCA Laboratories Ltd</t>
  </si>
  <si>
    <t>IPCALAB</t>
  </si>
  <si>
    <t>Cholamandalam Financial Holdings Ltd</t>
  </si>
  <si>
    <t>CHOLAHLDNG</t>
  </si>
  <si>
    <t>Godrej Industries Ltd</t>
  </si>
  <si>
    <t>GODREJIND</t>
  </si>
  <si>
    <t>Mahindra and Mahindra Financial Services Ltd</t>
  </si>
  <si>
    <t>M&amp;MFIN</t>
  </si>
  <si>
    <t>360 One Wam Ltd</t>
  </si>
  <si>
    <t>360ONE</t>
  </si>
  <si>
    <t>Investment Banking &amp; Brokerage</t>
  </si>
  <si>
    <t>Dalmia Bharat Ltd</t>
  </si>
  <si>
    <t>DALBHARAT</t>
  </si>
  <si>
    <t>New India Assurance Company Ltd</t>
  </si>
  <si>
    <t>NIACL</t>
  </si>
  <si>
    <t>IRB Infrastructure Developers Ltd</t>
  </si>
  <si>
    <t>IRB</t>
  </si>
  <si>
    <t>Punjab &amp; Sind Bank</t>
  </si>
  <si>
    <t>PSB</t>
  </si>
  <si>
    <t>Aditya Birla Fashion and Retail Ltd</t>
  </si>
  <si>
    <t>ABFRL</t>
  </si>
  <si>
    <t>BASF India Ltd</t>
  </si>
  <si>
    <t>BASF</t>
  </si>
  <si>
    <t>J K Cement Ltd</t>
  </si>
  <si>
    <t>JKCEMENT</t>
  </si>
  <si>
    <t>LIC Housing Finance Ltd</t>
  </si>
  <si>
    <t>LICHSGFIN</t>
  </si>
  <si>
    <t>Home Financing</t>
  </si>
  <si>
    <t>Syngene International Ltd</t>
  </si>
  <si>
    <t>SYNGENE</t>
  </si>
  <si>
    <t>Go Digit General Insurance Ltd</t>
  </si>
  <si>
    <t>GODIGIT</t>
  </si>
  <si>
    <t>Godfrey Phillips India Ltd</t>
  </si>
  <si>
    <t>GODFRYPHLP</t>
  </si>
  <si>
    <t>Metro Brands Ltd</t>
  </si>
  <si>
    <t>METROBRAND</t>
  </si>
  <si>
    <t>Footwear</t>
  </si>
  <si>
    <t>Star Health and Allied Insurance Company Ltd</t>
  </si>
  <si>
    <t>STARHEALTH</t>
  </si>
  <si>
    <t>Brainbees Solutions Ltd</t>
  </si>
  <si>
    <t>FIRSTCRY</t>
  </si>
  <si>
    <t>Tata Investment Corporation Ltd</t>
  </si>
  <si>
    <t>TATAINVEST</t>
  </si>
  <si>
    <t>Brigade Enterprises Ltd</t>
  </si>
  <si>
    <t>BRIGADE</t>
  </si>
  <si>
    <t>Apollo Tyres Ltd</t>
  </si>
  <si>
    <t>APOLLOTYRE</t>
  </si>
  <si>
    <t>Emami Ltd</t>
  </si>
  <si>
    <t>EMAMILTD</t>
  </si>
  <si>
    <t>Kaynes Technology India Ltd</t>
  </si>
  <si>
    <t>KAYNES</t>
  </si>
  <si>
    <t>Embassy Office Parks REIT</t>
  </si>
  <si>
    <t>EMBASSY</t>
  </si>
  <si>
    <t>KPR Mill Ltd</t>
  </si>
  <si>
    <t>KPRMILL</t>
  </si>
  <si>
    <t>Textiles</t>
  </si>
  <si>
    <t>CRISIL Ltd</t>
  </si>
  <si>
    <t>CRISIL</t>
  </si>
  <si>
    <t>Sun Tv Network Ltd</t>
  </si>
  <si>
    <t>SUNTV</t>
  </si>
  <si>
    <t>TV Channels &amp; Broadcasters</t>
  </si>
  <si>
    <t>Hindustan Copper Ltd</t>
  </si>
  <si>
    <t>HINDCOPPER</t>
  </si>
  <si>
    <t>Mining - Copper</t>
  </si>
  <si>
    <t>Endurance Technologies Ltd</t>
  </si>
  <si>
    <t>ENDURANCE</t>
  </si>
  <si>
    <t>Vedant Fashions Ltd</t>
  </si>
  <si>
    <t>MANYAVAR</t>
  </si>
  <si>
    <t>Mangalore Refinery and Petrochemicals Ltd</t>
  </si>
  <si>
    <t>MRPL</t>
  </si>
  <si>
    <t>Himadri Speciality Chemical Ltd</t>
  </si>
  <si>
    <t>HSCL</t>
  </si>
  <si>
    <t>Poonawalla Fincorp Ltd</t>
  </si>
  <si>
    <t>POONAWALLA</t>
  </si>
  <si>
    <t>Authum Investment &amp; Infrastructure Ltd</t>
  </si>
  <si>
    <t>AIIL</t>
  </si>
  <si>
    <t>Suven Pharmaceuticals Ltd</t>
  </si>
  <si>
    <t>SUVENPHAR</t>
  </si>
  <si>
    <t>NBCC (India) Ltd</t>
  </si>
  <si>
    <t>NBCC</t>
  </si>
  <si>
    <t>Century Textiles and Industries Ltd</t>
  </si>
  <si>
    <t>CENTURYTEX</t>
  </si>
  <si>
    <t>Paper Products</t>
  </si>
  <si>
    <t>Piramal Pharma Ltd</t>
  </si>
  <si>
    <t>PPLPHARMA</t>
  </si>
  <si>
    <t>Delhivery Ltd</t>
  </si>
  <si>
    <t>DELHIVERY</t>
  </si>
  <si>
    <t>Bandhan Bank Ltd</t>
  </si>
  <si>
    <t>BANDHANBNK</t>
  </si>
  <si>
    <t>Whirlpool of India Ltd</t>
  </si>
  <si>
    <t>WHIRLPOOL</t>
  </si>
  <si>
    <t>Bayer Cropscience Ltd</t>
  </si>
  <si>
    <t>BAYERCROP</t>
  </si>
  <si>
    <t>Motherson Sumi Wiring India Ltd</t>
  </si>
  <si>
    <t>MSUMI</t>
  </si>
  <si>
    <t>Sundram Fasteners Ltd</t>
  </si>
  <si>
    <t>SUNDRMFAST</t>
  </si>
  <si>
    <t>Multi Commodity Exchange of India Ltd</t>
  </si>
  <si>
    <t>MCX</t>
  </si>
  <si>
    <t>ZF Commercial Vehicle Control Systems India Ltd</t>
  </si>
  <si>
    <t>ZFCVINDIA</t>
  </si>
  <si>
    <t>Dr. Lal PathLabs Ltd</t>
  </si>
  <si>
    <t>LALPATHLAB</t>
  </si>
  <si>
    <t>Inox Wind Ltd</t>
  </si>
  <si>
    <t>INOXWIND</t>
  </si>
  <si>
    <t>TVS Holdings Ltd</t>
  </si>
  <si>
    <t>TVSHLTD</t>
  </si>
  <si>
    <t>Gland Pharma Ltd</t>
  </si>
  <si>
    <t>GLAND</t>
  </si>
  <si>
    <t>Tata Chemicals Ltd</t>
  </si>
  <si>
    <t>TATACHEM</t>
  </si>
  <si>
    <t>Central Depository Services (India) Ltd</t>
  </si>
  <si>
    <t>CDSL</t>
  </si>
  <si>
    <t>ICICI Securities Ltd</t>
  </si>
  <si>
    <t>ISEC</t>
  </si>
  <si>
    <t>Carborundum Universal Ltd</t>
  </si>
  <si>
    <t>CARBORUNIV</t>
  </si>
  <si>
    <t>Gillette India Ltd</t>
  </si>
  <si>
    <t>GILLETTE</t>
  </si>
  <si>
    <t>Sumitomo Chemical India Ltd</t>
  </si>
  <si>
    <t>SUMICHEM</t>
  </si>
  <si>
    <t>KEC International Ltd</t>
  </si>
  <si>
    <t>KEC</t>
  </si>
  <si>
    <t>Timken India Ltd</t>
  </si>
  <si>
    <t>TIMKEN</t>
  </si>
  <si>
    <t>Crompton Greaves Consumer Electricals Ltd</t>
  </si>
  <si>
    <t>CROMPTON</t>
  </si>
  <si>
    <t>Radico Khaitan Ltd</t>
  </si>
  <si>
    <t>RADICO</t>
  </si>
  <si>
    <t>Grindwell Norton Ltd</t>
  </si>
  <si>
    <t>GRINDWELL</t>
  </si>
  <si>
    <t>Emcure Pharmaceuticals Ltd</t>
  </si>
  <si>
    <t>EMCURE</t>
  </si>
  <si>
    <t>J B Chemicals and Pharmaceuticals Ltd</t>
  </si>
  <si>
    <t>JBCHEPHARM</t>
  </si>
  <si>
    <t>SKF India Ltd</t>
  </si>
  <si>
    <t>SKFINDIA</t>
  </si>
  <si>
    <t>Global Health Ltd</t>
  </si>
  <si>
    <t>MEDANTA</t>
  </si>
  <si>
    <t>Jyoti CNC Automation Ltd</t>
  </si>
  <si>
    <t>JYOTICNC</t>
  </si>
  <si>
    <t>Computer Hardware</t>
  </si>
  <si>
    <t>CESC Ltd</t>
  </si>
  <si>
    <t>CESC</t>
  </si>
  <si>
    <t>Pfizer Ltd</t>
  </si>
  <si>
    <t>PFIZER</t>
  </si>
  <si>
    <t>Aegis Logistics Ltd</t>
  </si>
  <si>
    <t>AEGISLOG</t>
  </si>
  <si>
    <t>Ratnamani Metals and Tubes Ltd</t>
  </si>
  <si>
    <t>RATNAMANI</t>
  </si>
  <si>
    <t>Hatsun Agro Product Ltd</t>
  </si>
  <si>
    <t>HATSUN</t>
  </si>
  <si>
    <t>Shyam Metalics and Energy Ltd</t>
  </si>
  <si>
    <t>SHYAMMETL</t>
  </si>
  <si>
    <t>Amara Raja Energy &amp; Mobility Ltd</t>
  </si>
  <si>
    <t>ARE&amp;M</t>
  </si>
  <si>
    <t>Narayana Hrudayalaya Ltd</t>
  </si>
  <si>
    <t>NH</t>
  </si>
  <si>
    <t>Anant Raj Ltd</t>
  </si>
  <si>
    <t>ANANTRAJ</t>
  </si>
  <si>
    <t>PNB Housing Finance Ltd</t>
  </si>
  <si>
    <t>PNBHOUSING</t>
  </si>
  <si>
    <t>EIH Ltd</t>
  </si>
  <si>
    <t>EIHOTEL</t>
  </si>
  <si>
    <t>Alembic Pharmaceuticals Ltd</t>
  </si>
  <si>
    <t>APLLTD</t>
  </si>
  <si>
    <t>Natco Pharma Ltd</t>
  </si>
  <si>
    <t>NATCOPHARM</t>
  </si>
  <si>
    <t>Gujarat State Petronet Ltd</t>
  </si>
  <si>
    <t>GSPL</t>
  </si>
  <si>
    <t>Laurus Labs Ltd</t>
  </si>
  <si>
    <t>LAURUSLABS</t>
  </si>
  <si>
    <t>Angel One Ltd</t>
  </si>
  <si>
    <t>ANGELONE</t>
  </si>
  <si>
    <t>ITI Ltd</t>
  </si>
  <si>
    <t>ITI</t>
  </si>
  <si>
    <t>Telecom Equipments</t>
  </si>
  <si>
    <t>Poly Medicure Ltd</t>
  </si>
  <si>
    <t>POLYMED</t>
  </si>
  <si>
    <t>Health Care Equipment &amp; Supplies</t>
  </si>
  <si>
    <t>Kansai Nerolac Paints Ltd</t>
  </si>
  <si>
    <t>KANSAINER</t>
  </si>
  <si>
    <t>Five-Star Business Finance Ltd</t>
  </si>
  <si>
    <t>FIVESTAR</t>
  </si>
  <si>
    <t>Kajaria Ceramics Ltd</t>
  </si>
  <si>
    <t>KAJARIACER</t>
  </si>
  <si>
    <t>Building Products - Ceramics</t>
  </si>
  <si>
    <t>Piramal Enterprises Ltd</t>
  </si>
  <si>
    <t>PEL</t>
  </si>
  <si>
    <t>Jindal SAW Ltd</t>
  </si>
  <si>
    <t>JINDALSAW</t>
  </si>
  <si>
    <t>CPSE ETF</t>
  </si>
  <si>
    <t>CPSEETF</t>
  </si>
  <si>
    <t>Equity</t>
  </si>
  <si>
    <t>Atul Ltd</t>
  </si>
  <si>
    <t>ATUL</t>
  </si>
  <si>
    <t>KIOCL Ltd</t>
  </si>
  <si>
    <t>KIOCL</t>
  </si>
  <si>
    <t>Castrol India Ltd</t>
  </si>
  <si>
    <t>CASTROLIND</t>
  </si>
  <si>
    <t>Bikaji Foods International Ltd</t>
  </si>
  <si>
    <t>BIKAJI</t>
  </si>
  <si>
    <t>Krishna Institute of Medical Sciences Ltd</t>
  </si>
  <si>
    <t>KIMS</t>
  </si>
  <si>
    <t>Kalpataru Projects International Ltd</t>
  </si>
  <si>
    <t>KPIL</t>
  </si>
  <si>
    <t>Signatureglobal (India) Ltd</t>
  </si>
  <si>
    <t>SIGNATURE</t>
  </si>
  <si>
    <t>Devyani International Ltd</t>
  </si>
  <si>
    <t>DEVYANI</t>
  </si>
  <si>
    <t>Elgi Equipments Ltd</t>
  </si>
  <si>
    <t>ELGIEQUIP</t>
  </si>
  <si>
    <t>Affle (India) Ltd</t>
  </si>
  <si>
    <t>AFFLE</t>
  </si>
  <si>
    <t>Advertising</t>
  </si>
  <si>
    <t>Triveni Turbine Ltd</t>
  </si>
  <si>
    <t>TRITURBINE</t>
  </si>
  <si>
    <t>Nuvama Wealth Management Ltd</t>
  </si>
  <si>
    <t>NUVAMA</t>
  </si>
  <si>
    <t>JBM Auto Ltd</t>
  </si>
  <si>
    <t>JBMA</t>
  </si>
  <si>
    <t>Computer Age Management Services Ltd</t>
  </si>
  <si>
    <t>CAMS</t>
  </si>
  <si>
    <t>Vinati Organics Ltd</t>
  </si>
  <si>
    <t>VINATIORGA</t>
  </si>
  <si>
    <t>Firstsource Solutions Ltd</t>
  </si>
  <si>
    <t>FSL</t>
  </si>
  <si>
    <t>Outsourced services</t>
  </si>
  <si>
    <t>CIE Automotive India Ltd</t>
  </si>
  <si>
    <t>CIEINDIA</t>
  </si>
  <si>
    <t>PTC Industries Ltd</t>
  </si>
  <si>
    <t>PTCIL</t>
  </si>
  <si>
    <t>Finolex Cables Ltd</t>
  </si>
  <si>
    <t>FINCABLES</t>
  </si>
  <si>
    <t>Jupiter Wagons Ltd</t>
  </si>
  <si>
    <t>JWL</t>
  </si>
  <si>
    <t>Rail</t>
  </si>
  <si>
    <t>Cyient Ltd</t>
  </si>
  <si>
    <t>CYIENT</t>
  </si>
  <si>
    <t>Aditya Birla Sun Life Amc Ltd</t>
  </si>
  <si>
    <t>ABSLAMC</t>
  </si>
  <si>
    <t>Aster DM Healthcare Ltd</t>
  </si>
  <si>
    <t>ASTERDM</t>
  </si>
  <si>
    <t>Ramco Cements Limited</t>
  </si>
  <si>
    <t>RAMCOCEM</t>
  </si>
  <si>
    <t>Reliance Power Ltd</t>
  </si>
  <si>
    <t>RPOWER</t>
  </si>
  <si>
    <t>PCBL Ltd</t>
  </si>
  <si>
    <t>PCBL</t>
  </si>
  <si>
    <t>Ircon International Ltd</t>
  </si>
  <si>
    <t>IRCON</t>
  </si>
  <si>
    <t>Tejas Networks Ltd</t>
  </si>
  <si>
    <t>TEJASNET</t>
  </si>
  <si>
    <t>Sobha Ltd</t>
  </si>
  <si>
    <t>SOBHA</t>
  </si>
  <si>
    <t>Nexus Select Trust</t>
  </si>
  <si>
    <t>NXST</t>
  </si>
  <si>
    <t>HFCL Ltd</t>
  </si>
  <si>
    <t>HFCL</t>
  </si>
  <si>
    <t>Mindspace Business Parks REIT</t>
  </si>
  <si>
    <t>MINDSPACE</t>
  </si>
  <si>
    <t>Concord Biotech Ltd</t>
  </si>
  <si>
    <t>CONCORDBIO</t>
  </si>
  <si>
    <t>Aarti Industries Ltd</t>
  </si>
  <si>
    <t>AARTIIND</t>
  </si>
  <si>
    <t>Chambal Fertilisers and Chemicals Ltd</t>
  </si>
  <si>
    <t>CHAMBLFERT</t>
  </si>
  <si>
    <t>Relaxo Footwears Ltd</t>
  </si>
  <si>
    <t>RELAXO</t>
  </si>
  <si>
    <t>Jyothy Labs Ltd</t>
  </si>
  <si>
    <t>JYOTHYLAB</t>
  </si>
  <si>
    <t>Cello World Ltd</t>
  </si>
  <si>
    <t>CELLO</t>
  </si>
  <si>
    <t>Blue Dart Express Ltd</t>
  </si>
  <si>
    <t>BLUEDART</t>
  </si>
  <si>
    <t>R R Kabel Ltd</t>
  </si>
  <si>
    <t>RRKABEL</t>
  </si>
  <si>
    <t>IIFL Finance Ltd</t>
  </si>
  <si>
    <t>IIFL</t>
  </si>
  <si>
    <t>Jai Balaji Industries Ltd</t>
  </si>
  <si>
    <t>JAIBALAJI</t>
  </si>
  <si>
    <t>V Guard Industries Ltd</t>
  </si>
  <si>
    <t>VGUARD</t>
  </si>
  <si>
    <t>Bombay Burmah Trading Corporation Ltd</t>
  </si>
  <si>
    <t>BBTC</t>
  </si>
  <si>
    <t>Century Plyboards (India) Ltd</t>
  </si>
  <si>
    <t>CENTURYPLY</t>
  </si>
  <si>
    <t>Wood Products</t>
  </si>
  <si>
    <t>Schneider Electric Infrastructure Ltd</t>
  </si>
  <si>
    <t>SCHNEIDER</t>
  </si>
  <si>
    <t>Garden Reach Shipbuilders &amp; Engineers Ltd</t>
  </si>
  <si>
    <t>GRSE</t>
  </si>
  <si>
    <t>Tbo Tek Ltd</t>
  </si>
  <si>
    <t>TBOTEK</t>
  </si>
  <si>
    <t>Tour &amp; Travel Services</t>
  </si>
  <si>
    <t>Welspun Corp Ltd</t>
  </si>
  <si>
    <t>WELCORP</t>
  </si>
  <si>
    <t>Mahanagar Gas Ltd</t>
  </si>
  <si>
    <t>MGL</t>
  </si>
  <si>
    <t>NCC Ltd</t>
  </si>
  <si>
    <t>NCC</t>
  </si>
  <si>
    <t>Chalet Hotels Ltd</t>
  </si>
  <si>
    <t>CHALET</t>
  </si>
  <si>
    <t>LMW Ltd</t>
  </si>
  <si>
    <t>LAXMIMACH</t>
  </si>
  <si>
    <t>Aadhar Housing Finance Ltd</t>
  </si>
  <si>
    <t>AADHARHFC</t>
  </si>
  <si>
    <t>Asahi India Glass Ltd</t>
  </si>
  <si>
    <t>ASAHIINDIA</t>
  </si>
  <si>
    <t>Astrazeneca Pharma India Ltd</t>
  </si>
  <si>
    <t>ASTRAZEN</t>
  </si>
  <si>
    <t>Indian Energy Exchange Ltd</t>
  </si>
  <si>
    <t>IEX</t>
  </si>
  <si>
    <t>Power Trading &amp; Consultancy</t>
  </si>
  <si>
    <t>Waaree Renewable Technologies Ltd</t>
  </si>
  <si>
    <t>WAAREERTL</t>
  </si>
  <si>
    <t>Eris Lifesciences Ltd</t>
  </si>
  <si>
    <t>ERIS</t>
  </si>
  <si>
    <t>CreditAccess Grameen Ltd</t>
  </si>
  <si>
    <t>CREDITACC</t>
  </si>
  <si>
    <t>Newgen Software Technologies Ltd</t>
  </si>
  <si>
    <t>NEWGEN</t>
  </si>
  <si>
    <t>Aptus Value Housing Finance India Ltd</t>
  </si>
  <si>
    <t>APTUS</t>
  </si>
  <si>
    <t>Trident Ltd</t>
  </si>
  <si>
    <t>TRIDENT</t>
  </si>
  <si>
    <t>Techno Electric &amp; Engineering Company Ltd</t>
  </si>
  <si>
    <t>TECHNOE</t>
  </si>
  <si>
    <t>Great Eastern Shipping Company Ltd</t>
  </si>
  <si>
    <t>GESHIP</t>
  </si>
  <si>
    <t>Jubilant Pharmova Ltd</t>
  </si>
  <si>
    <t>JUBLPHARMA</t>
  </si>
  <si>
    <t>Bata India Ltd</t>
  </si>
  <si>
    <t>BATAINDIA</t>
  </si>
  <si>
    <t>IDFC Ltd</t>
  </si>
  <si>
    <t>IDFC</t>
  </si>
  <si>
    <t>Kfin Technologies Ltd</t>
  </si>
  <si>
    <t>KFINTECH</t>
  </si>
  <si>
    <t>Akzo Nobel India Ltd</t>
  </si>
  <si>
    <t>AKZOINDIA</t>
  </si>
  <si>
    <t>Swan Energy Ltd</t>
  </si>
  <si>
    <t>SWANENERGY</t>
  </si>
  <si>
    <t>Ramkrishna Forgings Ltd</t>
  </si>
  <si>
    <t>RKFORGE</t>
  </si>
  <si>
    <t>HBL Power Systems Ltd</t>
  </si>
  <si>
    <t>HBLPOWER</t>
  </si>
  <si>
    <t>Indiamart Intermesh Ltd</t>
  </si>
  <si>
    <t>INDIAMART</t>
  </si>
  <si>
    <t>Navin Fluorine International Ltd</t>
  </si>
  <si>
    <t>NAVINFLUOR</t>
  </si>
  <si>
    <t>Sarda Energy &amp; Minerals Ltd</t>
  </si>
  <si>
    <t>SARDAEN</t>
  </si>
  <si>
    <t>Finolex Industries Ltd</t>
  </si>
  <si>
    <t>FINPIPE</t>
  </si>
  <si>
    <t>Karur Vysya Bank Ltd</t>
  </si>
  <si>
    <t>KARURVYSYA</t>
  </si>
  <si>
    <t>Clean Science and Technology Ltd</t>
  </si>
  <si>
    <t>CLEAN</t>
  </si>
  <si>
    <t>Kirloskar Oil Engines Ltd</t>
  </si>
  <si>
    <t>KIRLOSENG</t>
  </si>
  <si>
    <t>Capri Global Capital Ltd</t>
  </si>
  <si>
    <t>CGCL</t>
  </si>
  <si>
    <t>LS Industries Ltd</t>
  </si>
  <si>
    <t>LSIND</t>
  </si>
  <si>
    <t>Sonata Software Ltd</t>
  </si>
  <si>
    <t>SONATSOFTW</t>
  </si>
  <si>
    <t>Amber Enterprises India Ltd</t>
  </si>
  <si>
    <t>AMBER</t>
  </si>
  <si>
    <t>Indegene Ltd</t>
  </si>
  <si>
    <t>INDGN</t>
  </si>
  <si>
    <t>G R Infraprojects Ltd</t>
  </si>
  <si>
    <t>GRINFRA</t>
  </si>
  <si>
    <t>Anand Rathi Wealth Ltd</t>
  </si>
  <si>
    <t>ANANDRATHI</t>
  </si>
  <si>
    <t>Gravita India Ltd</t>
  </si>
  <si>
    <t>GRAVITA</t>
  </si>
  <si>
    <t>Metals - Lead</t>
  </si>
  <si>
    <t>IFCI Ltd</t>
  </si>
  <si>
    <t>IFCI</t>
  </si>
  <si>
    <t>Birlasoft Ltd</t>
  </si>
  <si>
    <t>BSOFT</t>
  </si>
  <si>
    <t>Manappuram Finance Ltd</t>
  </si>
  <si>
    <t>MANAPPURAM</t>
  </si>
  <si>
    <t>PG Electroplast Ltd</t>
  </si>
  <si>
    <t>PGEL</t>
  </si>
  <si>
    <t>Tata Teleservices (Maharashtra) Ltd</t>
  </si>
  <si>
    <t>TTML</t>
  </si>
  <si>
    <t>Sanofi India Ltd</t>
  </si>
  <si>
    <t>SANOFI</t>
  </si>
  <si>
    <t>Fine Organic Industries Ltd</t>
  </si>
  <si>
    <t>FINEORG</t>
  </si>
  <si>
    <t>Action Construction Equipment Ltd</t>
  </si>
  <si>
    <t>ACE</t>
  </si>
  <si>
    <t>Heavy Machinery</t>
  </si>
  <si>
    <t>Welspun Living Ltd</t>
  </si>
  <si>
    <t>WELSPUNLIV</t>
  </si>
  <si>
    <t>PVR INOX Ltd</t>
  </si>
  <si>
    <t>PVRINOX</t>
  </si>
  <si>
    <t>Theatres</t>
  </si>
  <si>
    <t>DCM Shriram Ltd</t>
  </si>
  <si>
    <t>DCMSHRIRAM</t>
  </si>
  <si>
    <t>Supreme Petrochem Ltd</t>
  </si>
  <si>
    <t>SPLPETRO</t>
  </si>
  <si>
    <t>Doms Industries Ltd</t>
  </si>
  <si>
    <t>DOMS</t>
  </si>
  <si>
    <t>Office Supplies</t>
  </si>
  <si>
    <t>UTI Asset Management Company Ltd</t>
  </si>
  <si>
    <t>UTIAMC</t>
  </si>
  <si>
    <t>UTI S&amp;P BSE Sensex ETF</t>
  </si>
  <si>
    <t>UTISENSETF</t>
  </si>
  <si>
    <t>Neuland Laboratories Ltd</t>
  </si>
  <si>
    <t>NEULANDLAB</t>
  </si>
  <si>
    <t>Craftsman Automation Ltd</t>
  </si>
  <si>
    <t>CRAFTSMAN</t>
  </si>
  <si>
    <t>Zensar Technologies Ltd</t>
  </si>
  <si>
    <t>ZENSARTECH</t>
  </si>
  <si>
    <t>BEML Ltd</t>
  </si>
  <si>
    <t>BEML</t>
  </si>
  <si>
    <t>RITES Ltd</t>
  </si>
  <si>
    <t>RITES</t>
  </si>
  <si>
    <t>Nava Limited</t>
  </si>
  <si>
    <t>NAVA</t>
  </si>
  <si>
    <t>Elecon Engineering Company Ltd</t>
  </si>
  <si>
    <t>ELECON</t>
  </si>
  <si>
    <t>NMDC Steel Ltd</t>
  </si>
  <si>
    <t>NSLNISP</t>
  </si>
  <si>
    <t>KSB Ltd</t>
  </si>
  <si>
    <t>KSB</t>
  </si>
  <si>
    <t>Titagarh Rail Systems Ltd</t>
  </si>
  <si>
    <t>TITAGARH</t>
  </si>
  <si>
    <t>E I D-Parry (India) Ltd</t>
  </si>
  <si>
    <t>EIDPARRY</t>
  </si>
  <si>
    <t>Sugar</t>
  </si>
  <si>
    <t>Zen Technologies Ltd</t>
  </si>
  <si>
    <t>ZENTEC</t>
  </si>
  <si>
    <t>Caplin Point Laboratories Ltd</t>
  </si>
  <si>
    <t>CAPLIPOINT</t>
  </si>
  <si>
    <t>Wockhardt Ltd</t>
  </si>
  <si>
    <t>WOCKPHARMA</t>
  </si>
  <si>
    <t>Bls International Services Ltd</t>
  </si>
  <si>
    <t>BLS</t>
  </si>
  <si>
    <t>Redington Ltd</t>
  </si>
  <si>
    <t>REDINGTON</t>
  </si>
  <si>
    <t>Technology Hardware</t>
  </si>
  <si>
    <t>Inox Wind Energy Ltd</t>
  </si>
  <si>
    <t>IWEL</t>
  </si>
  <si>
    <t>Godrej Agrovet Ltd</t>
  </si>
  <si>
    <t>GODREJAGRO</t>
  </si>
  <si>
    <t>Agro Products</t>
  </si>
  <si>
    <t>eClerx Services Limited</t>
  </si>
  <si>
    <t>ECLERX</t>
  </si>
  <si>
    <t>Netweb Technologies India Ltd</t>
  </si>
  <si>
    <t>NETWEB</t>
  </si>
  <si>
    <t>Glenmark Life Sciences Ltd</t>
  </si>
  <si>
    <t>GLS</t>
  </si>
  <si>
    <t>Kirloskar Brothers Ltd</t>
  </si>
  <si>
    <t>KIRLOSBROS</t>
  </si>
  <si>
    <t>Aavas Financiers Ltd</t>
  </si>
  <si>
    <t>AAVAS</t>
  </si>
  <si>
    <t>Chennai Petroleum Corporation Ltd</t>
  </si>
  <si>
    <t>CHENNPETRO</t>
  </si>
  <si>
    <t>Minda Corporation Ltd</t>
  </si>
  <si>
    <t>MINDACORP</t>
  </si>
  <si>
    <t>Rainbow Children's Medicare Ltd</t>
  </si>
  <si>
    <t>RAINBOW</t>
  </si>
  <si>
    <t>Praj Industries Ltd</t>
  </si>
  <si>
    <t>PRAJIND</t>
  </si>
  <si>
    <t>Westlife Foodworld Ltd</t>
  </si>
  <si>
    <t>WESTLIFE</t>
  </si>
  <si>
    <t>Honasa Consumer Ltd</t>
  </si>
  <si>
    <t>HONASA</t>
  </si>
  <si>
    <t>Railtel Corporation of India Ltd</t>
  </si>
  <si>
    <t>RAILTEL</t>
  </si>
  <si>
    <t>Communication &amp; Networking</t>
  </si>
  <si>
    <t>Raymond Lifestyle Ltd</t>
  </si>
  <si>
    <t>RAYMONDLSL</t>
  </si>
  <si>
    <t>Godawari Power and Ispat Ltd</t>
  </si>
  <si>
    <t>GPIL</t>
  </si>
  <si>
    <t>Granules India Ltd</t>
  </si>
  <si>
    <t>GRANULES</t>
  </si>
  <si>
    <t>Deepak Fertilisers and Petrochemicals Corp Ltd</t>
  </si>
  <si>
    <t>DEEPAKFERT</t>
  </si>
  <si>
    <t>JM Financial Ltd</t>
  </si>
  <si>
    <t>JMFINANCIL</t>
  </si>
  <si>
    <t>LT Foods Ltd</t>
  </si>
  <si>
    <t>LTFOODS</t>
  </si>
  <si>
    <t>Vardhman Textiles Ltd</t>
  </si>
  <si>
    <t>VTL</t>
  </si>
  <si>
    <t>Olectra Greentech Ltd</t>
  </si>
  <si>
    <t>OLECTRA</t>
  </si>
  <si>
    <t>Strides Pharma Science Ltd</t>
  </si>
  <si>
    <t>STAR</t>
  </si>
  <si>
    <t>Balrampur Chini Mills Ltd</t>
  </si>
  <si>
    <t>BALRAMCHIN</t>
  </si>
  <si>
    <t>Jaiprakash Power Ventures Ltd</t>
  </si>
  <si>
    <t>JPPOWER</t>
  </si>
  <si>
    <t>Akums Drugs and Pharmaceuticals Ltd</t>
  </si>
  <si>
    <t>AKUMS</t>
  </si>
  <si>
    <t>Marksans Pharma Ltd</t>
  </si>
  <si>
    <t>MARKSANS</t>
  </si>
  <si>
    <t>Data Patterns (India) Ltd</t>
  </si>
  <si>
    <t>DATAPATTNS</t>
  </si>
  <si>
    <t>Ingersoll-Rand (India) Ltd</t>
  </si>
  <si>
    <t>INGERRAND</t>
  </si>
  <si>
    <t>Maharashtra Scooters Ltd</t>
  </si>
  <si>
    <t>MAHSCOOTER</t>
  </si>
  <si>
    <t>Cube Highways Trust</t>
  </si>
  <si>
    <t>CUBEINVIT</t>
  </si>
  <si>
    <t>Roads</t>
  </si>
  <si>
    <t>Tega Industries Ltd</t>
  </si>
  <si>
    <t>TEGA</t>
  </si>
  <si>
    <t>MMTC Ltd</t>
  </si>
  <si>
    <t>MMTC</t>
  </si>
  <si>
    <t>Alok Industries Ltd</t>
  </si>
  <si>
    <t>ALOKINDS</t>
  </si>
  <si>
    <t>Sterling and Wilson Renewable Energy Ltd</t>
  </si>
  <si>
    <t>SWSOLAR</t>
  </si>
  <si>
    <t>Zee Entertainment Enterprises Ltd</t>
  </si>
  <si>
    <t>ZEEL</t>
  </si>
  <si>
    <t>Nuvoco Vistas Corporation Ltd</t>
  </si>
  <si>
    <t>NUVOCO</t>
  </si>
  <si>
    <t>Jubilant Ingrevia Ltd</t>
  </si>
  <si>
    <t>JUBLINGREA</t>
  </si>
  <si>
    <t>RHI Magnesita India Ltd</t>
  </si>
  <si>
    <t>RHIM</t>
  </si>
  <si>
    <t>Aether Industries Ltd</t>
  </si>
  <si>
    <t>AETHER</t>
  </si>
  <si>
    <t>Zydus Wellness Ltd</t>
  </si>
  <si>
    <t>ZYDUSWELL</t>
  </si>
  <si>
    <t>Safari Industries (India) Ltd</t>
  </si>
  <si>
    <t>SAFARI</t>
  </si>
  <si>
    <t>Voltamp Transformers Ltd</t>
  </si>
  <si>
    <t>VOLTAMP</t>
  </si>
  <si>
    <t>TTK Prestige Ltd</t>
  </si>
  <si>
    <t>TTKPRESTIG</t>
  </si>
  <si>
    <t>CEAT Ltd</t>
  </si>
  <si>
    <t>CEATLTD</t>
  </si>
  <si>
    <t>Electrosteel Castings Ltd</t>
  </si>
  <si>
    <t>ELECTCAST</t>
  </si>
  <si>
    <t>Intellect Design Arena Ltd</t>
  </si>
  <si>
    <t>INTELLECT</t>
  </si>
  <si>
    <t>IIFL Securities Ltd</t>
  </si>
  <si>
    <t>IIFLSEC</t>
  </si>
  <si>
    <t>RBL Bank Ltd</t>
  </si>
  <si>
    <t>RBLBANK</t>
  </si>
  <si>
    <t>Happiest Minds Technologies Ltd</t>
  </si>
  <si>
    <t>HAPPSTMNDS</t>
  </si>
  <si>
    <t>Reliance Infrastructure Ltd</t>
  </si>
  <si>
    <t>RELINFRA</t>
  </si>
  <si>
    <t>Tanla Platforms Ltd</t>
  </si>
  <si>
    <t>TANLA</t>
  </si>
  <si>
    <t>City Union Bank Ltd</t>
  </si>
  <si>
    <t>CUB</t>
  </si>
  <si>
    <t>CE Info Systems Ltd</t>
  </si>
  <si>
    <t>MAPMYINDIA</t>
  </si>
  <si>
    <t>Alkyl Amines Chemicals Ltd</t>
  </si>
  <si>
    <t>ALKYLAMINE</t>
  </si>
  <si>
    <t>Saregama India Ltd</t>
  </si>
  <si>
    <t>SAREGAMA</t>
  </si>
  <si>
    <t>Movies &amp; TV Serials</t>
  </si>
  <si>
    <t>Genus Power Infrastructures Ltd</t>
  </si>
  <si>
    <t>GENUSPOWER</t>
  </si>
  <si>
    <t>Powergrid Infrastructure Investment Trust</t>
  </si>
  <si>
    <t>PGINVIT</t>
  </si>
  <si>
    <t>Sanofi Consumer Healthcare India Ltd</t>
  </si>
  <si>
    <t>SANOFICONR</t>
  </si>
  <si>
    <t>Metropolis Healthcare Ltd</t>
  </si>
  <si>
    <t>METROPOLIS</t>
  </si>
  <si>
    <t>Sammaan Capital Ltd</t>
  </si>
  <si>
    <t>SAMMAANCAP</t>
  </si>
  <si>
    <t>Kirloskar Ferrous Industries Ltd</t>
  </si>
  <si>
    <t>KIRLFER</t>
  </si>
  <si>
    <t>shipping corporation of India Ltd</t>
  </si>
  <si>
    <t>SCI</t>
  </si>
  <si>
    <t>Symphony Ltd</t>
  </si>
  <si>
    <t>SYMPHONY</t>
  </si>
  <si>
    <t>Engineers India Ltd</t>
  </si>
  <si>
    <t>ENGINERSIN</t>
  </si>
  <si>
    <t>Can Fin Homes Ltd</t>
  </si>
  <si>
    <t>CANFINHOME</t>
  </si>
  <si>
    <t>Graphite India Ltd</t>
  </si>
  <si>
    <t>GRAPHITE</t>
  </si>
  <si>
    <t>India Cements Ltd</t>
  </si>
  <si>
    <t>INDIACEM</t>
  </si>
  <si>
    <t>Sapphire Foods India Ltd</t>
  </si>
  <si>
    <t>SAPPHIRE</t>
  </si>
  <si>
    <t>Jammu and Kashmir Bank Ltd</t>
  </si>
  <si>
    <t>J&amp;KBANK</t>
  </si>
  <si>
    <t>Home First Finance Company India Ltd</t>
  </si>
  <si>
    <t>HOMEFIRST</t>
  </si>
  <si>
    <t>RedTape</t>
  </si>
  <si>
    <t>REDTAPE</t>
  </si>
  <si>
    <t>JK Tyre &amp; Industries Ltd</t>
  </si>
  <si>
    <t>JKTYRE</t>
  </si>
  <si>
    <t>Happy Forgings Ltd</t>
  </si>
  <si>
    <t>HAPPYFORGE</t>
  </si>
  <si>
    <t>Auto, Truck &amp; Motorcycle Parts</t>
  </si>
  <si>
    <t>Quess Corp Ltd</t>
  </si>
  <si>
    <t>QUESS</t>
  </si>
  <si>
    <t>Employment Services</t>
  </si>
  <si>
    <t>ITD Cementation India Ltd</t>
  </si>
  <si>
    <t>ITDCEM</t>
  </si>
  <si>
    <t>Raymond Ltd</t>
  </si>
  <si>
    <t>RAYMOND</t>
  </si>
  <si>
    <t>PNC Infratech Ltd</t>
  </si>
  <si>
    <t>PNCINFRA</t>
  </si>
  <si>
    <t>Edelweiss Financial Services Ltd</t>
  </si>
  <si>
    <t>EDELWEISS</t>
  </si>
  <si>
    <t>Senco Gold Ltd</t>
  </si>
  <si>
    <t>SENCO</t>
  </si>
  <si>
    <t>ELANTAS Beck India Ltd</t>
  </si>
  <si>
    <t>ELANTAS</t>
  </si>
  <si>
    <t>Mrs. Bectors Food Specialities Ltd</t>
  </si>
  <si>
    <t>BECTORFOOD</t>
  </si>
  <si>
    <t>Shree Renuka Sugars Ltd</t>
  </si>
  <si>
    <t>RENUKA</t>
  </si>
  <si>
    <t>Vesuvius India Ltd</t>
  </si>
  <si>
    <t>VESUVIUS</t>
  </si>
  <si>
    <t>Bharat 22 ETF</t>
  </si>
  <si>
    <t>ICICIB22</t>
  </si>
  <si>
    <t>Bajaj Electricals Ltd</t>
  </si>
  <si>
    <t>BAJAJELEC</t>
  </si>
  <si>
    <t>Usha Martin Ltd</t>
  </si>
  <si>
    <t>USHAMART</t>
  </si>
  <si>
    <t>Nippon India ETF Nifty Bank BeES</t>
  </si>
  <si>
    <t>BANKBEES</t>
  </si>
  <si>
    <t>Gujarat Mineral Development Corporation Ltd</t>
  </si>
  <si>
    <t>GMDCLTD</t>
  </si>
  <si>
    <t>KPI Green Energy Ltd</t>
  </si>
  <si>
    <t>KPIGREEN</t>
  </si>
  <si>
    <t>GMR Power and Urban Infra Ltd</t>
  </si>
  <si>
    <t>GMRP&amp;UI</t>
  </si>
  <si>
    <t>INOX India Ltd</t>
  </si>
  <si>
    <t>INOXINDIA</t>
  </si>
  <si>
    <t>Sea-Borne Tankers</t>
  </si>
  <si>
    <t>Gujarat Pipavav Port Ltd</t>
  </si>
  <si>
    <t>GPPL</t>
  </si>
  <si>
    <t>Galaxy Surfactants Ltd</t>
  </si>
  <si>
    <t>GALAXYSURF</t>
  </si>
  <si>
    <t>Cera Sanitaryware Ltd</t>
  </si>
  <si>
    <t>CERA</t>
  </si>
  <si>
    <t>P N Gadgil Jewellers Ltd</t>
  </si>
  <si>
    <t>PNGJL</t>
  </si>
  <si>
    <t>Prudent Corporate Advisory Services Ltd</t>
  </si>
  <si>
    <t>PRUDENT</t>
  </si>
  <si>
    <t>Prism Johnson Ltd</t>
  </si>
  <si>
    <t>PRSMJOHNSN</t>
  </si>
  <si>
    <t>Just Dial Ltd</t>
  </si>
  <si>
    <t>JUSTDIAL</t>
  </si>
  <si>
    <t>Vijaya Diagnostic Centre Ltd</t>
  </si>
  <si>
    <t>VIJAYA</t>
  </si>
  <si>
    <t>Transformers and Rectifiers (India) Ltd</t>
  </si>
  <si>
    <t>TARIL</t>
  </si>
  <si>
    <t>Bengal &amp; Assam Company Ltd</t>
  </si>
  <si>
    <t>BENGALASM</t>
  </si>
  <si>
    <t>Triveni Engineering and Industries Ltd</t>
  </si>
  <si>
    <t>TRIVENI</t>
  </si>
  <si>
    <t>Rattanindia Enterprises Ltd</t>
  </si>
  <si>
    <t>RTNINDIA</t>
  </si>
  <si>
    <t>Power Mech Projects Ltd</t>
  </si>
  <si>
    <t>POWERMECH</t>
  </si>
  <si>
    <t>Valor Estate Ltd</t>
  </si>
  <si>
    <t>DBREALTY</t>
  </si>
  <si>
    <t>Campus Activewear Ltd</t>
  </si>
  <si>
    <t>CAMPUS</t>
  </si>
  <si>
    <t>HMT Ltd</t>
  </si>
  <si>
    <t>HMT</t>
  </si>
  <si>
    <t>Sheela Foam Ltd</t>
  </si>
  <si>
    <t>SFL</t>
  </si>
  <si>
    <t>Home Furnishing</t>
  </si>
  <si>
    <t>Route Mobile Ltd</t>
  </si>
  <si>
    <t>ROUTE</t>
  </si>
  <si>
    <t>Max Estates Ltd</t>
  </si>
  <si>
    <t>MAXESTATES</t>
  </si>
  <si>
    <t>HG Infra Engineering Ltd</t>
  </si>
  <si>
    <t>HGINFRA</t>
  </si>
  <si>
    <t>SBFC Finance Ltd</t>
  </si>
  <si>
    <t>SBFC</t>
  </si>
  <si>
    <t>Brookfield India Real Estate Trust</t>
  </si>
  <si>
    <t>BIRET</t>
  </si>
  <si>
    <t>CMS Info Systems Ltd</t>
  </si>
  <si>
    <t>CMSINFO</t>
  </si>
  <si>
    <t>Rashtriya Chemicals and Fertilizers Ltd</t>
  </si>
  <si>
    <t>RCF</t>
  </si>
  <si>
    <t>India Grid Trust</t>
  </si>
  <si>
    <t>INDIGRID</t>
  </si>
  <si>
    <t>Birla Corporation Ltd</t>
  </si>
  <si>
    <t>BIRLACORPN</t>
  </si>
  <si>
    <t>JSW Holdings Ltd</t>
  </si>
  <si>
    <t>JSWHL</t>
  </si>
  <si>
    <t>Gujarat Narmada Valley Fertilizers &amp; Chemicals Ltd</t>
  </si>
  <si>
    <t>GNFC</t>
  </si>
  <si>
    <t>Latent View Analytics Ltd</t>
  </si>
  <si>
    <t>LATENTVIEW</t>
  </si>
  <si>
    <t>Force Motors Ltd</t>
  </si>
  <si>
    <t>FORCEMOT</t>
  </si>
  <si>
    <t>Isgec Heavy Engineering Ltd</t>
  </si>
  <si>
    <t>ISGEC</t>
  </si>
  <si>
    <t>Eureka Forbes Ltd</t>
  </si>
  <si>
    <t>EUREKAFORB</t>
  </si>
  <si>
    <t>Household Appliances</t>
  </si>
  <si>
    <t>Jupiter Life Line Hospitals Ltd</t>
  </si>
  <si>
    <t>JLHL</t>
  </si>
  <si>
    <t>Va Tech Wabag Ltd</t>
  </si>
  <si>
    <t>WABAG</t>
  </si>
  <si>
    <t>Water Management</t>
  </si>
  <si>
    <t>Choice International Ltd</t>
  </si>
  <si>
    <t>CHOICEIN</t>
  </si>
  <si>
    <t>Lemon Tree Hotels Ltd</t>
  </si>
  <si>
    <t>LEMONTREE</t>
  </si>
  <si>
    <t>ESAB India Ltd</t>
  </si>
  <si>
    <t>ESABINDIA</t>
  </si>
  <si>
    <t>Religare Enterprises Ltd</t>
  </si>
  <si>
    <t>RELIGARE</t>
  </si>
  <si>
    <t>Tips Music Ltd</t>
  </si>
  <si>
    <t>TIPSMUSIC</t>
  </si>
  <si>
    <t>Epigral Ltd</t>
  </si>
  <si>
    <t>EPIGRAL</t>
  </si>
  <si>
    <t>JK Lakshmi Cement Ltd</t>
  </si>
  <si>
    <t>JKLAKSHMI</t>
  </si>
  <si>
    <t>KNR Constructions Ltd</t>
  </si>
  <si>
    <t>KNRCON</t>
  </si>
  <si>
    <t>Shakti Pumps (India) Ltd</t>
  </si>
  <si>
    <t>SHAKTIPUMP</t>
  </si>
  <si>
    <t>Puravankara Ltd</t>
  </si>
  <si>
    <t>PURVA</t>
  </si>
  <si>
    <t>HEG Ltd</t>
  </si>
  <si>
    <t>HEG</t>
  </si>
  <si>
    <t>Thomas Cook (India) Ltd</t>
  </si>
  <si>
    <t>THOMASCOOK</t>
  </si>
  <si>
    <t>Shriram Pistons &amp; Rings Ltd</t>
  </si>
  <si>
    <t>SHRIPISTON</t>
  </si>
  <si>
    <t>Allied Blenders and Distillers Ltd</t>
  </si>
  <si>
    <t>ABDL</t>
  </si>
  <si>
    <t>Arvind Ltd</t>
  </si>
  <si>
    <t>ARVIND</t>
  </si>
  <si>
    <t>National Standard (India) Ltd</t>
  </si>
  <si>
    <t>NATIONSTD</t>
  </si>
  <si>
    <t>CCL Products (India) Ltd</t>
  </si>
  <si>
    <t>CCL</t>
  </si>
  <si>
    <t>Procter &amp; Gamble Health Ltd</t>
  </si>
  <si>
    <t>PGHL</t>
  </si>
  <si>
    <t>V-mart Retail Ltd</t>
  </si>
  <si>
    <t>VMART</t>
  </si>
  <si>
    <t>Garware Hi-Tech Films Ltd</t>
  </si>
  <si>
    <t>GRWRHITECH</t>
  </si>
  <si>
    <t>Keystone Realtors Ltd</t>
  </si>
  <si>
    <t>RUSTOMJEE</t>
  </si>
  <si>
    <t>Lloyds Engineering Works Ltd</t>
  </si>
  <si>
    <t>LLOYDSENGG</t>
  </si>
  <si>
    <t>Varroc Engineering Ltd</t>
  </si>
  <si>
    <t>VARROC</t>
  </si>
  <si>
    <t>Sansera Engineering Ltd</t>
  </si>
  <si>
    <t>SANSERA</t>
  </si>
  <si>
    <t>RattanIndia Power Ltd</t>
  </si>
  <si>
    <t>RTNPOWER</t>
  </si>
  <si>
    <t>Archean Chemical Industries Ltd</t>
  </si>
  <si>
    <t>ACI</t>
  </si>
  <si>
    <t>Aurionpro Solutions Ltd</t>
  </si>
  <si>
    <t>AURIONPRO</t>
  </si>
  <si>
    <t>Rategain Travel Technologies Ltd</t>
  </si>
  <si>
    <t>RATEGAIN</t>
  </si>
  <si>
    <t>TVS Supply Chain Solutions Ltd</t>
  </si>
  <si>
    <t>TVSSCS</t>
  </si>
  <si>
    <t>Karnataka Bank Ltd</t>
  </si>
  <si>
    <t>KTKBANK</t>
  </si>
  <si>
    <t>Shoppers Stop Ltd</t>
  </si>
  <si>
    <t>SHOPERSTOP</t>
  </si>
  <si>
    <t>Kotak Nifty Bank ETF</t>
  </si>
  <si>
    <t>BANKNIFTY1</t>
  </si>
  <si>
    <t>Kirloskar Pneumatic Company Ltd</t>
  </si>
  <si>
    <t>KIRLPNU</t>
  </si>
  <si>
    <t>Equitas Small Finance Bank Ltd</t>
  </si>
  <si>
    <t>EQUITASBNK</t>
  </si>
  <si>
    <t>Blue Jet Healthcare Ltd</t>
  </si>
  <si>
    <t>BLUEJET</t>
  </si>
  <si>
    <t>Time Technoplast Ltd</t>
  </si>
  <si>
    <t>TIMETECHNO</t>
  </si>
  <si>
    <t>Gallantt Ispat Ltd</t>
  </si>
  <si>
    <t>GALLANTT</t>
  </si>
  <si>
    <t>KKRRAFTON Developers Limited</t>
  </si>
  <si>
    <t>KDL</t>
  </si>
  <si>
    <t>Gujarat State Fertilizers &amp; Chemicals Ltd</t>
  </si>
  <si>
    <t>GSFC</t>
  </si>
  <si>
    <t>Maharashtra Seamless Ltd</t>
  </si>
  <si>
    <t>MAHSEAMLES</t>
  </si>
  <si>
    <t>F D C Ltd</t>
  </si>
  <si>
    <t>FDC</t>
  </si>
  <si>
    <t>Star Cement Ltd</t>
  </si>
  <si>
    <t>STARCEMENT</t>
  </si>
  <si>
    <t>Balu Forge Industries Ltd</t>
  </si>
  <si>
    <t>BALUFORGE</t>
  </si>
  <si>
    <t>Kama Holdings Ltd</t>
  </si>
  <si>
    <t>KAMAHOLD</t>
  </si>
  <si>
    <t>SBI Nifty 50 ETF</t>
  </si>
  <si>
    <t>SETFNIF50</t>
  </si>
  <si>
    <t>BHARAT Bond ETF-April 2023-Growth</t>
  </si>
  <si>
    <t>EBBETF0423</t>
  </si>
  <si>
    <t>Debt</t>
  </si>
  <si>
    <t>Transport Corporation of India Ltd</t>
  </si>
  <si>
    <t>TCI</t>
  </si>
  <si>
    <t>Rajesh Exports Ltd</t>
  </si>
  <si>
    <t>RAJESHEXPO</t>
  </si>
  <si>
    <t>JK Paper Ltd</t>
  </si>
  <si>
    <t>JKPAPER</t>
  </si>
  <si>
    <t>Infibeam Avenues Ltd</t>
  </si>
  <si>
    <t>INFIBEAM</t>
  </si>
  <si>
    <t>EPL Ltd</t>
  </si>
  <si>
    <t>EPL</t>
  </si>
  <si>
    <t>Packaging</t>
  </si>
  <si>
    <t>Avanti Feeds Ltd</t>
  </si>
  <si>
    <t>AVANTIFEED</t>
  </si>
  <si>
    <t>Azad Engineering Ltd</t>
  </si>
  <si>
    <t>AZAD</t>
  </si>
  <si>
    <t>Black Box Ltd</t>
  </si>
  <si>
    <t>BBOX</t>
  </si>
  <si>
    <t>Sunteck Realty Ltd</t>
  </si>
  <si>
    <t>SUNTECK</t>
  </si>
  <si>
    <t>Mastek Ltd</t>
  </si>
  <si>
    <t>MASTEK</t>
  </si>
  <si>
    <t>Network18 Media &amp; Investments Ltd</t>
  </si>
  <si>
    <t>NETWORK18</t>
  </si>
  <si>
    <t>Anupam Rasayan India Ltd</t>
  </si>
  <si>
    <t>ANURAS</t>
  </si>
  <si>
    <t>Texmaco Rail &amp; Engineering Ltd</t>
  </si>
  <si>
    <t>TEXRAIL</t>
  </si>
  <si>
    <t>ASK Automotive Ltd</t>
  </si>
  <si>
    <t>ASKAUTOLTD</t>
  </si>
  <si>
    <t>Electronics Mart India Ltd</t>
  </si>
  <si>
    <t>EMIL</t>
  </si>
  <si>
    <t>Mahindra Lifespace Developers Ltd</t>
  </si>
  <si>
    <t>MAHLIFE</t>
  </si>
  <si>
    <t>Ion Exchange (India) Ltd</t>
  </si>
  <si>
    <t>IONEXCHANG</t>
  </si>
  <si>
    <t>Environmental Services</t>
  </si>
  <si>
    <t>Spicejet Ltd</t>
  </si>
  <si>
    <t>SPICEJET</t>
  </si>
  <si>
    <t>Juniper Hotels Ltd</t>
  </si>
  <si>
    <t>JUNIPER</t>
  </si>
  <si>
    <t>Astra Microwave Products Ltd</t>
  </si>
  <si>
    <t>ASTRAMICRO</t>
  </si>
  <si>
    <t>V I P Industries Ltd</t>
  </si>
  <si>
    <t>VIPIND</t>
  </si>
  <si>
    <t>Chemplast Sanmar Ltd</t>
  </si>
  <si>
    <t>CHEMPLASTS</t>
  </si>
  <si>
    <t>India Shelter Finance Corporation Ltd</t>
  </si>
  <si>
    <t>INDIASHLTR</t>
  </si>
  <si>
    <t>Ethos Ltd</t>
  </si>
  <si>
    <t>ETHOSLTD</t>
  </si>
  <si>
    <t>Surya Roshni Ltd</t>
  </si>
  <si>
    <t>SURYAROSNI</t>
  </si>
  <si>
    <t>Moil Ltd</t>
  </si>
  <si>
    <t>MOIL</t>
  </si>
  <si>
    <t>Mining - Manganese</t>
  </si>
  <si>
    <t>Tarc Ltd</t>
  </si>
  <si>
    <t>TARC</t>
  </si>
  <si>
    <t>Mahindra Holidays and Resorts India Ltd</t>
  </si>
  <si>
    <t>MHRIL</t>
  </si>
  <si>
    <t>Shilpa Medicare Ltd</t>
  </si>
  <si>
    <t>SHILPAMED</t>
  </si>
  <si>
    <t>Garware Technical Fibres Ltd</t>
  </si>
  <si>
    <t>GARFIBRES</t>
  </si>
  <si>
    <t>Ujjivan Small Finance Bank Ltd</t>
  </si>
  <si>
    <t>UJJIVANSFB</t>
  </si>
  <si>
    <t>MedPlus Health Services Ltd</t>
  </si>
  <si>
    <t>MEDPLUS</t>
  </si>
  <si>
    <t>Equinox India Developments Ltd</t>
  </si>
  <si>
    <t>EMBDL</t>
  </si>
  <si>
    <t>Sandur Manganese and Iron Ores Ltd</t>
  </si>
  <si>
    <t>SANDUMA</t>
  </si>
  <si>
    <t>Laxmi Organic Industries Ltd</t>
  </si>
  <si>
    <t>LXCHEM</t>
  </si>
  <si>
    <t>Arvind Fashions Ltd</t>
  </si>
  <si>
    <t>ARVINDFASN</t>
  </si>
  <si>
    <t>Protean eGov Technologies Ltd</t>
  </si>
  <si>
    <t>PROTEAN</t>
  </si>
  <si>
    <t>IT Consulting &amp; Other Services</t>
  </si>
  <si>
    <t>Dilip Buildcon Ltd</t>
  </si>
  <si>
    <t>DBL</t>
  </si>
  <si>
    <t>Ahluwalia Contracts (India) Ltd</t>
  </si>
  <si>
    <t>AHLUCONT</t>
  </si>
  <si>
    <t>Sundaram Finance Holdings Ltd</t>
  </si>
  <si>
    <t>SUNDARMHLD</t>
  </si>
  <si>
    <t>Welspun Enterprises Ltd</t>
  </si>
  <si>
    <t>WELENT</t>
  </si>
  <si>
    <t>Syrma SGS Technology Ltd</t>
  </si>
  <si>
    <t>SYRMA</t>
  </si>
  <si>
    <t>PC Jeweller Ltd</t>
  </si>
  <si>
    <t>PCJEWELLER</t>
  </si>
  <si>
    <t>Nazara Technologies Ltd</t>
  </si>
  <si>
    <t>NAZARA</t>
  </si>
  <si>
    <t>Theme Parks &amp; Gaming</t>
  </si>
  <si>
    <t>Diamond Power Infrastructure Ltd</t>
  </si>
  <si>
    <t>DIACABS</t>
  </si>
  <si>
    <t>IFB Industries Ltd</t>
  </si>
  <si>
    <t>IFBIND</t>
  </si>
  <si>
    <t>Balaji Amines Ltd</t>
  </si>
  <si>
    <t>BALAMINES</t>
  </si>
  <si>
    <t>Hindustan Foods Ltd</t>
  </si>
  <si>
    <t>HNDFDS</t>
  </si>
  <si>
    <t>eMudhra Ltd</t>
  </si>
  <si>
    <t>EMUDHRA</t>
  </si>
  <si>
    <t>TV18 Broadcast Ltd</t>
  </si>
  <si>
    <t>TV18BRDCST</t>
  </si>
  <si>
    <t>Indo Count Industries Ltd</t>
  </si>
  <si>
    <t>ICIL</t>
  </si>
  <si>
    <t>Tamilnad Mercantile Bank Ltd</t>
  </si>
  <si>
    <t>TMB</t>
  </si>
  <si>
    <t>Sudarshan Chemical Industries Ltd</t>
  </si>
  <si>
    <t>SUDARSCHEM</t>
  </si>
  <si>
    <t>Mishra Dhatu Nigam Ltd</t>
  </si>
  <si>
    <t>MIDHANI</t>
  </si>
  <si>
    <t>PDS Limited</t>
  </si>
  <si>
    <t>PDSL</t>
  </si>
  <si>
    <t>Insolation Energy Ltd</t>
  </si>
  <si>
    <t>INA</t>
  </si>
  <si>
    <t>Semiconductors</t>
  </si>
  <si>
    <t>Inox Green Energy Services Ltd</t>
  </si>
  <si>
    <t>INOXGREEN</t>
  </si>
  <si>
    <t>Responsive Industries Ltd</t>
  </si>
  <si>
    <t>RESPONIND</t>
  </si>
  <si>
    <t>Building Products - Granite</t>
  </si>
  <si>
    <t>Go Fashion (India) Ltd</t>
  </si>
  <si>
    <t>GOCOLORS</t>
  </si>
  <si>
    <t>Man Infraconstruction Ltd</t>
  </si>
  <si>
    <t>MANINFRA</t>
  </si>
  <si>
    <t>Dodla Dairy Ltd</t>
  </si>
  <si>
    <t>DODLA</t>
  </si>
  <si>
    <t>Technocraft Industries (India) Ltd</t>
  </si>
  <si>
    <t>TIIL</t>
  </si>
  <si>
    <t>Gabriel India Ltd</t>
  </si>
  <si>
    <t>GABRIEL</t>
  </si>
  <si>
    <t>Dhanuka Agritech Ltd</t>
  </si>
  <si>
    <t>DHANUKA</t>
  </si>
  <si>
    <t>Indigo Paints Ltd</t>
  </si>
  <si>
    <t>INDIGOPNTS</t>
  </si>
  <si>
    <t>ICRA Ltd</t>
  </si>
  <si>
    <t>ICRA</t>
  </si>
  <si>
    <t>Suprajit Engineering Ltd</t>
  </si>
  <si>
    <t>SUPRAJIT</t>
  </si>
  <si>
    <t>Paradeep Phosphates Ltd</t>
  </si>
  <si>
    <t>PARADEEP</t>
  </si>
  <si>
    <t>Ami Organics Ltd</t>
  </si>
  <si>
    <t>AMIORG</t>
  </si>
  <si>
    <t>Ashoka Buildcon Ltd</t>
  </si>
  <si>
    <t>ASHOKA</t>
  </si>
  <si>
    <t>Niit Learning Systems Ltd</t>
  </si>
  <si>
    <t>NIITMTS</t>
  </si>
  <si>
    <t>Education Services</t>
  </si>
  <si>
    <t>Sun Pharma Advanced Research Co Ltd</t>
  </si>
  <si>
    <t>SPARC</t>
  </si>
  <si>
    <t>Share India Securities Ltd</t>
  </si>
  <si>
    <t>SHAREINDIA</t>
  </si>
  <si>
    <t>Piccadily Agro Industries Ltd</t>
  </si>
  <si>
    <t>PICCADIL</t>
  </si>
  <si>
    <t>Hindustan Construction Company Ltd</t>
  </si>
  <si>
    <t>HCC</t>
  </si>
  <si>
    <t>Ganesh Housing Corp Ltd</t>
  </si>
  <si>
    <t>GANESHHOUC</t>
  </si>
  <si>
    <t>Ceigall India Ltd</t>
  </si>
  <si>
    <t>CEIGALL</t>
  </si>
  <si>
    <t>National Highways Infra Trust</t>
  </si>
  <si>
    <t>NHIT</t>
  </si>
  <si>
    <t>Kesoram Industries Ltd</t>
  </si>
  <si>
    <t>KESORAMIND</t>
  </si>
  <si>
    <t>KRBL Ltd</t>
  </si>
  <si>
    <t>KRBL</t>
  </si>
  <si>
    <t>Bansal Wire Industries Ltd</t>
  </si>
  <si>
    <t>BANSALWIRE</t>
  </si>
  <si>
    <t>Gokaldas Exports Ltd</t>
  </si>
  <si>
    <t>GOKEX</t>
  </si>
  <si>
    <t>Jindal Worldwide Ltd</t>
  </si>
  <si>
    <t>JINDWORLD</t>
  </si>
  <si>
    <t>BHARAT Bond ETF-April 2030-Growth</t>
  </si>
  <si>
    <t>EBBETF0430</t>
  </si>
  <si>
    <t>Lux Industries Ltd</t>
  </si>
  <si>
    <t>LUXIND</t>
  </si>
  <si>
    <t>Refex Industries Ltd</t>
  </si>
  <si>
    <t>REFEX</t>
  </si>
  <si>
    <t>Greenlam Industries Ltd</t>
  </si>
  <si>
    <t>GREENLAM</t>
  </si>
  <si>
    <t>Building Products - Laminates</t>
  </si>
  <si>
    <t>Sharda Motor Industries Ltd</t>
  </si>
  <si>
    <t>SHARDAMOTR</t>
  </si>
  <si>
    <t>Nesco Ltd</t>
  </si>
  <si>
    <t>NESCO</t>
  </si>
  <si>
    <t>Gulf Oil Lubricants India Ltd</t>
  </si>
  <si>
    <t>GULFOILLUB</t>
  </si>
  <si>
    <t>Rolex Rings Ltd</t>
  </si>
  <si>
    <t>ROLEXRINGS</t>
  </si>
  <si>
    <t>Thangamayil Jewellery Ltd</t>
  </si>
  <si>
    <t>THANGAMAYL</t>
  </si>
  <si>
    <t>Orchid Pharma Ltd</t>
  </si>
  <si>
    <t>ORCHPHARMA</t>
  </si>
  <si>
    <t>BHARAT Bond ETF-April 2032</t>
  </si>
  <si>
    <t>BBETF0432</t>
  </si>
  <si>
    <t>Kennametal India Ltd</t>
  </si>
  <si>
    <t>KENNAMET</t>
  </si>
  <si>
    <t>Johnson Controls-Hitachi Air Conditioning India Ltd</t>
  </si>
  <si>
    <t>JCHAC</t>
  </si>
  <si>
    <t>GHCL Ltd</t>
  </si>
  <si>
    <t>GHCL</t>
  </si>
  <si>
    <t>India Infrastructure Trust</t>
  </si>
  <si>
    <t>INFRATRUST</t>
  </si>
  <si>
    <t>GMM Pfaudler Ltd</t>
  </si>
  <si>
    <t>GMMPFAUDLR</t>
  </si>
  <si>
    <t>South Indian Bank Ltd</t>
  </si>
  <si>
    <t>SOUTHBANK</t>
  </si>
  <si>
    <t>Lloyds Enterprises Ltd</t>
  </si>
  <si>
    <t>LLOYDSENT</t>
  </si>
  <si>
    <t>Trading Companies &amp; Distributors</t>
  </si>
  <si>
    <t>Jai Corp Ltd</t>
  </si>
  <si>
    <t>JAICORPLTD</t>
  </si>
  <si>
    <t>Indinfravit Trust</t>
  </si>
  <si>
    <t>INDINFR</t>
  </si>
  <si>
    <t>Rallis India Ltd</t>
  </si>
  <si>
    <t>RALLIS</t>
  </si>
  <si>
    <t>Ujaas Energy Ltd</t>
  </si>
  <si>
    <t>UEL</t>
  </si>
  <si>
    <t>Aditya Vision Ltd</t>
  </si>
  <si>
    <t>AVL</t>
  </si>
  <si>
    <t>Retail - Speciality</t>
  </si>
  <si>
    <t>Orient Cement Ltd</t>
  </si>
  <si>
    <t>ORIENTCEM</t>
  </si>
  <si>
    <t>Allcargo Logistics Ltd</t>
  </si>
  <si>
    <t>ALLCARGO</t>
  </si>
  <si>
    <t>TD Power Systems Ltd</t>
  </si>
  <si>
    <t>TDPOWERSYS</t>
  </si>
  <si>
    <t>Borosil Renewables Ltd</t>
  </si>
  <si>
    <t>BORORENEW</t>
  </si>
  <si>
    <t>Housewares</t>
  </si>
  <si>
    <t>Prince Pipes and Fittings Ltd</t>
  </si>
  <si>
    <t>PRINCEPIPE</t>
  </si>
  <si>
    <t>Sterlite Technologies Ltd</t>
  </si>
  <si>
    <t>STLTECH</t>
  </si>
  <si>
    <t>Optiemus Infracom Ltd</t>
  </si>
  <si>
    <t>OPTIEMUS</t>
  </si>
  <si>
    <t>Magellanic Cloud Ltd</t>
  </si>
  <si>
    <t>MCLOUD</t>
  </si>
  <si>
    <t>VST Industries Ltd</t>
  </si>
  <si>
    <t>VSTIND</t>
  </si>
  <si>
    <t>AGI Greenpac Ltd</t>
  </si>
  <si>
    <t>AGI</t>
  </si>
  <si>
    <t>Healthcare Global Enterprises Ltd</t>
  </si>
  <si>
    <t>HCG</t>
  </si>
  <si>
    <t>PTC India Ltd</t>
  </si>
  <si>
    <t>PTC</t>
  </si>
  <si>
    <t>Gujarat Alkalies And Chemicals Ltd</t>
  </si>
  <si>
    <t>GUJALKALI</t>
  </si>
  <si>
    <t>R Systems International Ltd</t>
  </si>
  <si>
    <t>RSYSTEMS</t>
  </si>
  <si>
    <t>Bondada Engineering Ltd</t>
  </si>
  <si>
    <t>BONDADA</t>
  </si>
  <si>
    <t>Easy Trip Planners Ltd</t>
  </si>
  <si>
    <t>EASEMYTRIP</t>
  </si>
  <si>
    <t>Privi Speciality Chemicals Ltd</t>
  </si>
  <si>
    <t>PRIVISCL</t>
  </si>
  <si>
    <t>National Fertilizers Ltd</t>
  </si>
  <si>
    <t>NFL</t>
  </si>
  <si>
    <t>Marsons Ltd</t>
  </si>
  <si>
    <t>MARSONS</t>
  </si>
  <si>
    <t>Pilani Investment And Industries Corporation Ltd</t>
  </si>
  <si>
    <t>PILANIINVS</t>
  </si>
  <si>
    <t>Kovai Medical Center and Hospital Ltd</t>
  </si>
  <si>
    <t>KOVAI</t>
  </si>
  <si>
    <t>Gujarat Ambuja Exports Ltd</t>
  </si>
  <si>
    <t>GAEL</t>
  </si>
  <si>
    <t>Entero Healthcare Solutions Ltd</t>
  </si>
  <si>
    <t>ENTERO</t>
  </si>
  <si>
    <t>SIS Ltd</t>
  </si>
  <si>
    <t>SIS</t>
  </si>
  <si>
    <t>Jana Small Finance Bank Ltd</t>
  </si>
  <si>
    <t>JSFB</t>
  </si>
  <si>
    <t>India Tourism Development Corp Ltd</t>
  </si>
  <si>
    <t>ITDC</t>
  </si>
  <si>
    <t>DB Corp Ltd</t>
  </si>
  <si>
    <t>DBCORP</t>
  </si>
  <si>
    <t>Publishing</t>
  </si>
  <si>
    <t>Rain Industries Ltd</t>
  </si>
  <si>
    <t>RAIN</t>
  </si>
  <si>
    <t>Le Travenues Technology Ltd</t>
  </si>
  <si>
    <t>IXIGO</t>
  </si>
  <si>
    <t>J Kumar Infraprojects Ltd</t>
  </si>
  <si>
    <t>JKIL</t>
  </si>
  <si>
    <t>Zaggle Prepaid Ocean Services Ltd</t>
  </si>
  <si>
    <t>ZAGGLE</t>
  </si>
  <si>
    <t>Aarti Pharmalabs Ltd</t>
  </si>
  <si>
    <t>AARTIPHARM</t>
  </si>
  <si>
    <t>Pricol Ltd</t>
  </si>
  <si>
    <t>PRICOLLTD</t>
  </si>
  <si>
    <t>Heritage Foods Ltd</t>
  </si>
  <si>
    <t>HERITGFOOD</t>
  </si>
  <si>
    <t>Eraaya Lifespaces Ltd</t>
  </si>
  <si>
    <t>ERAAYA</t>
  </si>
  <si>
    <t>Kirloskar Industries Ltd</t>
  </si>
  <si>
    <t>KIRLOSIND</t>
  </si>
  <si>
    <t>Tilaknagar Industries Ltd</t>
  </si>
  <si>
    <t>TI</t>
  </si>
  <si>
    <t>Advanced Enzyme Technologies Ltd</t>
  </si>
  <si>
    <t>ADVENZYMES</t>
  </si>
  <si>
    <t>Restaurant Brands Asia Ltd</t>
  </si>
  <si>
    <t>RBA</t>
  </si>
  <si>
    <t>Orissa Minerals Development Company Ltd</t>
  </si>
  <si>
    <t>ORISSAMINE</t>
  </si>
  <si>
    <t>Neogen Chemicals Ltd</t>
  </si>
  <si>
    <t>NEOGEN</t>
  </si>
  <si>
    <t>Cyient DLM Ltd</t>
  </si>
  <si>
    <t>CYIENTDLM</t>
  </si>
  <si>
    <t>CSB Bank Ltd</t>
  </si>
  <si>
    <t>CSBBANK</t>
  </si>
  <si>
    <t>Hemisphere Properties India Ltd</t>
  </si>
  <si>
    <t>HEMIPROP</t>
  </si>
  <si>
    <t>Banco Products (India) Ltd</t>
  </si>
  <si>
    <t>BANCOINDIA</t>
  </si>
  <si>
    <t>Anup Engineering Ltd</t>
  </si>
  <si>
    <t>ANUP</t>
  </si>
  <si>
    <t>Dynamatic Technologies Ltd</t>
  </si>
  <si>
    <t>DYNAMATECH</t>
  </si>
  <si>
    <t>Skipper Ltd</t>
  </si>
  <si>
    <t>SKIPPER</t>
  </si>
  <si>
    <t>Bharat Bijlee Ltd</t>
  </si>
  <si>
    <t>BBL</t>
  </si>
  <si>
    <t>MTAR Technologies Ltd</t>
  </si>
  <si>
    <t>MTARTECH</t>
  </si>
  <si>
    <t>Rajoo Engineers Ltd</t>
  </si>
  <si>
    <t>RAJOOENG</t>
  </si>
  <si>
    <t>E2E Networks Ltd</t>
  </si>
  <si>
    <t>E2E</t>
  </si>
  <si>
    <t>Paisalo Digital Ltd</t>
  </si>
  <si>
    <t>PAISALO</t>
  </si>
  <si>
    <t>Nippon India ETF Gold BeES</t>
  </si>
  <si>
    <t>GOLDBEES</t>
  </si>
  <si>
    <t>Gold</t>
  </si>
  <si>
    <t>SeQuent Scientific Ltd</t>
  </si>
  <si>
    <t>SEQUENT</t>
  </si>
  <si>
    <t>Bajaj Hindusthan Sugar Ltd</t>
  </si>
  <si>
    <t>BAJAJHIND</t>
  </si>
  <si>
    <t>Sharda Cropchem Ltd</t>
  </si>
  <si>
    <t>SHARDACROP</t>
  </si>
  <si>
    <t>Orient Electric Ltd</t>
  </si>
  <si>
    <t>ORIENTELEC</t>
  </si>
  <si>
    <t>TeamLease Services Ltd</t>
  </si>
  <si>
    <t>TEAMLEASE</t>
  </si>
  <si>
    <t>MAS Financial Services Ltd</t>
  </si>
  <si>
    <t>MASFIN</t>
  </si>
  <si>
    <t>Utkarsh Small Finance Bank Ltd</t>
  </si>
  <si>
    <t>UTKARSHBNK</t>
  </si>
  <si>
    <t>Network People Services Technologies Ltd</t>
  </si>
  <si>
    <t>NPST</t>
  </si>
  <si>
    <t>Gopal Snacks Ltd</t>
  </si>
  <si>
    <t>GOPAL</t>
  </si>
  <si>
    <t>Heidelbergcement India Ltd</t>
  </si>
  <si>
    <t>HEIDELBERG</t>
  </si>
  <si>
    <t>Vaibhav Global Ltd</t>
  </si>
  <si>
    <t>VAIBHAVGBL</t>
  </si>
  <si>
    <t>Uflex Ltd</t>
  </si>
  <si>
    <t>UFLEX</t>
  </si>
  <si>
    <t>Grauer And Weil (India) Ltd</t>
  </si>
  <si>
    <t>GRAUWEIL</t>
  </si>
  <si>
    <t>Manorama Industries Ltd</t>
  </si>
  <si>
    <t>MANORAMA</t>
  </si>
  <si>
    <t>Borosil Ltd</t>
  </si>
  <si>
    <t>BOROLTD</t>
  </si>
  <si>
    <t>Ganesha Ecosphere Ltd</t>
  </si>
  <si>
    <t>GANECOS</t>
  </si>
  <si>
    <t>Wonderla Holidays Ltd</t>
  </si>
  <si>
    <t>WONDERLA</t>
  </si>
  <si>
    <t>Rossari Biotech Ltd</t>
  </si>
  <si>
    <t>ROSSARI</t>
  </si>
  <si>
    <t>SG Mart Ltd</t>
  </si>
  <si>
    <t>SGMART</t>
  </si>
  <si>
    <t>Renewable Electricity</t>
  </si>
  <si>
    <t>Bharat Rasayan Ltd</t>
  </si>
  <si>
    <t>BHARATRAS</t>
  </si>
  <si>
    <t>VRL Logistics Ltd</t>
  </si>
  <si>
    <t>VRLLOG</t>
  </si>
  <si>
    <t>Greenpanel Industries Ltd</t>
  </si>
  <si>
    <t>GREENPANEL</t>
  </si>
  <si>
    <t>Sundaram Clayton Ltd</t>
  </si>
  <si>
    <t>SUNCLAY</t>
  </si>
  <si>
    <t>Yatharth Hospital &amp; Trauma Care Services Ltd</t>
  </si>
  <si>
    <t>YATHARTH</t>
  </si>
  <si>
    <t>V2 Retail Ltd</t>
  </si>
  <si>
    <t>V2RETAIL</t>
  </si>
  <si>
    <t>Kaveri Seed Company Ltd</t>
  </si>
  <si>
    <t>KSCL</t>
  </si>
  <si>
    <t>Seeds</t>
  </si>
  <si>
    <t>Nocil Ltd</t>
  </si>
  <si>
    <t>NOCIL</t>
  </si>
  <si>
    <t>Awfis Space Solutions Ltd</t>
  </si>
  <si>
    <t>AWFIS</t>
  </si>
  <si>
    <t>Northern ARC Capital Ltd</t>
  </si>
  <si>
    <t>NORTHARC</t>
  </si>
  <si>
    <t>Aarti Drugs Ltd</t>
  </si>
  <si>
    <t>AARTIDRUGS</t>
  </si>
  <si>
    <t>Pitti Engineering Ltd</t>
  </si>
  <si>
    <t>PITTIENG</t>
  </si>
  <si>
    <t>Bannari Amman Sugars Ltd</t>
  </si>
  <si>
    <t>BANARISUG</t>
  </si>
  <si>
    <t>Jayaswal Neco Industries Ltd</t>
  </si>
  <si>
    <t>JAYNECOIND</t>
  </si>
  <si>
    <t>Bombay Dyeing and Mfg Co Ltd</t>
  </si>
  <si>
    <t>BOMDYEING</t>
  </si>
  <si>
    <t>Fineotex Chemical Ltd</t>
  </si>
  <si>
    <t>FCL</t>
  </si>
  <si>
    <t>Morepen Laboratories Ltd</t>
  </si>
  <si>
    <t>MOREPENLAB</t>
  </si>
  <si>
    <t>Shanthi Gears Ltd</t>
  </si>
  <si>
    <t>SHANTIGEAR</t>
  </si>
  <si>
    <t>Greenply Industries Ltd</t>
  </si>
  <si>
    <t>GREENPLY</t>
  </si>
  <si>
    <t>Supriya Lifescience Ltd</t>
  </si>
  <si>
    <t>SUPRIYA</t>
  </si>
  <si>
    <t>Harsha Engineers International Ltd</t>
  </si>
  <si>
    <t>HARSHA</t>
  </si>
  <si>
    <t>Dalmia Bharat Sugar and Industries Ltd</t>
  </si>
  <si>
    <t>DALMIASUG</t>
  </si>
  <si>
    <t>Hawkins Cookers Ltd</t>
  </si>
  <si>
    <t>HAWKINCOOK</t>
  </si>
  <si>
    <t>Subros Ltd</t>
  </si>
  <si>
    <t>SUBROS</t>
  </si>
  <si>
    <t>Jamna Auto Industries Ltd</t>
  </si>
  <si>
    <t>JAMNAAUTO</t>
  </si>
  <si>
    <t>MSTC Ltd</t>
  </si>
  <si>
    <t>MSTCLTD</t>
  </si>
  <si>
    <t>Shaily Engineering Plastics Ltd</t>
  </si>
  <si>
    <t>SHAILY</t>
  </si>
  <si>
    <t>Ramky Infrastructure Ltd</t>
  </si>
  <si>
    <t>RAMKY</t>
  </si>
  <si>
    <t>Tinplate Company of India Ltd</t>
  </si>
  <si>
    <t>TINPLATE</t>
  </si>
  <si>
    <t>Patel Engineering Ltd</t>
  </si>
  <si>
    <t>PATELENG</t>
  </si>
  <si>
    <t>Medi Assist Healthcare Services Ltd</t>
  </si>
  <si>
    <t>MEDIASSIST</t>
  </si>
  <si>
    <t>Unichem Laboratories Ltd</t>
  </si>
  <si>
    <t>UNICHEMLAB</t>
  </si>
  <si>
    <t>Moschip Technologies Ltd</t>
  </si>
  <si>
    <t>MOSCHIP</t>
  </si>
  <si>
    <t>Nippon India ETF Nifty 50 BeES</t>
  </si>
  <si>
    <t>NIFTYBEES</t>
  </si>
  <si>
    <t>Gateway Distriparks Ltd</t>
  </si>
  <si>
    <t>GATEWAY</t>
  </si>
  <si>
    <t>Hikal Ltd</t>
  </si>
  <si>
    <t>HIKAL</t>
  </si>
  <si>
    <t>Bhagiradha Chemicals and Industries Ltd</t>
  </si>
  <si>
    <t>BHAGCHEM</t>
  </si>
  <si>
    <t>Balmer Lawrie and Company Ltd</t>
  </si>
  <si>
    <t>BALMLAWRIE</t>
  </si>
  <si>
    <t>Shilchar Technologies Ltd</t>
  </si>
  <si>
    <t>SHILCTECH</t>
  </si>
  <si>
    <t>Imagicaaworld Entertainment Ltd</t>
  </si>
  <si>
    <t>IMAGICAA</t>
  </si>
  <si>
    <t>JTL Industries Ltd</t>
  </si>
  <si>
    <t>JTLIND</t>
  </si>
  <si>
    <t>LG Balakrishnan &amp; Bros Ltd</t>
  </si>
  <si>
    <t>LGBBROSLTD</t>
  </si>
  <si>
    <t>Venus Pipes and Tubes Ltd</t>
  </si>
  <si>
    <t>VENUSPIPES</t>
  </si>
  <si>
    <t>EMS Ltd</t>
  </si>
  <si>
    <t>EMSLIMITED</t>
  </si>
  <si>
    <t>Fiem Industries Ltd</t>
  </si>
  <si>
    <t>FIEMIND</t>
  </si>
  <si>
    <t>Styrenix Performance Materials Ltd</t>
  </si>
  <si>
    <t>STYRENIX</t>
  </si>
  <si>
    <t>SEPC Ltd</t>
  </si>
  <si>
    <t>SEPC</t>
  </si>
  <si>
    <t>RPG Life Sciences Limited</t>
  </si>
  <si>
    <t>RPGLIFE</t>
  </si>
  <si>
    <t>JTEKT India Ltd</t>
  </si>
  <si>
    <t>JTEKTINDIA</t>
  </si>
  <si>
    <t>Samhi Hotels Ltd</t>
  </si>
  <si>
    <t>SAMHI</t>
  </si>
  <si>
    <t>Cartrade Tech Ltd</t>
  </si>
  <si>
    <t>CARTRADE</t>
  </si>
  <si>
    <t>Jain Irrigation Systems Ltd</t>
  </si>
  <si>
    <t>JISLJALEQS</t>
  </si>
  <si>
    <t>Agricultural &amp; Farm Machinery</t>
  </si>
  <si>
    <t>Websol Energy System Ltd</t>
  </si>
  <si>
    <t>WEBELSOLAR</t>
  </si>
  <si>
    <t>Fedbank Financial Services Ltd</t>
  </si>
  <si>
    <t>FEDFINA</t>
  </si>
  <si>
    <t>Thyrocare Technologies Ltd</t>
  </si>
  <si>
    <t>THYROCARE</t>
  </si>
  <si>
    <t>Pearl Global Industries Ltd</t>
  </si>
  <si>
    <t>PGIL</t>
  </si>
  <si>
    <t>Prime Focus Ltd</t>
  </si>
  <si>
    <t>PFOCUS</t>
  </si>
  <si>
    <t>Animation</t>
  </si>
  <si>
    <t>Innova Captab Ltd</t>
  </si>
  <si>
    <t>INNOVACAP</t>
  </si>
  <si>
    <t>Avantel Ltd</t>
  </si>
  <si>
    <t>AVANTEL</t>
  </si>
  <si>
    <t>Paras Defence and Space Technologies Ltd</t>
  </si>
  <si>
    <t>PARAS</t>
  </si>
  <si>
    <t>S H Kelkar and Company Ltd</t>
  </si>
  <si>
    <t>SHK</t>
  </si>
  <si>
    <t>WPIL Ltd</t>
  </si>
  <si>
    <t>WPIL</t>
  </si>
  <si>
    <t>India Glycols Ltd</t>
  </si>
  <si>
    <t>INDIAGLYCO</t>
  </si>
  <si>
    <t>Sunflag Iron and Steel Co Ltd</t>
  </si>
  <si>
    <t>SUNFLAG</t>
  </si>
  <si>
    <t>IndoStar Capital Finance Ltd</t>
  </si>
  <si>
    <t>INDOSTAR</t>
  </si>
  <si>
    <t>Honda India Power Products Ltd</t>
  </si>
  <si>
    <t>HONDAPOWER</t>
  </si>
  <si>
    <t>TCI Express Ltd</t>
  </si>
  <si>
    <t>TCIEXP</t>
  </si>
  <si>
    <t>Spandana Sphoorty Financial Ltd</t>
  </si>
  <si>
    <t>SPANDANA</t>
  </si>
  <si>
    <t>Shrem InvIT</t>
  </si>
  <si>
    <t>SHREMINVIT</t>
  </si>
  <si>
    <t>Kewal Kiran Clothing Ltd</t>
  </si>
  <si>
    <t>KKCL</t>
  </si>
  <si>
    <t>West Coast Paper Mills Ltd</t>
  </si>
  <si>
    <t>WSTCSTPAPR</t>
  </si>
  <si>
    <t>Oriana Power Ltd</t>
  </si>
  <si>
    <t>ORIANA</t>
  </si>
  <si>
    <t>Servotech Power Systems Ltd</t>
  </si>
  <si>
    <t>SERVOTECH</t>
  </si>
  <si>
    <t>Gokul Agro Resources Ltd</t>
  </si>
  <si>
    <t>GOKULAGRO</t>
  </si>
  <si>
    <t>Greaves Cotton Ltd</t>
  </si>
  <si>
    <t>GREAVESCOT</t>
  </si>
  <si>
    <t>Geojit Financial Services Ltd</t>
  </si>
  <si>
    <t>GEOJITFSL</t>
  </si>
  <si>
    <t>Kingfa Science and Technology (India) Ltd</t>
  </si>
  <si>
    <t>KINGFA</t>
  </si>
  <si>
    <t>Jeena Sikho Lifecare Ltd</t>
  </si>
  <si>
    <t>JSLL</t>
  </si>
  <si>
    <t>BF Utilities Ltd</t>
  </si>
  <si>
    <t>BFUTILITIE</t>
  </si>
  <si>
    <t>Indraprastha Medical Corporation Ltd</t>
  </si>
  <si>
    <t>INDRAMEDCO</t>
  </si>
  <si>
    <t>Sula Vineyards Ltd</t>
  </si>
  <si>
    <t>SULA</t>
  </si>
  <si>
    <t>La Opala R G Ltd</t>
  </si>
  <si>
    <t>LAOPALA</t>
  </si>
  <si>
    <t>VST Tillers Tractors Ltd</t>
  </si>
  <si>
    <t>VSTTILLERS</t>
  </si>
  <si>
    <t>Gufic Biosciences Ltd</t>
  </si>
  <si>
    <t>GUFICBIO</t>
  </si>
  <si>
    <t>Kalyani Steels Ltd</t>
  </si>
  <si>
    <t>KSL</t>
  </si>
  <si>
    <t>Indian Metals and Ferro Alloys Ltd</t>
  </si>
  <si>
    <t>IMFA</t>
  </si>
  <si>
    <t>Lumax AutoTechnologies Ltd</t>
  </si>
  <si>
    <t>LUMAXTECH</t>
  </si>
  <si>
    <t>Savita Oil Technologies Ltd</t>
  </si>
  <si>
    <t>SOTL</t>
  </si>
  <si>
    <t>Cigniti Technologies Ltd</t>
  </si>
  <si>
    <t>CIGNITITEC</t>
  </si>
  <si>
    <t>Swaraj Engines Ltd</t>
  </si>
  <si>
    <t>SWARAJENG</t>
  </si>
  <si>
    <t>Gujarat Themis Biosyn Ltd</t>
  </si>
  <si>
    <t>GUJTHEM</t>
  </si>
  <si>
    <t>Nirlon Ltd</t>
  </si>
  <si>
    <t>NIRLON</t>
  </si>
  <si>
    <t>Muthoot Microfin Ltd</t>
  </si>
  <si>
    <t>MUTHOOTMF</t>
  </si>
  <si>
    <t>Microfinancing</t>
  </si>
  <si>
    <t>Hubtown Ltd</t>
  </si>
  <si>
    <t>HUBTOWN</t>
  </si>
  <si>
    <t>Epack Durable Ltd</t>
  </si>
  <si>
    <t>EPACK</t>
  </si>
  <si>
    <t>Quick Heal Technologies Ltd</t>
  </si>
  <si>
    <t>QUICKHEAL</t>
  </si>
  <si>
    <t>IRB InvIT Fund</t>
  </si>
  <si>
    <t>IRBINVIT</t>
  </si>
  <si>
    <t>Exicom Tele-Systems Ltd</t>
  </si>
  <si>
    <t>EXICOM</t>
  </si>
  <si>
    <t>DCB Bank Ltd</t>
  </si>
  <si>
    <t>DCBBANK</t>
  </si>
  <si>
    <t>Motilal Oswal NASDAQ 100 ETF</t>
  </si>
  <si>
    <t>MON100</t>
  </si>
  <si>
    <t>Veedol Corporation Ltd</t>
  </si>
  <si>
    <t>TIDEWATER</t>
  </si>
  <si>
    <t>Avalon Technologies Ltd</t>
  </si>
  <si>
    <t>AVALON</t>
  </si>
  <si>
    <t>TCNS Clothing Co Ltd</t>
  </si>
  <si>
    <t>TCNSBRANDS</t>
  </si>
  <si>
    <t>Hinduja Global Solutions Ltd</t>
  </si>
  <si>
    <t>HGS</t>
  </si>
  <si>
    <t>Artemis Medicare Services Ltd</t>
  </si>
  <si>
    <t>ARTEMISMED</t>
  </si>
  <si>
    <t>Sky Gold Ltd</t>
  </si>
  <si>
    <t>SKYGOLD</t>
  </si>
  <si>
    <t>D P Abhushan Ltd</t>
  </si>
  <si>
    <t>DPABHUSHAN</t>
  </si>
  <si>
    <t>Goodluck India Ltd</t>
  </si>
  <si>
    <t>GOODLUCK</t>
  </si>
  <si>
    <t>KDDL Ltd</t>
  </si>
  <si>
    <t>KDDL</t>
  </si>
  <si>
    <t>Bhansali Engg Polymers Ltd</t>
  </si>
  <si>
    <t>BEPL</t>
  </si>
  <si>
    <t>Stylam Industries Ltd</t>
  </si>
  <si>
    <t>STYLAMIND</t>
  </si>
  <si>
    <t>Goldiam International Ltd</t>
  </si>
  <si>
    <t>GOLDIAM</t>
  </si>
  <si>
    <t>Alembic Ltd</t>
  </si>
  <si>
    <t>ALEMBICLTD</t>
  </si>
  <si>
    <t>Fischer Medical Ventures Ltd</t>
  </si>
  <si>
    <t>FISCHER</t>
  </si>
  <si>
    <t>Shivalik Bimetal Controls Ltd</t>
  </si>
  <si>
    <t>SBCL</t>
  </si>
  <si>
    <t>DCX Systems Ltd</t>
  </si>
  <si>
    <t>DCXINDIA</t>
  </si>
  <si>
    <t>Arvind Smartspaces Ltd</t>
  </si>
  <si>
    <t>ARVSMART</t>
  </si>
  <si>
    <t>Seamec Ltd</t>
  </si>
  <si>
    <t>SEAMECLTD</t>
  </si>
  <si>
    <t>Oil &amp; Gas - Equipment &amp; Services</t>
  </si>
  <si>
    <t>HPL Electric &amp; Power Ltd</t>
  </si>
  <si>
    <t>HPL</t>
  </si>
  <si>
    <t>Blue Cloud Softech Solutions Ltd</t>
  </si>
  <si>
    <t>BLUECLOUDS</t>
  </si>
  <si>
    <t>Hathway Cable and Datacom Ltd</t>
  </si>
  <si>
    <t>HATHWAY</t>
  </si>
  <si>
    <t>Cable &amp; D2H</t>
  </si>
  <si>
    <t>RPSG Ventures Ltd</t>
  </si>
  <si>
    <t>RPSGVENT</t>
  </si>
  <si>
    <t>Polyplex Corp Ltd</t>
  </si>
  <si>
    <t>POLYPLEX</t>
  </si>
  <si>
    <t>Mahindra Logistics Ltd</t>
  </si>
  <si>
    <t>MAHLOG</t>
  </si>
  <si>
    <t>Gujarat Industries Power Company Ltd</t>
  </si>
  <si>
    <t>GIPCL</t>
  </si>
  <si>
    <t>Kitex Garments Ltd</t>
  </si>
  <si>
    <t>KITEX</t>
  </si>
  <si>
    <t>JNK India Ltd</t>
  </si>
  <si>
    <t>JNKINDIA</t>
  </si>
  <si>
    <t>Gensol Engineering Ltd</t>
  </si>
  <si>
    <t>GENSOL</t>
  </si>
  <si>
    <t>Sandhar Technologies Ltd</t>
  </si>
  <si>
    <t>SANDHAR</t>
  </si>
  <si>
    <t>Datamatics Global Services Ltd</t>
  </si>
  <si>
    <t>DATAMATICS</t>
  </si>
  <si>
    <t>Apeejay Surrendra Park Hotels Ltd</t>
  </si>
  <si>
    <t>PARKHOTELS</t>
  </si>
  <si>
    <t>Mahanagar Telephone Nigam Ltd</t>
  </si>
  <si>
    <t>MTNL</t>
  </si>
  <si>
    <t>Precision Wires India Ltd</t>
  </si>
  <si>
    <t>PRECWIRE</t>
  </si>
  <si>
    <t>Bajaj Consumer Care Ltd</t>
  </si>
  <si>
    <t>BAJAJCON</t>
  </si>
  <si>
    <t>MPS Ltd</t>
  </si>
  <si>
    <t>MPSLTD</t>
  </si>
  <si>
    <t>Globus Spirits Ltd</t>
  </si>
  <si>
    <t>GLOBUSSPR</t>
  </si>
  <si>
    <t>Marathon Nextgen Realty Ltd</t>
  </si>
  <si>
    <t>MARATHON</t>
  </si>
  <si>
    <t>Fino Payments Bank Ltd</t>
  </si>
  <si>
    <t>FINOPB</t>
  </si>
  <si>
    <t>Delta Corp Ltd</t>
  </si>
  <si>
    <t>DELTACORP</t>
  </si>
  <si>
    <t>Hi-Tech Pipes Ltd</t>
  </si>
  <si>
    <t>HITECH</t>
  </si>
  <si>
    <t>Steel Strips Wheels Ltd</t>
  </si>
  <si>
    <t>SSWL</t>
  </si>
  <si>
    <t>Suraj Estate Developers Ltd</t>
  </si>
  <si>
    <t>SURAJEST</t>
  </si>
  <si>
    <t>Real Estate Rental, Development &amp; Operations</t>
  </si>
  <si>
    <t>Vakrangee Limited</t>
  </si>
  <si>
    <t>VAKRANGEE</t>
  </si>
  <si>
    <t>Salasar Techno Engineering Ltd</t>
  </si>
  <si>
    <t>SALASAR</t>
  </si>
  <si>
    <t>CARE Ratings Ltd</t>
  </si>
  <si>
    <t>CARERATING</t>
  </si>
  <si>
    <t>Sanghvi Movers Ltd</t>
  </si>
  <si>
    <t>SANGHVIMOV</t>
  </si>
  <si>
    <t>Vishnu Prakash R Punglia Ltd</t>
  </si>
  <si>
    <t>VPRPL</t>
  </si>
  <si>
    <t>Sindhu Trade Links Ltd</t>
  </si>
  <si>
    <t>SINDHUTRAD</t>
  </si>
  <si>
    <t>Maithan Alloys Ltd</t>
  </si>
  <si>
    <t>MAITHANALL</t>
  </si>
  <si>
    <t>Thirumalai Chemicals Ltd</t>
  </si>
  <si>
    <t>TIRUMALCHM</t>
  </si>
  <si>
    <t>Eveready Industries India Ltd</t>
  </si>
  <si>
    <t>EVEREADY</t>
  </si>
  <si>
    <t>Jindal Poly Films Ltd</t>
  </si>
  <si>
    <t>JINDALPOLY</t>
  </si>
  <si>
    <t>Navneet Education Ltd</t>
  </si>
  <si>
    <t>NAVNETEDUL</t>
  </si>
  <si>
    <t>Solara Active Pharma Sciences Ltd</t>
  </si>
  <si>
    <t>SOLARA</t>
  </si>
  <si>
    <t>Nucleus Software Exports Ltd</t>
  </si>
  <si>
    <t>NUCLEUS</t>
  </si>
  <si>
    <t>Bajel Projects Ltd</t>
  </si>
  <si>
    <t>BAJEL</t>
  </si>
  <si>
    <t>Electric Utilities</t>
  </si>
  <si>
    <t>Marine Electricals (India) Ltd</t>
  </si>
  <si>
    <t>MARINE</t>
  </si>
  <si>
    <t>Ddev Plastiks Industries Ltd</t>
  </si>
  <si>
    <t>DDEVPLASTIK</t>
  </si>
  <si>
    <t>Repco Home Finance Ltd</t>
  </si>
  <si>
    <t>REPCOHOME</t>
  </si>
  <si>
    <t>Capacite Infraprojects Ltd</t>
  </si>
  <si>
    <t>CAPACITE</t>
  </si>
  <si>
    <t>Tasty Bite Eatables Ltd</t>
  </si>
  <si>
    <t>TASTYBITE</t>
  </si>
  <si>
    <t>Saksoft Ltd</t>
  </si>
  <si>
    <t>SAKSOFT</t>
  </si>
  <si>
    <t>KCP Ltd</t>
  </si>
  <si>
    <t>KCP</t>
  </si>
  <si>
    <t>Max Ventures and Industries Ltd</t>
  </si>
  <si>
    <t>MAXVIL</t>
  </si>
  <si>
    <t>Ashiana Housing Ltd</t>
  </si>
  <si>
    <t>ASHIANA</t>
  </si>
  <si>
    <t>Shipping Corporation of India Land and Assets Ltd</t>
  </si>
  <si>
    <t>SCILAL</t>
  </si>
  <si>
    <t>K.P. Energy Ltd</t>
  </si>
  <si>
    <t>KPEL</t>
  </si>
  <si>
    <t>TVS Srichakra Ltd</t>
  </si>
  <si>
    <t>TVSSRICHAK</t>
  </si>
  <si>
    <t>Prakash Industries Ltd</t>
  </si>
  <si>
    <t>PRAKASH</t>
  </si>
  <si>
    <t>Hindustan Oil Exploration Company Ltd</t>
  </si>
  <si>
    <t>HINDOILEXP</t>
  </si>
  <si>
    <t>ADF Foods Ltd</t>
  </si>
  <si>
    <t>ADFFOODS</t>
  </si>
  <si>
    <t>Veritas (India) Ltd</t>
  </si>
  <si>
    <t>VERITAS</t>
  </si>
  <si>
    <t>Oriental Hotels Ltd</t>
  </si>
  <si>
    <t>ORIENTHOT</t>
  </si>
  <si>
    <t>Pokarna Ltd</t>
  </si>
  <si>
    <t>POKARNA</t>
  </si>
  <si>
    <t>Flair Writing Industries Ltd</t>
  </si>
  <si>
    <t>FLAIR</t>
  </si>
  <si>
    <t>Apollo Micro Systems Ltd</t>
  </si>
  <si>
    <t>APOLLO</t>
  </si>
  <si>
    <t>Suven Life Sciences Ltd</t>
  </si>
  <si>
    <t>SUVEN</t>
  </si>
  <si>
    <t>Indoco Remedies Ltd</t>
  </si>
  <si>
    <t>INDOCO</t>
  </si>
  <si>
    <t>SMS Pharmaceuticals Ltd</t>
  </si>
  <si>
    <t>SMSPHARMA</t>
  </si>
  <si>
    <t>Shanti Educational Initiatives Ltd</t>
  </si>
  <si>
    <t>SEIL</t>
  </si>
  <si>
    <t>PTC India Financial Services Ltd</t>
  </si>
  <si>
    <t>PFS</t>
  </si>
  <si>
    <t>Unitech Ltd</t>
  </si>
  <si>
    <t>UNITECH</t>
  </si>
  <si>
    <t>Genesys International Corporation Ltd</t>
  </si>
  <si>
    <t>GENESYS</t>
  </si>
  <si>
    <t>Sagar Cements Ltd</t>
  </si>
  <si>
    <t>SAGCEM</t>
  </si>
  <si>
    <t>DCW Ltd</t>
  </si>
  <si>
    <t>DCW</t>
  </si>
  <si>
    <t>Ram Ratna Wires Ltd</t>
  </si>
  <si>
    <t>RAMRAT</t>
  </si>
  <si>
    <t>Dollar Industries Ltd</t>
  </si>
  <si>
    <t>DOLLAR</t>
  </si>
  <si>
    <t>Somany Ceramics Ltd</t>
  </si>
  <si>
    <t>SOMANYCERA</t>
  </si>
  <si>
    <t>TCPL Packaging Ltd</t>
  </si>
  <si>
    <t>TCPLPACK</t>
  </si>
  <si>
    <t>Monarch Networth Capital Ltd</t>
  </si>
  <si>
    <t>MONARCH</t>
  </si>
  <si>
    <t>GTL Infrastructure Ltd</t>
  </si>
  <si>
    <t>GTLINFRA</t>
  </si>
  <si>
    <t>Motisons Jewellers Ltd</t>
  </si>
  <si>
    <t>MOTISONS</t>
  </si>
  <si>
    <t>Apparel &amp; Accessories Retailers</t>
  </si>
  <si>
    <t>ideaForge Technology Ltd</t>
  </si>
  <si>
    <t>IDEAFORGE</t>
  </si>
  <si>
    <t>RIR Power Electronics Ltd</t>
  </si>
  <si>
    <t>RIR</t>
  </si>
  <si>
    <t>Kolte-Patil Developers Ltd</t>
  </si>
  <si>
    <t>KOLTEPATIL</t>
  </si>
  <si>
    <t>Foseco India Ltd</t>
  </si>
  <si>
    <t>FOSECOIND</t>
  </si>
  <si>
    <t>Dhani Services Ltd</t>
  </si>
  <si>
    <t>DHANI</t>
  </si>
  <si>
    <t>SJS Enterprises Ltd</t>
  </si>
  <si>
    <t>SJS</t>
  </si>
  <si>
    <t>Ashapura Minechem Ltd</t>
  </si>
  <si>
    <t>ASHAPURMIN</t>
  </si>
  <si>
    <t>Shalby Ltd</t>
  </si>
  <si>
    <t>SHALBY</t>
  </si>
  <si>
    <t>Stove Kraft Ltd</t>
  </si>
  <si>
    <t>STOVEKRAFT</t>
  </si>
  <si>
    <t>Summit Securities Ltd</t>
  </si>
  <si>
    <t>SUMMITSEC</t>
  </si>
  <si>
    <t>Automotive Axles Ltd</t>
  </si>
  <si>
    <t>AUTOAXLES</t>
  </si>
  <si>
    <t>Dredging Corporation of India Ltd</t>
  </si>
  <si>
    <t>DREDGECORP</t>
  </si>
  <si>
    <t>Dredging</t>
  </si>
  <si>
    <t>Wendt (India) Limited</t>
  </si>
  <si>
    <t>WENDT</t>
  </si>
  <si>
    <t>Baazar Style Retail Ltd</t>
  </si>
  <si>
    <t>STYLEBAAZA</t>
  </si>
  <si>
    <t>ECOS (India) Mobility &amp; Hospitality Ltd</t>
  </si>
  <si>
    <t>ECOSMOBLTY</t>
  </si>
  <si>
    <t>John Cockerill India Ltd</t>
  </si>
  <si>
    <t>COCKERILL</t>
  </si>
  <si>
    <t>Industrial Machinery &amp; Supplies &amp; Components</t>
  </si>
  <si>
    <t>Huhtamaki India Ltd</t>
  </si>
  <si>
    <t>HUHTAMAKI</t>
  </si>
  <si>
    <t>NRB Bearings Ltd</t>
  </si>
  <si>
    <t>NRBBEARING</t>
  </si>
  <si>
    <t>KRN Heat Exchanger and Refrigeration Ltd</t>
  </si>
  <si>
    <t>KRN</t>
  </si>
  <si>
    <t>MM Forgings Ltd</t>
  </si>
  <si>
    <t>MMFL</t>
  </si>
  <si>
    <t>Vadilal Industries Ltd</t>
  </si>
  <si>
    <t>VADILALIND</t>
  </si>
  <si>
    <t>Thejo Engineering Ltd</t>
  </si>
  <si>
    <t>THEJO</t>
  </si>
  <si>
    <t>Rajratan Global Wire Ltd</t>
  </si>
  <si>
    <t>RAJRATAN</t>
  </si>
  <si>
    <t>Nilkamal Ltd</t>
  </si>
  <si>
    <t>NILKAMAL</t>
  </si>
  <si>
    <t>Arkade Developers Ltd</t>
  </si>
  <si>
    <t>ARKADE</t>
  </si>
  <si>
    <t>Rane Holdings Ltd</t>
  </si>
  <si>
    <t>RANEHOLDIN</t>
  </si>
  <si>
    <t>Confidence Petroleum India Ltd</t>
  </si>
  <si>
    <t>CONFIPET</t>
  </si>
  <si>
    <t>KP Green Engineering Ltd</t>
  </si>
  <si>
    <t>KPGEL</t>
  </si>
  <si>
    <t>Heavy Electrical Equipment</t>
  </si>
  <si>
    <t>Krsnaa Diagnostics Ltd</t>
  </si>
  <si>
    <t>KRSNAA</t>
  </si>
  <si>
    <t>SML Isuzu Ltd</t>
  </si>
  <si>
    <t>SMLISUZU</t>
  </si>
  <si>
    <t>Deep Industries Ltd</t>
  </si>
  <si>
    <t>DEEPINDS</t>
  </si>
  <si>
    <t>Dishman Carbogen Amcis Ltd</t>
  </si>
  <si>
    <t>DCAL</t>
  </si>
  <si>
    <t>Vishnu Chemicals Ltd</t>
  </si>
  <si>
    <t>VISHNU</t>
  </si>
  <si>
    <t>HLE Glascoat Ltd</t>
  </si>
  <si>
    <t>HLEGLAS</t>
  </si>
  <si>
    <t>Premier Explosives Ltd</t>
  </si>
  <si>
    <t>PREMEXPLN</t>
  </si>
  <si>
    <t>Jash Engineering Ltd</t>
  </si>
  <si>
    <t>JASH</t>
  </si>
  <si>
    <t>Venky's (India) Ltd</t>
  </si>
  <si>
    <t>VENKEYS</t>
  </si>
  <si>
    <t>Welspun Specialty Solutions Ltd</t>
  </si>
  <si>
    <t>WELSPLSOL</t>
  </si>
  <si>
    <t>Vindhya Telelinks Ltd</t>
  </si>
  <si>
    <t>VINDHYATEL</t>
  </si>
  <si>
    <t>Stanley Lifestyles Ltd</t>
  </si>
  <si>
    <t>STANLEY</t>
  </si>
  <si>
    <t>NIBE Ltd</t>
  </si>
  <si>
    <t>NIBE</t>
  </si>
  <si>
    <t>SG Finserve Ltd</t>
  </si>
  <si>
    <t>SGFIN</t>
  </si>
  <si>
    <t>Accelya Solutions India Ltd</t>
  </si>
  <si>
    <t>ACCELYA</t>
  </si>
  <si>
    <t>Kalyani Investment Company Ltd</t>
  </si>
  <si>
    <t>KICL</t>
  </si>
  <si>
    <t>IOL Chemicals and Pharmaceuticals Ltd</t>
  </si>
  <si>
    <t>IOLCP</t>
  </si>
  <si>
    <t>Dish TV India Ltd</t>
  </si>
  <si>
    <t>DISHTV</t>
  </si>
  <si>
    <t>SBI Gold ETF</t>
  </si>
  <si>
    <t>SETFGOLD</t>
  </si>
  <si>
    <t>Landmark Cars Ltd</t>
  </si>
  <si>
    <t>LANDMARK</t>
  </si>
  <si>
    <t>Goodyear India Ltd</t>
  </si>
  <si>
    <t>GOODYEAR</t>
  </si>
  <si>
    <t>Novartis India Ltd</t>
  </si>
  <si>
    <t>NOVARTIND</t>
  </si>
  <si>
    <t>DISA India Ltd</t>
  </si>
  <si>
    <t>DISAQ</t>
  </si>
  <si>
    <t>Nippon India ETF Nifty 1D Rate Liquid BeES</t>
  </si>
  <si>
    <t>LIQUIDBEES</t>
  </si>
  <si>
    <t>Spectrum Electrical Industries Ltd</t>
  </si>
  <si>
    <t>SPECTRUM</t>
  </si>
  <si>
    <t>Ge Power India Ltd</t>
  </si>
  <si>
    <t>GEPIL</t>
  </si>
  <si>
    <t>PSP Projects Ltd</t>
  </si>
  <si>
    <t>PSPPROJECT</t>
  </si>
  <si>
    <t>Mayur Uniquoters Ltd</t>
  </si>
  <si>
    <t>MAYURUNIQ</t>
  </si>
  <si>
    <t>63 Moons Technologies Ltd</t>
  </si>
  <si>
    <t>63MOONS</t>
  </si>
  <si>
    <t>Prataap Snacks Ltd</t>
  </si>
  <si>
    <t>DIAMONDYD</t>
  </si>
  <si>
    <t>Indian Hume Pipe Company Ltd</t>
  </si>
  <si>
    <t>INDIANHUME</t>
  </si>
  <si>
    <t>Pondy Oxides and Chemicals Ltd</t>
  </si>
  <si>
    <t>POCL</t>
  </si>
  <si>
    <t>Raghav Productivity Enhancers Ltd</t>
  </si>
  <si>
    <t>RPEL</t>
  </si>
  <si>
    <t>Meghmani Organics Ltd</t>
  </si>
  <si>
    <t>MOL</t>
  </si>
  <si>
    <t>Barbeque-Nation Hospitality Ltd</t>
  </si>
  <si>
    <t>BARBEQUE</t>
  </si>
  <si>
    <t>Jubilant Industries Ltd</t>
  </si>
  <si>
    <t>JUBLINDS</t>
  </si>
  <si>
    <t>Sai Silks (Kalamandir) Ltd</t>
  </si>
  <si>
    <t>KALAMANDIR</t>
  </si>
  <si>
    <t>Themis Medicare Ltd</t>
  </si>
  <si>
    <t>THEMISMED</t>
  </si>
  <si>
    <t>Insecticides (India) Ltd</t>
  </si>
  <si>
    <t>INSECTICID</t>
  </si>
  <si>
    <t>Nalwa Sons Investments Ltd</t>
  </si>
  <si>
    <t>NSIL</t>
  </si>
  <si>
    <t>Tinna Rubber and Infrastructure Ltd</t>
  </si>
  <si>
    <t>TINNARUBR</t>
  </si>
  <si>
    <t>Mold-Tek Packaging Ltd</t>
  </si>
  <si>
    <t>MOLDTKPAC</t>
  </si>
  <si>
    <t>Updater Services Ltd</t>
  </si>
  <si>
    <t>UDS</t>
  </si>
  <si>
    <t>DEN Networks Ltd</t>
  </si>
  <si>
    <t>DEN</t>
  </si>
  <si>
    <t>TechNVision Ventures Ltd</t>
  </si>
  <si>
    <t>TECHNVISN</t>
  </si>
  <si>
    <t>EIH Associated Hotels Ltd</t>
  </si>
  <si>
    <t>EIHAHOTELS</t>
  </si>
  <si>
    <t>Pennar Industries Ltd</t>
  </si>
  <si>
    <t>PENIND</t>
  </si>
  <si>
    <t>Dolat Algotech Ltd</t>
  </si>
  <si>
    <t>DOLATALGO</t>
  </si>
  <si>
    <t>Dreamfolks Services Ltd</t>
  </si>
  <si>
    <t>DREAMFOLKS</t>
  </si>
  <si>
    <t>Parag Milk Foods Ltd</t>
  </si>
  <si>
    <t>PARAGMILK</t>
  </si>
  <si>
    <t>Media Matrix Worldwide Ltd</t>
  </si>
  <si>
    <t>MMWL</t>
  </si>
  <si>
    <t>Rashi Peripherals Ltd</t>
  </si>
  <si>
    <t>RPTECH</t>
  </si>
  <si>
    <t>Paramount Communications Ltd</t>
  </si>
  <si>
    <t>PARACABLES</t>
  </si>
  <si>
    <t>Vidhi Specialty Food Ingredients Ltd</t>
  </si>
  <si>
    <t>VIDHIING</t>
  </si>
  <si>
    <t>Aeroflex Industries Ltd</t>
  </si>
  <si>
    <t>AEROFLEX</t>
  </si>
  <si>
    <t>Mangalam Cement Ltd</t>
  </si>
  <si>
    <t>MANGLMCEM</t>
  </si>
  <si>
    <t>ESAF Small Finance Bank Limited</t>
  </si>
  <si>
    <t>ESAFSFB</t>
  </si>
  <si>
    <t>Xpro India Ltd</t>
  </si>
  <si>
    <t>XPROINDIA</t>
  </si>
  <si>
    <t>Centum Electronics Ltd</t>
  </si>
  <si>
    <t>CENTUM</t>
  </si>
  <si>
    <t>Owais Metal and Mineral Processing Ltd</t>
  </si>
  <si>
    <t>OWAIS</t>
  </si>
  <si>
    <t>Kesar India Ltd</t>
  </si>
  <si>
    <t>KESAR</t>
  </si>
  <si>
    <t>Real Estate Development</t>
  </si>
  <si>
    <t>HMA Agro Industries Ltd</t>
  </si>
  <si>
    <t>HMAAGRO</t>
  </si>
  <si>
    <t>BF Investment Ltd</t>
  </si>
  <si>
    <t>BFINVEST</t>
  </si>
  <si>
    <t>Fusion Finance Ltd</t>
  </si>
  <si>
    <t>FUSION</t>
  </si>
  <si>
    <t>Vardhman Special Steels Ltd</t>
  </si>
  <si>
    <t>VSSL</t>
  </si>
  <si>
    <t>Apollo Pipes Ltd</t>
  </si>
  <si>
    <t>APOLLOPIPE</t>
  </si>
  <si>
    <t>Orient Green Power Company Ltd</t>
  </si>
  <si>
    <t>GREENPOWER</t>
  </si>
  <si>
    <t>Panama Petrochem Ltd</t>
  </si>
  <si>
    <t>PANAMAPET</t>
  </si>
  <si>
    <t>Tatva Chintan Pharma Chem Ltd</t>
  </si>
  <si>
    <t>TATVA</t>
  </si>
  <si>
    <t>EFC (I) Ltd</t>
  </si>
  <si>
    <t>EFCIL</t>
  </si>
  <si>
    <t>Distributors</t>
  </si>
  <si>
    <t>Sanstar Ltd</t>
  </si>
  <si>
    <t>SANSTAR</t>
  </si>
  <si>
    <t>Axiscades Technologies Ltd</t>
  </si>
  <si>
    <t>AXISCADES</t>
  </si>
  <si>
    <t>Vertoz Ltd</t>
  </si>
  <si>
    <t>VERTOZ</t>
  </si>
  <si>
    <t>India Pesticides Ltd</t>
  </si>
  <si>
    <t>IPL</t>
  </si>
  <si>
    <t>Tarsons Products Ltd</t>
  </si>
  <si>
    <t>TARSONS</t>
  </si>
  <si>
    <t>Mukand Ltd</t>
  </si>
  <si>
    <t>MUKANDLTD</t>
  </si>
  <si>
    <t>Lumax Industries Ltd</t>
  </si>
  <si>
    <t>LUMAXIND</t>
  </si>
  <si>
    <t>Sri Adhikari Brothers Television Network Ltd</t>
  </si>
  <si>
    <t>SABTNL</t>
  </si>
  <si>
    <t>S.P.Apparels Ltd</t>
  </si>
  <si>
    <t>SPAL</t>
  </si>
  <si>
    <t>Saraswati Commercial (India) Ltd</t>
  </si>
  <si>
    <t>ZSARACOM</t>
  </si>
  <si>
    <t>Ajmera Realty &amp; Infra India Ltd</t>
  </si>
  <si>
    <t>AJMERA</t>
  </si>
  <si>
    <t>TTK Healthcare Ltd</t>
  </si>
  <si>
    <t>TTKHLTCARE</t>
  </si>
  <si>
    <t>Rupa &amp; Company Ltd</t>
  </si>
  <si>
    <t>RUPA</t>
  </si>
  <si>
    <t>Federal-Mogul Goetze (India) Ltd</t>
  </si>
  <si>
    <t>FMGOETZE</t>
  </si>
  <si>
    <t>Ugro Capital Ltd</t>
  </si>
  <si>
    <t>UGROCAP</t>
  </si>
  <si>
    <t>JITF Infralogistics Ltd</t>
  </si>
  <si>
    <t>JITFINFRA</t>
  </si>
  <si>
    <t>Yasho Industries Ltd</t>
  </si>
  <si>
    <t>YASHO</t>
  </si>
  <si>
    <t>Ravindra Energy Ltd</t>
  </si>
  <si>
    <t>RELTD</t>
  </si>
  <si>
    <t>Jyoti Structures Ltd</t>
  </si>
  <si>
    <t>JYOTISTRUC</t>
  </si>
  <si>
    <t>Interarch Building Products Ltd</t>
  </si>
  <si>
    <t>INTERARCH</t>
  </si>
  <si>
    <t>Building Products - Prefab Structures</t>
  </si>
  <si>
    <t>Astec Lifesciences Ltd</t>
  </si>
  <si>
    <t>ASTEC</t>
  </si>
  <si>
    <t>Sasken Technologies Ltd</t>
  </si>
  <si>
    <t>SASKEN</t>
  </si>
  <si>
    <t>Universal Cables Ltd</t>
  </si>
  <si>
    <t>UNIVCABLES</t>
  </si>
  <si>
    <t>HIL Ltd</t>
  </si>
  <si>
    <t>HIL</t>
  </si>
  <si>
    <t>Dolphin Offshore Enterprises (India) Ltd</t>
  </si>
  <si>
    <t>DOLPHIN</t>
  </si>
  <si>
    <t>Nelco Ltd</t>
  </si>
  <si>
    <t>NELCO</t>
  </si>
  <si>
    <t>Amrutanjan Health Care Ltd</t>
  </si>
  <si>
    <t>AMRUTANJAN</t>
  </si>
  <si>
    <t>Rama Steel Tubes Ltd</t>
  </si>
  <si>
    <t>RAMASTEEL</t>
  </si>
  <si>
    <t>Dr Agarwal's Eye Hospital Ltd</t>
  </si>
  <si>
    <t>DRAGARWQ</t>
  </si>
  <si>
    <t>Elpro International Ltd</t>
  </si>
  <si>
    <t>ELPROINTL</t>
  </si>
  <si>
    <t>NIIT Ltd</t>
  </si>
  <si>
    <t>NIITLTD</t>
  </si>
  <si>
    <t>Lotus Chocolate Company Ltd</t>
  </si>
  <si>
    <t>LOTUSCHO</t>
  </si>
  <si>
    <t>Hariom Pipe Industries Ltd</t>
  </si>
  <si>
    <t>HARIOMPIPE</t>
  </si>
  <si>
    <t>IKIO Lighting Ltd</t>
  </si>
  <si>
    <t>IKIO</t>
  </si>
  <si>
    <t>Systematix Corporate Services Ltd</t>
  </si>
  <si>
    <t>SYSTMTXC</t>
  </si>
  <si>
    <t>Sangam (India) Ltd</t>
  </si>
  <si>
    <t>SANGAMIND</t>
  </si>
  <si>
    <t>Precision Camshafts Ltd</t>
  </si>
  <si>
    <t>PRECAM</t>
  </si>
  <si>
    <t>TIL Ltd</t>
  </si>
  <si>
    <t>TIL</t>
  </si>
  <si>
    <t>Siyaram Silk Mills Ltd</t>
  </si>
  <si>
    <t>SIYSIL</t>
  </si>
  <si>
    <t>Hindware Home Innovation Ltd</t>
  </si>
  <si>
    <t>HINDWAREAP</t>
  </si>
  <si>
    <t>ICICI Prudential Nifty 50 ETF</t>
  </si>
  <si>
    <t>NIFTYIETF</t>
  </si>
  <si>
    <t>Som Distilleries and Breweries Ltd</t>
  </si>
  <si>
    <t>SDBL</t>
  </si>
  <si>
    <t>Man Industries (India) Ltd</t>
  </si>
  <si>
    <t>MANINDS</t>
  </si>
  <si>
    <t>Carysil Ltd</t>
  </si>
  <si>
    <t>CARYSIL</t>
  </si>
  <si>
    <t>Mercury Ev-Tech Ltd</t>
  </si>
  <si>
    <t>MERCURYEV</t>
  </si>
  <si>
    <t>Kody Technolab Ltd</t>
  </si>
  <si>
    <t>KODYTECH</t>
  </si>
  <si>
    <t>Apcotex Industries Ltd</t>
  </si>
  <si>
    <t>APCOTEXIND</t>
  </si>
  <si>
    <t>Sanghi Industries Ltd</t>
  </si>
  <si>
    <t>SANGHIIND</t>
  </si>
  <si>
    <t>MIC Electronics Ltd</t>
  </si>
  <si>
    <t>MICEL</t>
  </si>
  <si>
    <t>Pnb Gilts Ltd</t>
  </si>
  <si>
    <t>PNBGILTS</t>
  </si>
  <si>
    <t>IFGL Refractories Ltd</t>
  </si>
  <si>
    <t>IFGLEXPOR</t>
  </si>
  <si>
    <t>Cupid Ltd</t>
  </si>
  <si>
    <t>CUPID</t>
  </si>
  <si>
    <t>Alicon Castalloy Ltd</t>
  </si>
  <si>
    <t>ALICON</t>
  </si>
  <si>
    <t>Veranda Learning Solutions Ltd</t>
  </si>
  <si>
    <t>VERANDA</t>
  </si>
  <si>
    <t>PIX Transmissions Ltd</t>
  </si>
  <si>
    <t>PIXTRANS</t>
  </si>
  <si>
    <t>Andrew Yule &amp; Co Ltd</t>
  </si>
  <si>
    <t>ANDREWYU</t>
  </si>
  <si>
    <t>MSP Steel &amp; Power Ltd</t>
  </si>
  <si>
    <t>MSPL</t>
  </si>
  <si>
    <t>Everest Kanto Cylinder Ltd</t>
  </si>
  <si>
    <t>EKC</t>
  </si>
  <si>
    <t>Alpex Solar Ltd</t>
  </si>
  <si>
    <t>ALPEXSOLAR</t>
  </si>
  <si>
    <t>Seshasayee Paper and Boards Ltd</t>
  </si>
  <si>
    <t>SESHAPAPER</t>
  </si>
  <si>
    <t>Syncom Formulations (India) Ltd</t>
  </si>
  <si>
    <t>SYNCOMF</t>
  </si>
  <si>
    <t>Unicommerce eSolutions Ltd</t>
  </si>
  <si>
    <t>UNIECOM</t>
  </si>
  <si>
    <t>Nitin Spinners Ltd</t>
  </si>
  <si>
    <t>NITINSPIN</t>
  </si>
  <si>
    <t>Gandhar Oil Refinery (INDIA) Ltd</t>
  </si>
  <si>
    <t>GANDHAR</t>
  </si>
  <si>
    <t>JISLDVREQS</t>
  </si>
  <si>
    <t>Agro Tech Foods Ltd</t>
  </si>
  <si>
    <t>ATFL</t>
  </si>
  <si>
    <t>Platinum Industries Ltd</t>
  </si>
  <si>
    <t>PLATIND</t>
  </si>
  <si>
    <t>Uniparts India Ltd</t>
  </si>
  <si>
    <t>UNIPARTS</t>
  </si>
  <si>
    <t>D Link (India) Limited</t>
  </si>
  <si>
    <t>DLINKINDIA</t>
  </si>
  <si>
    <t>Andhra Paper Ltd</t>
  </si>
  <si>
    <t>ANDHRAPAP</t>
  </si>
  <si>
    <t>B L Kashyap and Sons Ltd</t>
  </si>
  <si>
    <t>BLKASHYAP</t>
  </si>
  <si>
    <t>Shriram Properties Ltd</t>
  </si>
  <si>
    <t>SHRIRAMPPS</t>
  </si>
  <si>
    <t>Ramco Industries Ltd</t>
  </si>
  <si>
    <t>RAMCOIND</t>
  </si>
  <si>
    <t>Jagran Prakashan Ltd</t>
  </si>
  <si>
    <t>JAGRAN</t>
  </si>
  <si>
    <t>Omaxe Ltd</t>
  </si>
  <si>
    <t>OMAXE</t>
  </si>
  <si>
    <t>Gocl Corporation Ltd</t>
  </si>
  <si>
    <t>GOCLCORP</t>
  </si>
  <si>
    <t>Deccan Gold Mines Ltd</t>
  </si>
  <si>
    <t>DECNGOLD</t>
  </si>
  <si>
    <t>Igarashi Motors India Ltd</t>
  </si>
  <si>
    <t>IGARASHI</t>
  </si>
  <si>
    <t>Sterling Tools Ltd</t>
  </si>
  <si>
    <t>STERTOOLS</t>
  </si>
  <si>
    <t>Satin Creditcare Network Ltd</t>
  </si>
  <si>
    <t>SATIN</t>
  </si>
  <si>
    <t>Yatra Online Ltd</t>
  </si>
  <si>
    <t>YATRA</t>
  </si>
  <si>
    <t>G M Breweries Ltd</t>
  </si>
  <si>
    <t>GMBREW</t>
  </si>
  <si>
    <t>Brightcom Group Ltd</t>
  </si>
  <si>
    <t>BCG</t>
  </si>
  <si>
    <t>Cantabil Retail India Ltd</t>
  </si>
  <si>
    <t>CANTABIL</t>
  </si>
  <si>
    <t>Fedders Holding Ltd</t>
  </si>
  <si>
    <t>FEDDERSHOL</t>
  </si>
  <si>
    <t>Hester Biosciences Ltd</t>
  </si>
  <si>
    <t>HESTERBIO</t>
  </si>
  <si>
    <t>Kotak Gold Etf</t>
  </si>
  <si>
    <t>GOLD1</t>
  </si>
  <si>
    <t>Expleo Solutions Ltd</t>
  </si>
  <si>
    <t>EXPLEOSOL</t>
  </si>
  <si>
    <t>Antony Waste Handling Cell Ltd</t>
  </si>
  <si>
    <t>AWHCL</t>
  </si>
  <si>
    <t>Tanfac Industries Ltd</t>
  </si>
  <si>
    <t>TANFACIND</t>
  </si>
  <si>
    <t>BLS E-Services Ltd</t>
  </si>
  <si>
    <t>BLSE</t>
  </si>
  <si>
    <t>Hercules Hoists Ltd</t>
  </si>
  <si>
    <t>HERCULES</t>
  </si>
  <si>
    <t>Cosmo First Ltd</t>
  </si>
  <si>
    <t>COSMOFIRST</t>
  </si>
  <si>
    <t>Navkar Corporation Ltd</t>
  </si>
  <si>
    <t>NAVKARCORP</t>
  </si>
  <si>
    <t>Praveg Ltd</t>
  </si>
  <si>
    <t>PRAVEG</t>
  </si>
  <si>
    <t>Talbros Automotive Components Ltd</t>
  </si>
  <si>
    <t>TALBROAUTO</t>
  </si>
  <si>
    <t>Eco Recycling Ltd</t>
  </si>
  <si>
    <t>ECORECO</t>
  </si>
  <si>
    <t>Sadhana Nitro Chem Ltd</t>
  </si>
  <si>
    <t>SADHNANIQ</t>
  </si>
  <si>
    <t>Excel Industries Ltd</t>
  </si>
  <si>
    <t>EXCELINDUS</t>
  </si>
  <si>
    <t>Advait Infratech Ltd</t>
  </si>
  <si>
    <t>ADVAIT</t>
  </si>
  <si>
    <t>Electrical Components &amp; Equipment</t>
  </si>
  <si>
    <t>Master Trust Ltd</t>
  </si>
  <si>
    <t>MASTERTR</t>
  </si>
  <si>
    <t>Wonder Electricals Ltd</t>
  </si>
  <si>
    <t>WEL</t>
  </si>
  <si>
    <t>NDR Auto Components Ltd</t>
  </si>
  <si>
    <t>NDRAUTO</t>
  </si>
  <si>
    <t>GNA Axles Ltd</t>
  </si>
  <si>
    <t>GNA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</si>
  <si>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</si>
  <si>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</si>
  <si>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</si>
  <si>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</si>
  <si>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</si>
  <si>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</si>
  <si>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GTPL Hathway Ltd</t>
  </si>
  <si>
    <t>GTPL</t>
  </si>
  <si>
    <t>Indo Tech Transformers Ltd</t>
  </si>
  <si>
    <t>INDOTECH</t>
  </si>
  <si>
    <t>Panacea Biotec Ltd</t>
  </si>
  <si>
    <t>PANACEABIO</t>
  </si>
  <si>
    <t>Abans Holdings Ltd</t>
  </si>
  <si>
    <t>AHL</t>
  </si>
  <si>
    <t>TAJ GVK Hotels and Resorts Ltd</t>
  </si>
  <si>
    <t>TAJGVK</t>
  </si>
  <si>
    <t>Kokuyo Camlin Ltd</t>
  </si>
  <si>
    <t>KOKUYOCMLN</t>
  </si>
  <si>
    <t>Mufin Green Finance Ltd</t>
  </si>
  <si>
    <t>MUFIN</t>
  </si>
  <si>
    <t>Rane (Madras) Ltd</t>
  </si>
  <si>
    <t>RML</t>
  </si>
  <si>
    <t>Windlas Biotech Ltd</t>
  </si>
  <si>
    <t>WINDLAS</t>
  </si>
  <si>
    <t>Heranba Industries Ltd</t>
  </si>
  <si>
    <t>HERANBA</t>
  </si>
  <si>
    <t>GKW Ltd</t>
  </si>
  <si>
    <t>GKWLIMITED</t>
  </si>
  <si>
    <t>India Power Corporation Ltd</t>
  </si>
  <si>
    <t>DPSCLTD</t>
  </si>
  <si>
    <t>Knowledge Marine &amp; Engineering Works Ltd</t>
  </si>
  <si>
    <t>KMEW</t>
  </si>
  <si>
    <t>Marine Transportation</t>
  </si>
  <si>
    <t>GPT Infraprojects Ltd</t>
  </si>
  <si>
    <t>GPTINFRA</t>
  </si>
  <si>
    <t>Suratwwala Business Group Ltd</t>
  </si>
  <si>
    <t>SBGLP</t>
  </si>
  <si>
    <t>Madhya Bharat Agro Products Ltd</t>
  </si>
  <si>
    <t>MBAPL</t>
  </si>
  <si>
    <t>Sirca Paints India Ltd</t>
  </si>
  <si>
    <t>SIRCA</t>
  </si>
  <si>
    <t>Kiri Industries Ltd</t>
  </si>
  <si>
    <t>KIRIINDUS</t>
  </si>
  <si>
    <t>Ador Welding Ltd</t>
  </si>
  <si>
    <t>ADORWELD</t>
  </si>
  <si>
    <t>Suryoday Small Finance Bank Ltd</t>
  </si>
  <si>
    <t>SURYODAY</t>
  </si>
  <si>
    <t>Balmer Lawrie Investments Ltd</t>
  </si>
  <si>
    <t>BLIL</t>
  </si>
  <si>
    <t>Jyoti Resins and Adhesives Ltd</t>
  </si>
  <si>
    <t>JYOTIRES</t>
  </si>
  <si>
    <t>Jaiprakash Associates Ltd</t>
  </si>
  <si>
    <t>JPASSOCIAT</t>
  </si>
  <si>
    <t>DEE Development Engineers Ltd</t>
  </si>
  <si>
    <t>DEEDEV</t>
  </si>
  <si>
    <t>Atul Auto Ltd</t>
  </si>
  <si>
    <t>ATULAUTO</t>
  </si>
  <si>
    <t>Three Wheelers</t>
  </si>
  <si>
    <t>ASM Technologies Ltd</t>
  </si>
  <si>
    <t>ASMTEC</t>
  </si>
  <si>
    <t>Sigachi Industries Ltd</t>
  </si>
  <si>
    <t>SIGACHI</t>
  </si>
  <si>
    <t>Bharat Wire Ropes Ltd</t>
  </si>
  <si>
    <t>BHARATWIRE</t>
  </si>
  <si>
    <t>Amines and Plasticizers Ltd</t>
  </si>
  <si>
    <t>AMNPLST</t>
  </si>
  <si>
    <t>Reliance Industrial Infrastructure Ltd</t>
  </si>
  <si>
    <t>RIIL</t>
  </si>
  <si>
    <t>Divgi TorqTransfer Systems Ltd</t>
  </si>
  <si>
    <t>DIVGIITTS</t>
  </si>
  <si>
    <t>Wheels India Ltd</t>
  </si>
  <si>
    <t>WHEELS</t>
  </si>
  <si>
    <t>Bombay Super Hybrid Seeds Ltd</t>
  </si>
  <si>
    <t>BSHSL</t>
  </si>
  <si>
    <t>Udaipur Cement Works Ltd</t>
  </si>
  <si>
    <t>UDAICEMENT</t>
  </si>
  <si>
    <t>Swelect Energy Systems Ltd</t>
  </si>
  <si>
    <t>SWELECTES</t>
  </si>
  <si>
    <t>I G Petrochemicals Ltd</t>
  </si>
  <si>
    <t>IGPL</t>
  </si>
  <si>
    <t>Kilburn Engineering Ltd</t>
  </si>
  <si>
    <t>KLBRENG-B</t>
  </si>
  <si>
    <t>Solex Energy Ltd</t>
  </si>
  <si>
    <t>SOLEX</t>
  </si>
  <si>
    <t>Suyog Telematics Ltd</t>
  </si>
  <si>
    <t>SUYOG</t>
  </si>
  <si>
    <t>Tribhovandas Bhimji Zaveri Ltd</t>
  </si>
  <si>
    <t>TBZ</t>
  </si>
  <si>
    <t>Irm Energy Ltd</t>
  </si>
  <si>
    <t>IRMENERGY</t>
  </si>
  <si>
    <t>Jindal Drilling and Industries Ltd</t>
  </si>
  <si>
    <t>JINDRILL</t>
  </si>
  <si>
    <t>Butterfly Gandhimathi Appliances Ltd</t>
  </si>
  <si>
    <t>BUTTERFLY</t>
  </si>
  <si>
    <t>Dcm Shriram Industries Ltd</t>
  </si>
  <si>
    <t>DCMSRIND</t>
  </si>
  <si>
    <t>Bajaj Steel Industries Ltd</t>
  </si>
  <si>
    <t>BAJAJST</t>
  </si>
  <si>
    <t>GRP Ltd</t>
  </si>
  <si>
    <t>GRPLTD</t>
  </si>
  <si>
    <t>Roto Pumps Ltd</t>
  </si>
  <si>
    <t>ROTO</t>
  </si>
  <si>
    <t>Southern Petrochemical Industries Corporation Ltd</t>
  </si>
  <si>
    <t>SPIC</t>
  </si>
  <si>
    <t>Camlin Fine Sciences Ltd</t>
  </si>
  <si>
    <t>CAMLINFINE</t>
  </si>
  <si>
    <t>Dynacons Systems and Solutions Ltd</t>
  </si>
  <si>
    <t>DSSL</t>
  </si>
  <si>
    <t>Sportking India Ltd</t>
  </si>
  <si>
    <t>SPORTKING</t>
  </si>
  <si>
    <t>Arman Financial Services Ltd</t>
  </si>
  <si>
    <t>ARMANFIN</t>
  </si>
  <si>
    <t>Aaswa Trading and Exports Ltd</t>
  </si>
  <si>
    <t>TCC</t>
  </si>
  <si>
    <t>Real Estate Services</t>
  </si>
  <si>
    <t>Matrimony.Com Ltd</t>
  </si>
  <si>
    <t>MATRIMONY</t>
  </si>
  <si>
    <t>Filatex India Ltd</t>
  </si>
  <si>
    <t>FILATEX</t>
  </si>
  <si>
    <t>BCL Industries Ltd</t>
  </si>
  <si>
    <t>BCLIND</t>
  </si>
  <si>
    <t>Radhika Jeweltech Ltd</t>
  </si>
  <si>
    <t>RADHIKAJWE</t>
  </si>
  <si>
    <t>Associated Alcohols &amp; Breweries Ltd</t>
  </si>
  <si>
    <t>ASALCBR</t>
  </si>
  <si>
    <t>Agarwal Industrial Corporation Ltd</t>
  </si>
  <si>
    <t>AGARIND</t>
  </si>
  <si>
    <t>Oriental Rail Infrastructure Ltd</t>
  </si>
  <si>
    <t>ORIRAIL</t>
  </si>
  <si>
    <t>Asian Energy Services Ltd</t>
  </si>
  <si>
    <t>ASIANENE</t>
  </si>
  <si>
    <t>Eimco Elecon (India) Ltd</t>
  </si>
  <si>
    <t>EIMCOELECO</t>
  </si>
  <si>
    <t>Peninsula Land Ltd</t>
  </si>
  <si>
    <t>PENINLAND</t>
  </si>
  <si>
    <t>Monte Carlo Fashions Ltd</t>
  </si>
  <si>
    <t>MONTECARLO</t>
  </si>
  <si>
    <t>Paushak Ltd</t>
  </si>
  <si>
    <t>PAUSHAKLTD</t>
  </si>
  <si>
    <t>Oriental Aromatics Ltd</t>
  </si>
  <si>
    <t>OAL</t>
  </si>
  <si>
    <t>Dhunseri Ventures Ltd</t>
  </si>
  <si>
    <t>DVL</t>
  </si>
  <si>
    <t>Arihant Superstructures Ltd</t>
  </si>
  <si>
    <t>ARIHANTSUP</t>
  </si>
  <si>
    <t>India Nippon Electricals Ltd</t>
  </si>
  <si>
    <t>INDNIPPON</t>
  </si>
  <si>
    <t>Hi-Tech Gears Ltd</t>
  </si>
  <si>
    <t>HITECHGEAR</t>
  </si>
  <si>
    <t>5Paisa Capital Ltd</t>
  </si>
  <si>
    <t>5PAISA</t>
  </si>
  <si>
    <t>Borosil Scientific Ltd</t>
  </si>
  <si>
    <t>BOROSCI</t>
  </si>
  <si>
    <t>Everest Industries Ltd</t>
  </si>
  <si>
    <t>EVERESTIND</t>
  </si>
  <si>
    <t>Walchandnagar Industries Ltd</t>
  </si>
  <si>
    <t>WALCHANNAG</t>
  </si>
  <si>
    <t>Madras Fertilizers Ltd</t>
  </si>
  <si>
    <t>MADRASFERT</t>
  </si>
  <si>
    <t>Salzer Electronics Ltd</t>
  </si>
  <si>
    <t>SALZERELEC</t>
  </si>
  <si>
    <t>Bigbloc Construction Ltd</t>
  </si>
  <si>
    <t>BIGBLOC</t>
  </si>
  <si>
    <t>Steelcast Ltd</t>
  </si>
  <si>
    <t>STEELCAS</t>
  </si>
  <si>
    <t>Fratelli Vineyards Ltd</t>
  </si>
  <si>
    <t>FRATELLI</t>
  </si>
  <si>
    <t>Hexa Tradex Ltd</t>
  </si>
  <si>
    <t>HEXATRADEX</t>
  </si>
  <si>
    <t>India Motor Parts &amp; Accessories Ltd</t>
  </si>
  <si>
    <t>IMPAL</t>
  </si>
  <si>
    <t>Chaman Lal Setia Exports Ltd</t>
  </si>
  <si>
    <t>CLSEL</t>
  </si>
  <si>
    <t>Allcargo Gati Ltd</t>
  </si>
  <si>
    <t>ACLGATI</t>
  </si>
  <si>
    <t>VL E-Governance &amp; IT Solutions Ltd</t>
  </si>
  <si>
    <t>VLEGOV</t>
  </si>
  <si>
    <t>Mishtann Foods Ltd</t>
  </si>
  <si>
    <t>MISHTANN</t>
  </si>
  <si>
    <t>Fairchem Organics Ltd</t>
  </si>
  <si>
    <t>FAIRCHEMOR</t>
  </si>
  <si>
    <t>Kamdhenu Ltd</t>
  </si>
  <si>
    <t>KAMDHENU</t>
  </si>
  <si>
    <t>Zota Health Care Ltd</t>
  </si>
  <si>
    <t>ZOTA</t>
  </si>
  <si>
    <t>Om Infra Ltd</t>
  </si>
  <si>
    <t>OMINFRAL</t>
  </si>
  <si>
    <t>Mangalore Chemicals and Fertilisers Ltd</t>
  </si>
  <si>
    <t>MANGCHEFER</t>
  </si>
  <si>
    <t>Beta Drugs Ltd</t>
  </si>
  <si>
    <t>BETA</t>
  </si>
  <si>
    <t>Cropster Agro Ltd</t>
  </si>
  <si>
    <t>CROPSTER</t>
  </si>
  <si>
    <t>Automobile Corp Of Goa Ltd</t>
  </si>
  <si>
    <t>ACGL</t>
  </si>
  <si>
    <t>Alldigi Tech Ltd</t>
  </si>
  <si>
    <t>ALLDIGI</t>
  </si>
  <si>
    <t>Forbes Precision Tools and Machine Parts Ltd</t>
  </si>
  <si>
    <t>TOTEM</t>
  </si>
  <si>
    <t>Popular Vehicles and Services Ltd</t>
  </si>
  <si>
    <t>PVSL</t>
  </si>
  <si>
    <t>Indo Amines Ltd</t>
  </si>
  <si>
    <t>INDOAMIN</t>
  </si>
  <si>
    <t>SMC Global Securities Ltd</t>
  </si>
  <si>
    <t>SMCGLOBAL</t>
  </si>
  <si>
    <t>Avadh Sugar &amp; Energy Ltd</t>
  </si>
  <si>
    <t>AVADHSUGAR</t>
  </si>
  <si>
    <t>Panorama Studios International Ltd</t>
  </si>
  <si>
    <t>PANORAMA</t>
  </si>
  <si>
    <t>Vintage Coffee and Beverages Ltd</t>
  </si>
  <si>
    <t>VINCOFE</t>
  </si>
  <si>
    <t>Trident Techlabs Ltd</t>
  </si>
  <si>
    <t>TECHLABS</t>
  </si>
  <si>
    <t>Remus Pharmaceuticals Ltd</t>
  </si>
  <si>
    <t>REMUS</t>
  </si>
  <si>
    <t>Likhitha Infrastructure Ltd</t>
  </si>
  <si>
    <t>LIKHITHA</t>
  </si>
  <si>
    <t>Kopran Ltd</t>
  </si>
  <si>
    <t>KOPRAN</t>
  </si>
  <si>
    <t>Western Carriers (India) Ltd</t>
  </si>
  <si>
    <t>WCIL</t>
  </si>
  <si>
    <t>Veefin Solutions Ltd</t>
  </si>
  <si>
    <t>VEEFIN</t>
  </si>
  <si>
    <t>Application Software</t>
  </si>
  <si>
    <t>Subex Ltd</t>
  </si>
  <si>
    <t>SUBEXLTD</t>
  </si>
  <si>
    <t>Hind Rectifiers Ltd</t>
  </si>
  <si>
    <t>HIRECT</t>
  </si>
  <si>
    <t>SPML Infra Ltd</t>
  </si>
  <si>
    <t>SPMLINFRA</t>
  </si>
  <si>
    <t>Kotak Nifty 50 ETF</t>
  </si>
  <si>
    <t>NIFTY1</t>
  </si>
  <si>
    <t>Texmaco Infrastructure &amp; Holdings Ltd</t>
  </si>
  <si>
    <t>TEXINFRA</t>
  </si>
  <si>
    <t>Yuken India Ltd</t>
  </si>
  <si>
    <t>YUKEN</t>
  </si>
  <si>
    <t>Steel Exchange India Ltd</t>
  </si>
  <si>
    <t>STEELXIND</t>
  </si>
  <si>
    <t>JG Chemicals Ltd</t>
  </si>
  <si>
    <t>JGCHEM</t>
  </si>
  <si>
    <t>Rico Auto Industries Ltd</t>
  </si>
  <si>
    <t>RICOAUTO</t>
  </si>
  <si>
    <t>Andhra Sugars Ltd</t>
  </si>
  <si>
    <t>ANDHRSUGAR</t>
  </si>
  <si>
    <t>Punjab Chemicals and Crop Protection Ltd</t>
  </si>
  <si>
    <t>PUNJABCHEM</t>
  </si>
  <si>
    <t>Sat Industries Ltd</t>
  </si>
  <si>
    <t>SATINDLTD</t>
  </si>
  <si>
    <t>One Point One Solutions Ltd</t>
  </si>
  <si>
    <t>ONEPOINT</t>
  </si>
  <si>
    <t>AMIC Forging Ltd</t>
  </si>
  <si>
    <t>AMIC</t>
  </si>
  <si>
    <t>Steel</t>
  </si>
  <si>
    <t>ULTRAMARINE &amp; PIGMENTS Ltd</t>
  </si>
  <si>
    <t>ULTRAMAR</t>
  </si>
  <si>
    <t>Allied Digital Services Ltd</t>
  </si>
  <si>
    <t>ADSL</t>
  </si>
  <si>
    <t>Dhampur Sugar Mills Ltd</t>
  </si>
  <si>
    <t>DHAMPURSUG</t>
  </si>
  <si>
    <t>GPT Healthcare Ltd</t>
  </si>
  <si>
    <t>GPTHEALTH</t>
  </si>
  <si>
    <t>Tourism Finance Corporation of India Ltd</t>
  </si>
  <si>
    <t>TFCILTD</t>
  </si>
  <si>
    <t>Polo Queen Industrial and Fintech Ltd</t>
  </si>
  <si>
    <t>PQIF</t>
  </si>
  <si>
    <t>Chemfab Alkalis Ltd</t>
  </si>
  <si>
    <t>CHEMFAB</t>
  </si>
  <si>
    <t>Uttam Sugar Mills Ltd</t>
  </si>
  <si>
    <t>UTTAMSUGAR</t>
  </si>
  <si>
    <t>BMW Industries Ltd</t>
  </si>
  <si>
    <t>BMW</t>
  </si>
  <si>
    <t>GRM Overseas Ltd</t>
  </si>
  <si>
    <t>GRMOVER</t>
  </si>
  <si>
    <t>Rishabh Instruments Ltd</t>
  </si>
  <si>
    <t>RISHABH</t>
  </si>
  <si>
    <t>Kabra Extrusion Technik Ltd</t>
  </si>
  <si>
    <t>KABRAEXTRU</t>
  </si>
  <si>
    <t>Ramco Systems Ltd</t>
  </si>
  <si>
    <t>RAMCOSYS</t>
  </si>
  <si>
    <t>Tamilnadu Newsprint &amp; Papers Ltd</t>
  </si>
  <si>
    <t>TNPL</t>
  </si>
  <si>
    <t>Rhetan TMT Ltd</t>
  </si>
  <si>
    <t>RHETAN</t>
  </si>
  <si>
    <t>Oswal Greentech Ltd</t>
  </si>
  <si>
    <t>OSWALGREEN</t>
  </si>
  <si>
    <t>Crest Ventures Ltd</t>
  </si>
  <si>
    <t>CREST</t>
  </si>
  <si>
    <t>Zee Media Corporation Ltd</t>
  </si>
  <si>
    <t>ZEEMEDIA</t>
  </si>
  <si>
    <t>Century Enka Ltd</t>
  </si>
  <si>
    <t>CENTENKA</t>
  </si>
  <si>
    <t>Kaycee Industries Ltd</t>
  </si>
  <si>
    <t>KAYCEEI</t>
  </si>
  <si>
    <t>Wealth First Portfolio Managers Ltd</t>
  </si>
  <si>
    <t>WEALTH</t>
  </si>
  <si>
    <t>Yamuna Syndicate Ltd</t>
  </si>
  <si>
    <t>YSL</t>
  </si>
  <si>
    <t>Prakash Pipes Ltd</t>
  </si>
  <si>
    <t>PPL</t>
  </si>
  <si>
    <t>Krishana Phoschem Ltd</t>
  </si>
  <si>
    <t>KRISHANA</t>
  </si>
  <si>
    <t>Dwarikesh Sugar Industries Ltd</t>
  </si>
  <si>
    <t>DWARKESH</t>
  </si>
  <si>
    <t>Ester Industries Ltd</t>
  </si>
  <si>
    <t>ESTER</t>
  </si>
  <si>
    <t>Himatsingka Seide Ltd</t>
  </si>
  <si>
    <t>HIMATSEIDE</t>
  </si>
  <si>
    <t>Z F Steering Gear (India) Ltd</t>
  </si>
  <si>
    <t>ZFSTEERING</t>
  </si>
  <si>
    <t>Dhunseri Investments Ltd</t>
  </si>
  <si>
    <t>DHUNINV</t>
  </si>
  <si>
    <t>Heubach Colorants India Ltd</t>
  </si>
  <si>
    <t>HEUBACHIND</t>
  </si>
  <si>
    <t>Manali Petrochemicals Ltd</t>
  </si>
  <si>
    <t>MANALIPETC</t>
  </si>
  <si>
    <t>Vascon Engineers Ltd</t>
  </si>
  <si>
    <t>VASCONEQ</t>
  </si>
  <si>
    <t>Shiva Cement Ltd</t>
  </si>
  <si>
    <t>SHIVACEM</t>
  </si>
  <si>
    <t>Centrum Capital Ltd</t>
  </si>
  <si>
    <t>CENTRUM</t>
  </si>
  <si>
    <t>Saurashtra Cement Ltd</t>
  </si>
  <si>
    <t>SAURASHCEM</t>
  </si>
  <si>
    <t>Bliss GVS Pharma Ltd</t>
  </si>
  <si>
    <t>BLISSGVS</t>
  </si>
  <si>
    <t>Gulshan Polyols Ltd</t>
  </si>
  <si>
    <t>GULPOLY</t>
  </si>
  <si>
    <t>Shree Digvijay Cement Co Ltd</t>
  </si>
  <si>
    <t>SHREDIGCEM</t>
  </si>
  <si>
    <t>VLS Finance Ltd</t>
  </si>
  <si>
    <t>VLSFINANCE</t>
  </si>
  <si>
    <t>Kellton Tech Solutions Ltd</t>
  </si>
  <si>
    <t>KELLTONTEC</t>
  </si>
  <si>
    <t>Hardwyn India Ltd</t>
  </si>
  <si>
    <t>HARDWYN</t>
  </si>
  <si>
    <t>Building Products - Glass</t>
  </si>
  <si>
    <t>Beekay Steel Industries Ltd</t>
  </si>
  <si>
    <t>BEEKAY</t>
  </si>
  <si>
    <t>TV Today Network Limited</t>
  </si>
  <si>
    <t>TVTODAY</t>
  </si>
  <si>
    <t>KMC Speciality Hospitals (India) Ltd</t>
  </si>
  <si>
    <t>KMCSHIL</t>
  </si>
  <si>
    <t>Selan Exploration Technology Ltd</t>
  </si>
  <si>
    <t>SELAN</t>
  </si>
  <si>
    <t>Sandesh Ltd</t>
  </si>
  <si>
    <t>SANDESH</t>
  </si>
  <si>
    <t>Spacenet Enterprises India Ltd</t>
  </si>
  <si>
    <t>SPCENET</t>
  </si>
  <si>
    <t>Capital Small Finance Bank Ltd</t>
  </si>
  <si>
    <t>CAPITALSFB</t>
  </si>
  <si>
    <t>Lincoln Pharmaceuticals Ltd</t>
  </si>
  <si>
    <t>LINCOLN</t>
  </si>
  <si>
    <t>AVT Natural Products Ltd</t>
  </si>
  <si>
    <t>AVTNPL</t>
  </si>
  <si>
    <t>Signpost India Ltd</t>
  </si>
  <si>
    <t>SIGNPOST</t>
  </si>
  <si>
    <t>Asian Star Co Ltd</t>
  </si>
  <si>
    <t>ASTAR</t>
  </si>
  <si>
    <t>Raj Rayon Industries Ltd</t>
  </si>
  <si>
    <t>RAJRILTD</t>
  </si>
  <si>
    <t>Best Agrolife Ltd</t>
  </si>
  <si>
    <t>BESTAGRO</t>
  </si>
  <si>
    <t>Sree Rayalaseema Hi-Strength Hypo Ltd</t>
  </si>
  <si>
    <t>SRHHYPOLTD</t>
  </si>
  <si>
    <t>Snowman Logistics Ltd</t>
  </si>
  <si>
    <t>SNOWMAN</t>
  </si>
  <si>
    <t>Jagatjit Industries Ltd</t>
  </si>
  <si>
    <t>JAGAJITIND</t>
  </si>
  <si>
    <t>Timex Group India Ltd</t>
  </si>
  <si>
    <t>TIMEX</t>
  </si>
  <si>
    <t>Khazanchi Jewellers Ltd</t>
  </si>
  <si>
    <t>KHAZANCHI</t>
  </si>
  <si>
    <t>Apparel, Accessories &amp; Luxury Goods</t>
  </si>
  <si>
    <t>Vardhman Holdings Ltd</t>
  </si>
  <si>
    <t>VHL</t>
  </si>
  <si>
    <t>Aurum Proptech Ltd</t>
  </si>
  <si>
    <t>AURUM</t>
  </si>
  <si>
    <t>Xchanging Solutions Ltd</t>
  </si>
  <si>
    <t>XCHANGING</t>
  </si>
  <si>
    <t>AFCOM Holdings Ltd</t>
  </si>
  <si>
    <t>AFCOM</t>
  </si>
  <si>
    <t>Control Print Ltd</t>
  </si>
  <si>
    <t>CONTROLPR</t>
  </si>
  <si>
    <t>Simplex Infrastructures Ltd</t>
  </si>
  <si>
    <t>SIMPLEXINF</t>
  </si>
  <si>
    <t>Finkurve Financial Services Ltd</t>
  </si>
  <si>
    <t>FINKURVE</t>
  </si>
  <si>
    <t>Macpower CNC Machines Ltd</t>
  </si>
  <si>
    <t>MACPOWER</t>
  </si>
  <si>
    <t>Kothari Petrochemicals Ltd</t>
  </si>
  <si>
    <t>KOTHARIPET</t>
  </si>
  <si>
    <t>Kross Ltd</t>
  </si>
  <si>
    <t>KROSS</t>
  </si>
  <si>
    <t>Dynamic Cables Ltd</t>
  </si>
  <si>
    <t>DYCL</t>
  </si>
  <si>
    <t>Windsor Machines Ltd</t>
  </si>
  <si>
    <t>WINDMACHIN</t>
  </si>
  <si>
    <t>Kirloskar Electric Company Ltd</t>
  </si>
  <si>
    <t>KECL</t>
  </si>
  <si>
    <t>Manoj Vaibhav Gems N Jewellers Ltd</t>
  </si>
  <si>
    <t>MVGJL</t>
  </si>
  <si>
    <t>Renaissance Global Ltd</t>
  </si>
  <si>
    <t>RGL</t>
  </si>
  <si>
    <t>Credo Brands Marketing Ltd</t>
  </si>
  <si>
    <t>MUFTI</t>
  </si>
  <si>
    <t>Men's Clothing</t>
  </si>
  <si>
    <t>Munjal Auto Industries Ltd</t>
  </si>
  <si>
    <t>MUNJALAU</t>
  </si>
  <si>
    <t>Shankara Building Products Ltd</t>
  </si>
  <si>
    <t>SHANKARA</t>
  </si>
  <si>
    <t>Wardwizard Innovations &amp; Mobility Ltd</t>
  </si>
  <si>
    <t>WARDINMOBI</t>
  </si>
  <si>
    <t>Taneja Aerospace and Aviation Ltd</t>
  </si>
  <si>
    <t>TANAA</t>
  </si>
  <si>
    <t>Kernex Microsystems (India) Ltd</t>
  </si>
  <si>
    <t>KERNEX</t>
  </si>
  <si>
    <t>AGI Infra Ltd</t>
  </si>
  <si>
    <t>AGIIL</t>
  </si>
  <si>
    <t>GIC Housing Finance Ltd</t>
  </si>
  <si>
    <t>GICHSGFIN</t>
  </si>
  <si>
    <t>Ceinsys Tech Ltd</t>
  </si>
  <si>
    <t>CEINSYSTECH</t>
  </si>
  <si>
    <t>Aptech Ltd</t>
  </si>
  <si>
    <t>APTECHT</t>
  </si>
  <si>
    <t>Magadh Sugar &amp; Energy Ltd</t>
  </si>
  <si>
    <t>MAGADSUGAR</t>
  </si>
  <si>
    <t>SAR Televenture Ltd</t>
  </si>
  <si>
    <t>SARTELE</t>
  </si>
  <si>
    <t>Cosmic CRF Ltd</t>
  </si>
  <si>
    <t>COSMICCRF</t>
  </si>
  <si>
    <t>Electrotherm (India) Ltd</t>
  </si>
  <si>
    <t>ELECTHERM</t>
  </si>
  <si>
    <t>Enkei Wheels (India) Ltd</t>
  </si>
  <si>
    <t>ENKEIWHEL</t>
  </si>
  <si>
    <t>CFF Fluid Control Ltd</t>
  </si>
  <si>
    <t>CFF</t>
  </si>
  <si>
    <t>Aerospace &amp; Defense</t>
  </si>
  <si>
    <t>Indo Rama Synthetics (India) Ltd</t>
  </si>
  <si>
    <t>INDORAMA</t>
  </si>
  <si>
    <t>Last Mile Enterprises Ltd</t>
  </si>
  <si>
    <t>LASTMILE</t>
  </si>
  <si>
    <t>Sical Logistics Ltd</t>
  </si>
  <si>
    <t>SICALLOG</t>
  </si>
  <si>
    <t>Pakka Limited</t>
  </si>
  <si>
    <t>PAKKA</t>
  </si>
  <si>
    <t>Ksolves India Ltd</t>
  </si>
  <si>
    <t>KSOLVES</t>
  </si>
  <si>
    <t>R K Swamy Ltd</t>
  </si>
  <si>
    <t>RKSWAMY</t>
  </si>
  <si>
    <t>Mafatlal Industries Ltd</t>
  </si>
  <si>
    <t>MAFATIND</t>
  </si>
  <si>
    <t>Mukka Proteins Ltd</t>
  </si>
  <si>
    <t>MUKKA</t>
  </si>
  <si>
    <t>Ngl Fine Chem Ltd</t>
  </si>
  <si>
    <t>NGLFINE</t>
  </si>
  <si>
    <t>Uniphos Enterprises Ltd</t>
  </si>
  <si>
    <t>UNIENTER</t>
  </si>
  <si>
    <t>Kuantum Papers Ltd</t>
  </si>
  <si>
    <t>KUANTUM</t>
  </si>
  <si>
    <t>Arrow Greentech Ltd</t>
  </si>
  <si>
    <t>ARROWGREEN</t>
  </si>
  <si>
    <t>Automotive Stampings and Assemblies Ltd</t>
  </si>
  <si>
    <t>ASAL</t>
  </si>
  <si>
    <t>Creative Newtech Ltd</t>
  </si>
  <si>
    <t>CREATIVE</t>
  </si>
  <si>
    <t>Vimta Labs Ltd</t>
  </si>
  <si>
    <t>VIMTALABS</t>
  </si>
  <si>
    <t>AGS Transact Technologies Ltd</t>
  </si>
  <si>
    <t>AGSTRA</t>
  </si>
  <si>
    <t>IST Ltd</t>
  </si>
  <si>
    <t>ISTLTD</t>
  </si>
  <si>
    <t>Bajaj Healthcare Ltd</t>
  </si>
  <si>
    <t>BAJAJHCARE</t>
  </si>
  <si>
    <t>Satia Industries Ltd</t>
  </si>
  <si>
    <t>SATIA</t>
  </si>
  <si>
    <t>Saint-Gobain Sekurit India Ltd</t>
  </si>
  <si>
    <t>SAINTGOBAIN</t>
  </si>
  <si>
    <t>New Delhi Television Ltd</t>
  </si>
  <si>
    <t>NDTV</t>
  </si>
  <si>
    <t>Jagsonpal Pharmaceuticals Ltd</t>
  </si>
  <si>
    <t>JAGSNPHARM</t>
  </si>
  <si>
    <t>Arihant Capital Markets Ltd</t>
  </si>
  <si>
    <t>ARIHANTCAP</t>
  </si>
  <si>
    <t>Cellecor Gadgets Ltd</t>
  </si>
  <si>
    <t>CELLECOR</t>
  </si>
  <si>
    <t>Vantage Knowledge Academy Ltd</t>
  </si>
  <si>
    <t>VKAL</t>
  </si>
  <si>
    <t>Oswal Agro Mills Ltd</t>
  </si>
  <si>
    <t>OSWALAGRO</t>
  </si>
  <si>
    <t>Nelcast Ltd</t>
  </si>
  <si>
    <t>NELCAST</t>
  </si>
  <si>
    <t>Elin Electronics Ltd</t>
  </si>
  <si>
    <t>ELIN</t>
  </si>
  <si>
    <t>Aym Syntex Ltd</t>
  </si>
  <si>
    <t>AYMSYNTEX</t>
  </si>
  <si>
    <t>3B Blackbio DX Ltd</t>
  </si>
  <si>
    <t>3BBLACKBIO</t>
  </si>
  <si>
    <t>Fertilizers &amp; Agricultural Chemicals</t>
  </si>
  <si>
    <t>Shalimar Paints Ltd</t>
  </si>
  <si>
    <t>SHALPAINTS</t>
  </si>
  <si>
    <t>Capital India Finance Ltd</t>
  </si>
  <si>
    <t>CIFL</t>
  </si>
  <si>
    <t>Ice Make Refrigeration Ltd</t>
  </si>
  <si>
    <t>ICEMAKE</t>
  </si>
  <si>
    <t>Jaykay Enterprises Ltd</t>
  </si>
  <si>
    <t>JAYKAY</t>
  </si>
  <si>
    <t>NINtec Systems Ltd</t>
  </si>
  <si>
    <t>NINSYS</t>
  </si>
  <si>
    <t>Kriti Industries (India) Limited</t>
  </si>
  <si>
    <t>KRITI</t>
  </si>
  <si>
    <t>Hazoor Multi Projects Ltd</t>
  </si>
  <si>
    <t>HAZOOR</t>
  </si>
  <si>
    <t>Sahana System Ltd</t>
  </si>
  <si>
    <t>SAHANA</t>
  </si>
  <si>
    <t>Faze Three Ltd</t>
  </si>
  <si>
    <t>FAZE3Q</t>
  </si>
  <si>
    <t>Valiant Organics Ltd</t>
  </si>
  <si>
    <t>VALIANTORG</t>
  </si>
  <si>
    <t>Concord Control Systems Ltd</t>
  </si>
  <si>
    <t>CNCRD</t>
  </si>
  <si>
    <t>HLV Ltd</t>
  </si>
  <si>
    <t>HLVLTD</t>
  </si>
  <si>
    <t>Sika Interplant Systems Ltd</t>
  </si>
  <si>
    <t>SIKA</t>
  </si>
  <si>
    <t>Orient Technologies Ltd</t>
  </si>
  <si>
    <t>ORIENTTECH</t>
  </si>
  <si>
    <t>Vasa Denticity Ltd</t>
  </si>
  <si>
    <t>DENTALKART</t>
  </si>
  <si>
    <t>NACL Industries Ltd</t>
  </si>
  <si>
    <t>NACLIND</t>
  </si>
  <si>
    <t>Industrial and Prudential Investment Co Ltd</t>
  </si>
  <si>
    <t>INDPRUD</t>
  </si>
  <si>
    <t>Dharmaj Crop Guard Ltd</t>
  </si>
  <si>
    <t>DHARMAJ</t>
  </si>
  <si>
    <t>Jay Bharat Maruti Ltd</t>
  </si>
  <si>
    <t>JAYBARMARU</t>
  </si>
  <si>
    <t>Sutlej Textiles and Industries Ltd</t>
  </si>
  <si>
    <t>SUTLEJTEX</t>
  </si>
  <si>
    <t>Tuticorin Alkali Chemicals and Fertilizers Ltd</t>
  </si>
  <si>
    <t>TUTIALKA</t>
  </si>
  <si>
    <t>Sunshine Capital Ltd</t>
  </si>
  <si>
    <t>SCL</t>
  </si>
  <si>
    <t>Urja Global Ltd</t>
  </si>
  <si>
    <t>URJA</t>
  </si>
  <si>
    <t>Max India Ltd</t>
  </si>
  <si>
    <t>MAXIND</t>
  </si>
  <si>
    <t>Sudarshan Pharma Industries Ltd</t>
  </si>
  <si>
    <t>SUDARSHAN</t>
  </si>
  <si>
    <t>Ganesh Benzoplast Ltd</t>
  </si>
  <si>
    <t>GANESHBE</t>
  </si>
  <si>
    <t>Shree Ganesh Remedies Ltd</t>
  </si>
  <si>
    <t>SGRL</t>
  </si>
  <si>
    <t>RACL Geartech Ltd</t>
  </si>
  <si>
    <t>RACLGEAR</t>
  </si>
  <si>
    <t>Bodal Chemicals Ltd</t>
  </si>
  <si>
    <t>BODALCHEM</t>
  </si>
  <si>
    <t>Benares Hotels Ltd</t>
  </si>
  <si>
    <t>BENARAS</t>
  </si>
  <si>
    <t>Algoquant Fintech Ltd</t>
  </si>
  <si>
    <t>AQFINTECH</t>
  </si>
  <si>
    <t>Pudumjee Paper Products Ltd</t>
  </si>
  <si>
    <t>PDMJEPAPER</t>
  </si>
  <si>
    <t>Bharat Parenterals Ltd</t>
  </si>
  <si>
    <t>BPLPHARMA</t>
  </si>
  <si>
    <t>Investment Trust of India Ltd</t>
  </si>
  <si>
    <t>THEINVEST</t>
  </si>
  <si>
    <t>Entertainment Network (India) Ltd</t>
  </si>
  <si>
    <t>ENIL</t>
  </si>
  <si>
    <t>Radio</t>
  </si>
  <si>
    <t>Nahar Spinning Mills Ltd</t>
  </si>
  <si>
    <t>NAHARSPING</t>
  </si>
  <si>
    <t>Krystal Integrated Services Ltd</t>
  </si>
  <si>
    <t>KRYSTAL</t>
  </si>
  <si>
    <t>SBC Exports Ltd</t>
  </si>
  <si>
    <t>SBC</t>
  </si>
  <si>
    <t>Virtuoso Optoelectronics Ltd</t>
  </si>
  <si>
    <t>VOEPL</t>
  </si>
  <si>
    <t>Allcargo Terminals Ltd</t>
  </si>
  <si>
    <t>ATL</t>
  </si>
  <si>
    <t>Consolidated Construction Consortium Ltd</t>
  </si>
  <si>
    <t>CCCL</t>
  </si>
  <si>
    <t>Transindia Real Estate Ltd</t>
  </si>
  <si>
    <t>TREL</t>
  </si>
  <si>
    <t>Asian Granito India Ltd</t>
  </si>
  <si>
    <t>ASIANTILES</t>
  </si>
  <si>
    <t>Zuari Industries Ltd</t>
  </si>
  <si>
    <t>ZUARIIND</t>
  </si>
  <si>
    <t>Ratnaveer Precision Engineering Ltd</t>
  </si>
  <si>
    <t>RATNAVEER</t>
  </si>
  <si>
    <t>Infobeans Technologies Ltd</t>
  </si>
  <si>
    <t>INFOBEAN</t>
  </si>
  <si>
    <t>Anuh Pharma Ltd</t>
  </si>
  <si>
    <t>ANUHPHR</t>
  </si>
  <si>
    <t>Bhageria Industries Ltd</t>
  </si>
  <si>
    <t>BHAGERIA</t>
  </si>
  <si>
    <t>Basilic Fly Studio Ltd</t>
  </si>
  <si>
    <t>BASILIC</t>
  </si>
  <si>
    <t>Sathlokhar Synergys E&amp;C Global Ltd</t>
  </si>
  <si>
    <t>SSEGL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</si>
  <si>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</si>
  <si>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</si>
  <si>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</si>
  <si>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</si>
  <si>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</si>
  <si>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</si>
  <si>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</si>
  <si>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</si>
  <si>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</si>
  <si>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</si>
  <si>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</si>
  <si>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</si>
  <si>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</si>
  <si>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Consumer Services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</si>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</sst>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23A3D-A92F-4359-9B80-8E9D31FB398F}" name="Table3" displayName="Table3" ref="A1:Z121" totalsRowShown="0">
  <autoFilter ref="A1:Z121" xr:uid="{37023A3D-A92F-4359-9B80-8E9D31FB398F}"/>
  <sortState xmlns:xlrd2="http://schemas.microsoft.com/office/spreadsheetml/2017/richdata2" ref="A2:Z121">
    <sortCondition ref="Z1:Z121"/>
  </sortState>
  <tableColumns count="26">
    <tableColumn id="1" xr3:uid="{DCBC2288-607A-4B0D-872A-6C1F5D8ADB38}" name="Sub-Sector"/>
    <tableColumn id="2" xr3:uid="{878DAD45-D613-4F7F-9ECF-D3468AE0D438}" name="Count" dataDxfId="48">
      <calculatedColumnFormula>COUNTIFS(Table2[Sub-Sector],Table3[[#This Row],[Sub-Sector]])</calculatedColumnFormula>
    </tableColumn>
    <tableColumn id="3" xr3:uid="{5782354B-0A53-41B8-B080-A13EDEB86D1D}" name="Uptrend" dataDxfId="47">
      <calculatedColumnFormula>COUNTIFS(Table2[Sub-Sector],Table3[[#This Row],[Sub-Sector]],Table2[Uptrend],"Uptrend")/Table3[[#This Row],[Count]]</calculatedColumnFormula>
    </tableColumn>
    <tableColumn id="4" xr3:uid="{534006C3-8CFF-4E33-B0EC-0E66DB12FE12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3AD415F6-85BA-4E01-BAAF-5E83E8319408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594CC055-99F9-4CB6-A1F0-F149CB61FBA9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9F18329F-56AC-4283-92A9-26237F03292B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B862EAF3-1938-4605-9C6C-E95C872857DC}" name="RSI" dataDxfId="42">
      <calculatedColumnFormula>COUNTIFS(Table2[Sub-Sector],Table3[[#This Row],[Sub-Sector]],Table2[RSI Exponential â€“ 14D],"&gt;=50")/Table3[[#This Row],[Count]]</calculatedColumnFormula>
    </tableColumn>
    <tableColumn id="9" xr3:uid="{967332EE-FB60-47B5-814B-80BE42C8F081}" name="Relative Volume" dataDxfId="41">
      <calculatedColumnFormula>COUNTIFS(Table2[Sub-Sector],Table3[[#This Row],[Sub-Sector]],Table2[Relative Volume],"&gt;=1")/Table3[[#This Row],[Count]]</calculatedColumnFormula>
    </tableColumn>
    <tableColumn id="10" xr3:uid="{191D940A-1AF2-44B8-93DE-A11706F6005F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0C4EE30A-D6D5-4A0B-8E0C-56C5CF884F46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2619D5AB-283A-412C-B171-B442138867A0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FD9CAB49-45B3-407E-93F3-88DF113E801B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48B44536-A026-49C6-9972-F61626EDB634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5B5A3329-704E-4FE3-973B-269A3FD0D89C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BA3264DE-90DB-42B2-B082-9623BE6BFEFB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3E74A28B-D056-413E-B596-BC02871BCEB8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198E38A2-4CFB-464E-91E0-4CFF92C0D566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B535954C-14F3-475A-B6FC-D9E8DFA27151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B04B3692-999A-41C8-899C-53C7FDB85AB3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A5A1A9FD-A4D7-46E6-8A08-1F30889D1861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55537A0D-BB1E-4361-AEDF-DC0A39AF3BAE}" name="Sharpe Ratio" dataDxfId="28">
      <calculatedColumnFormula>COUNTIFS(Table2[Sub-Sector],Table3[[#This Row],[Sub-Sector]],Table2[Sharpe Ratio],"&gt;=0.10")/Table3[[#This Row],[Count]]</calculatedColumnFormula>
    </tableColumn>
    <tableColumn id="23" xr3:uid="{77307190-2914-4C72-AF66-25D40A5D9406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934313CF-4A1E-4EFE-8135-0C03BE629422}" name="Rank" dataDxfId="26">
      <calculatedColumnFormula>_xlfn.RANK.AVG(Table3[[#This Row],[Score]],Table3[Score],1)</calculatedColumnFormula>
    </tableColumn>
    <tableColumn id="25" xr3:uid="{14FB7C32-9577-4013-A361-456FB546CD1B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737F5220-947A-4CB4-99FE-18EE011311E8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8F7D9-3FBD-4AA2-BE1F-045B1EC807B9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1AD41725-436A-4CE8-87FC-9A1BD2A8121E}" name="Name"/>
    <tableColumn id="2" xr3:uid="{5B1C67CE-9D05-4119-A21D-D52883A624A1}" name="Ticker"/>
    <tableColumn id="3" xr3:uid="{85751258-5104-411D-A6DA-9D1B9A385F45}" name="Industry"/>
    <tableColumn id="4" xr3:uid="{26986B32-BF88-494B-B138-A6680890C246}" name="Sub-Sector"/>
    <tableColumn id="5" xr3:uid="{12326394-5086-42A1-8292-B9DCED7B8551}" name="Market Cap"/>
    <tableColumn id="6" xr3:uid="{B6BBDA6A-11D6-47BE-973F-8ECAF1C12F06}" name="Close Price"/>
    <tableColumn id="7" xr3:uid="{9CCDE378-D4A7-4C0D-86BD-1CF94FF857AB}" name="1Y Return vs Nifty"/>
    <tableColumn id="18" xr3:uid="{1921C94F-01BD-4C39-8BBF-E5B24FE924FD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BC8E541F-2289-41FC-B94C-B3CB4EAC7F7A}" name="1M Return vs Nifty"/>
    <tableColumn id="19" xr3:uid="{666C5B52-92B6-4589-8990-2CA44D71D976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DBA7EAC1-EB36-4245-94C8-2B3B6338BB7D}" name="6M Return vs Nifty"/>
    <tableColumn id="20" xr3:uid="{FFB24E57-D41B-4889-8B30-BC589BB8270B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0BAEF7C1-2B9B-4DB0-BF59-EED3AE9050F0}" name="1W Return vs Nifty"/>
    <tableColumn id="22" xr3:uid="{52593830-6072-4624-A039-690BE3D63834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30CE812C-DA2F-4738-9C14-5170660ED127}" name="20D EMA" dataDxfId="19"/>
    <tableColumn id="11" xr3:uid="{B12DC05B-F152-4E93-A11F-88E3C6D3D385}" name="50D EMA"/>
    <tableColumn id="12" xr3:uid="{B53E44DA-489A-4A08-B140-C87D5922360C}" name="200D EMA"/>
    <tableColumn id="13" xr3:uid="{109678C9-1D50-4E1C-B2AA-65AF48F8594C}" name="RSI Exponential â€“ 14D"/>
    <tableColumn id="25" xr3:uid="{37345D76-8223-46AC-A5ED-6B12A029E94D}" name="% Price above 20 EMA" dataDxfId="18">
      <calculatedColumnFormula>(Table2[[#This Row],[Close Price]]-Table2[[#This Row],[20D EMA]])/Table2[[#This Row],[20D EMA]]</calculatedColumnFormula>
    </tableColumn>
    <tableColumn id="24" xr3:uid="{04D80263-3E82-45D0-AC86-C8004B574D37}" name="% Price above 50 EMA" dataDxfId="17">
      <calculatedColumnFormula>(Table2[[#This Row],[Close Price]]-Table2[[#This Row],[50D EMA]])/Table2[[#This Row],[50D EMA]]</calculatedColumnFormula>
    </tableColumn>
    <tableColumn id="23" xr3:uid="{85D5A2C0-8C84-46AF-86A8-412436FE2AD1}" name="% Price above 200 EMA" dataDxfId="16">
      <calculatedColumnFormula>(Table2[[#This Row],[Close Price]]-Table2[[#This Row],[200D EMA]])/Table2[[#This Row],[200D EMA]]</calculatedColumnFormula>
    </tableColumn>
    <tableColumn id="14" xr3:uid="{70E6858F-F9E5-4E0C-964E-D83C406F5639}" name="Relative Volume"/>
    <tableColumn id="37" xr3:uid="{2350D3A7-0A4E-45B8-BFC9-FB27469639EE}" name="Day Low" dataDxfId="15"/>
    <tableColumn id="36" xr3:uid="{CBC10C7B-82C7-4FBC-8510-353C933F1800}" name="Day High"/>
    <tableColumn id="35" xr3:uid="{5FF3F6E3-812A-43A0-86D4-FA1B0852BADC}" name="Current Week Low"/>
    <tableColumn id="34" xr3:uid="{0667E942-2F58-423A-82B6-B5AFDEF90640}" name="Current Week High"/>
    <tableColumn id="33" xr3:uid="{2F9E6311-6EA9-481E-BA16-F62693AFA5FF}" name="Current Month Low"/>
    <tableColumn id="32" xr3:uid="{5E5CF041-02AE-49F6-983D-43EA50E2394D}" name="Current Month High"/>
    <tableColumn id="31" xr3:uid="{9367523F-A9D1-46CC-9A3B-3FEB96620DB6}" name="% Away From Day Low" dataDxfId="14">
      <calculatedColumnFormula>(Table2[[#This Row],[Close Price]]/Table2[[#This Row],[Day Low]])-1</calculatedColumnFormula>
    </tableColumn>
    <tableColumn id="30" xr3:uid="{E652E8E9-5624-4C9D-B6FB-7DF86DD62063}" name="% Away From Day High" dataDxfId="13">
      <calculatedColumnFormula>(Table2[[#This Row],[Day High]]/Table2[[#This Row],[Close Price]])-1</calculatedColumnFormula>
    </tableColumn>
    <tableColumn id="29" xr3:uid="{A0AC2425-EBAC-4A6B-ABC3-719229E5334D}" name="% Away From Current Week Low" dataDxfId="12">
      <calculatedColumnFormula>(Table2[[#This Row],[Close Price]]/Table2[[#This Row],[Current Week Low]])-1</calculatedColumnFormula>
    </tableColumn>
    <tableColumn id="28" xr3:uid="{83FFFE9A-9986-47D6-BDE1-AE64C366C06E}" name="% Away From Current Week High" dataDxfId="11">
      <calculatedColumnFormula>(Table2[[#This Row],[Current Week High]]/Table2[[#This Row],[Close Price]])-1</calculatedColumnFormula>
    </tableColumn>
    <tableColumn id="27" xr3:uid="{1890BD8F-6185-4DE2-B4A6-5EB2ECCDC065}" name="% Away From Current Month Low" dataDxfId="10">
      <calculatedColumnFormula>(Table2[[#This Row],[Close Price]]/Table2[[#This Row],[Current Month Low]])-1</calculatedColumnFormula>
    </tableColumn>
    <tableColumn id="26" xr3:uid="{BB5127E3-2268-456B-8440-99C4317F82B2}" name="% Away From Current Month High" dataDxfId="9">
      <calculatedColumnFormula>(Table2[[#This Row],[Current Month High]]/Table2[[#This Row],[Close Price]])-1</calculatedColumnFormula>
    </tableColumn>
    <tableColumn id="15" xr3:uid="{7751358E-09D3-43F1-9AC6-B26FF404C458}" name="% Away From 52W High"/>
    <tableColumn id="16" xr3:uid="{0B5CCFDD-882F-44EC-A417-12B9E192F847}" name="% Away From 52W Low"/>
    <tableColumn id="42" xr3:uid="{DF2318A4-9B6B-4158-B505-8B45295F183A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111A6113-885F-4931-9391-4F1FEFBE0849}" name="Relative Strength Sector Index" dataDxfId="7"/>
    <tableColumn id="40" xr3:uid="{DF6703F1-AD0B-41A1-84B1-D5CC101FF3CF}" name="Relative Strength Sector Index - Zone"/>
    <tableColumn id="39" xr3:uid="{F3A5F9D1-8E28-4CAE-B4C1-C8D5499CE961}" name="Rate of Change"/>
    <tableColumn id="38" xr3:uid="{47E1BAC2-0370-41BA-8DED-861A97579264}" name="Rate of Change - Zone"/>
    <tableColumn id="17" xr3:uid="{A40BC5EC-AA57-482C-88E1-E0DEDD5DB689}" name="Sharpe Ratio"/>
    <tableColumn id="43" xr3:uid="{5337ABCD-50E8-4247-9BD7-3BFCE5C0B452}" name="Sharpe Ratio Z-Score" dataDxfId="6">
      <calculatedColumnFormula>(Table2[[#This Row],[Sharpe Ratio]]-AVERAGE(Table2[Sharpe Ratio]))/_xlfn.STDEV.P(Table2[Sharpe Ratio])</calculatedColumnFormula>
    </tableColumn>
    <tableColumn id="44" xr3:uid="{9DDF887C-0D90-4322-A7B9-56CAC739B8DA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3263E463-A49D-4E78-BB01-059B12986D75}" name="Rank 1Y" dataDxfId="4">
      <calculatedColumnFormula>_xlfn.RANK.AVG(Table2[[#This Row],[1Y Return vs Nifty Z-Score]],Table2[1Y Return vs Nifty Z-Score])</calculatedColumnFormula>
    </tableColumn>
    <tableColumn id="46" xr3:uid="{EBA68B99-E2A2-4838-896A-7178F3A45A0E}" name="Rank 6M" dataDxfId="3">
      <calculatedColumnFormula>_xlfn.RANK.AVG(Table2[[#This Row],[6M Return vs Nifty Z-Score]],Table2[6M Return vs Nifty Z-Score])</calculatedColumnFormula>
    </tableColumn>
    <tableColumn id="47" xr3:uid="{4A43E4B6-06F7-41C1-A1CE-7AB42C56CE6E}" name="Rank Sharpe" dataDxfId="2">
      <calculatedColumnFormula>_xlfn.RANK.AVG(Table2[[#This Row],[Sharpe Ratio Z-Score]],Table2[Sharpe Ratio Z-Score])</calculatedColumnFormula>
    </tableColumn>
    <tableColumn id="48" xr3:uid="{4C06F518-7C74-4DE4-B612-CD06CE9B150A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102E8-08F3-4B19-81A4-1941AB0332C4}" name="Table1" displayName="Table1" ref="A1:Q1477" totalsRowShown="0">
  <autoFilter ref="A1:Q1477" xr:uid="{E47102E8-08F3-4B19-81A4-1941AB0332C4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C157F7A7-756C-4D9D-9E5E-820AF8F7A70E}" name="Name"/>
    <tableColumn id="2" xr3:uid="{BB5A4ECE-3BA2-4645-811F-38D656E90539}" name="Ticker"/>
    <tableColumn id="17" xr3:uid="{ED09F4C1-9BD0-4EA0-BC99-8CDBE6A9309E}" name="Industry" dataDxfId="0"/>
    <tableColumn id="3" xr3:uid="{21881A60-D442-4911-A7BB-6AFE447031D4}" name="Sub-Sector"/>
    <tableColumn id="4" xr3:uid="{8850A9FD-F928-4D80-B107-7D8D76A507ED}" name="Market Cap"/>
    <tableColumn id="5" xr3:uid="{8C826D43-8477-413C-A631-0AE86C5C3201}" name="Close Price"/>
    <tableColumn id="6" xr3:uid="{B0B98E66-2E03-4469-A941-FE2655852112}" name="1Y Return vs Nifty"/>
    <tableColumn id="7" xr3:uid="{EAA78539-248A-4647-9CFB-8201F6FC9234}" name="1M Return vs Nifty"/>
    <tableColumn id="8" xr3:uid="{794DE33D-A594-4C20-8FED-6530001E0EE7}" name="6M Return vs Nifty"/>
    <tableColumn id="9" xr3:uid="{221EF3C5-A4E2-4337-9848-779C9418FB66}" name="1W Return vs Nifty"/>
    <tableColumn id="10" xr3:uid="{2E97FD2C-62BD-4387-9224-55758155FABE}" name="50D EMA"/>
    <tableColumn id="11" xr3:uid="{F89AE310-465C-480D-9572-DD5347517171}" name="200D EMA"/>
    <tableColumn id="12" xr3:uid="{04599CD2-72E6-4E7C-A550-C90301EEBB14}" name="RSI Exponential â€“ 14D"/>
    <tableColumn id="13" xr3:uid="{1DC941B1-FAD1-462A-9D0A-9F3E0E0AD964}" name="Relative Volume"/>
    <tableColumn id="14" xr3:uid="{AB170907-4543-4AC1-BDA1-96AC97DA89FE}" name="% Away From 52W High"/>
    <tableColumn id="15" xr3:uid="{976AA7A4-1DBB-4129-A6C0-605CB2693B2A}" name="% Away From 52W Low"/>
    <tableColumn id="16" xr3:uid="{9D3A94BC-EBEB-49E4-8BD4-FB2791959383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E317-3D76-49B4-BD2D-681E3BDD6266}">
  <dimension ref="A1:Z121"/>
  <sheetViews>
    <sheetView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3183</v>
      </c>
      <c r="C1" t="s">
        <v>3169</v>
      </c>
      <c r="D1" t="s">
        <v>3184</v>
      </c>
      <c r="E1" t="s">
        <v>3185</v>
      </c>
      <c r="F1" t="s">
        <v>7</v>
      </c>
      <c r="G1" t="s">
        <v>5</v>
      </c>
      <c r="H1" t="s">
        <v>3186</v>
      </c>
      <c r="I1" t="s">
        <v>12</v>
      </c>
      <c r="J1" t="s">
        <v>3163</v>
      </c>
      <c r="K1" t="s">
        <v>3164</v>
      </c>
      <c r="L1" t="s">
        <v>3165</v>
      </c>
      <c r="M1" t="s">
        <v>3166</v>
      </c>
      <c r="N1" t="s">
        <v>3167</v>
      </c>
      <c r="O1" t="s">
        <v>3168</v>
      </c>
      <c r="P1" t="s">
        <v>13</v>
      </c>
      <c r="Q1" t="s">
        <v>14</v>
      </c>
      <c r="R1" t="s">
        <v>3187</v>
      </c>
      <c r="S1" t="s">
        <v>3155</v>
      </c>
      <c r="T1" t="s">
        <v>3156</v>
      </c>
      <c r="U1" t="s">
        <v>3173</v>
      </c>
      <c r="V1" t="s">
        <v>15</v>
      </c>
      <c r="W1" t="s">
        <v>3178</v>
      </c>
      <c r="X1" t="s">
        <v>3188</v>
      </c>
      <c r="Y1" t="s">
        <v>3189</v>
      </c>
      <c r="Z1" t="s">
        <v>3190</v>
      </c>
    </row>
    <row r="2" spans="1:26" x14ac:dyDescent="0.3">
      <c r="A2" t="s">
        <v>1257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145</v>
      </c>
      <c r="X2">
        <f>_xlfn.RANK.AVG(Table3[[#This Row],[Score]],Table3[Score],1)</f>
        <v>3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35.5</v>
      </c>
      <c r="Z2">
        <f>_xlfn.RANK.AVG(Table3[[#This Row],[Score 2 ]],Table3[[Score 2 ]],1)</f>
        <v>1.5</v>
      </c>
    </row>
    <row r="3" spans="1:26" x14ac:dyDescent="0.3">
      <c r="A3" t="s">
        <v>164</v>
      </c>
      <c r="B3">
        <f>COUNTIFS(Table2[Sub-Sector],Table3[[#This Row],[Sub-Sector]])</f>
        <v>2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0.5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0.5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70.5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35.5</v>
      </c>
      <c r="Z3">
        <f>_xlfn.RANK.AVG(Table3[[#This Row],[Score 2 ]],Table3[[Score 2 ]],1)</f>
        <v>1.5</v>
      </c>
    </row>
    <row r="4" spans="1:26" x14ac:dyDescent="0.3">
      <c r="A4" t="s">
        <v>111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0.33333333333333331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0.66666666666666663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0.33333333333333331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0.33333333333333331</v>
      </c>
      <c r="M4" s="1">
        <f>COUNTIFS(Table2[Sub-Sector],Table3[[#This Row],[Sub-Sector]],Table2[% Away From Current Week High],"&lt;=0.05")/Table3[[#This Row],[Count]]</f>
        <v>0.33333333333333331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0.66666666666666663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0.33333333333333331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0.66666666666666663</v>
      </c>
      <c r="V4" s="1">
        <f>COUNTIFS(Table2[Sub-Sector],Table3[[#This Row],[Sub-Sector]],Table2[Sharpe Ratio],"&gt;=0.10")/Table3[[#This Row],[Count]]</f>
        <v>0.33333333333333331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115.5</v>
      </c>
      <c r="X4">
        <f>_xlfn.RANK.AVG(Table3[[#This Row],[Score]],Table3[Score],1)</f>
        <v>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63.5</v>
      </c>
      <c r="Z4">
        <f>_xlfn.RANK.AVG(Table3[[#This Row],[Score 2 ]],Table3[[Score 2 ]],1)</f>
        <v>3</v>
      </c>
    </row>
    <row r="5" spans="1:26" x14ac:dyDescent="0.3">
      <c r="A5" t="s">
        <v>86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0.66666666666666663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0.66666666666666663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0.33333333333333331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0.33333333333333331</v>
      </c>
      <c r="M5" s="1">
        <f>COUNTIFS(Table2[Sub-Sector],Table3[[#This Row],[Sub-Sector]],Table2[% Away From Current Week High],"&lt;=0.05")/Table3[[#This Row],[Count]]</f>
        <v>0.33333333333333331</v>
      </c>
      <c r="N5" s="1">
        <f>COUNTIFS(Table2[Sub-Sector],Table3[[#This Row],[Sub-Sector]],Table2[% Away From Current Month Low],"&gt;=0.05")/Table3[[#This Row],[Count]]</f>
        <v>0.33333333333333331</v>
      </c>
      <c r="O5" s="1">
        <f>COUNTIFS(Table2[Sub-Sector],Table3[[#This Row],[Sub-Sector]],Table2[% Away From Current Month High],"&lt;=0.05")/Table3[[#This Row],[Count]]</f>
        <v>0.33333333333333331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0.66666666666666663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186.5</v>
      </c>
      <c r="X5">
        <f>_xlfn.RANK.AVG(Table3[[#This Row],[Score]],Table3[Score],1)</f>
        <v>5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68.5</v>
      </c>
      <c r="Z5">
        <f>_xlfn.RANK.AVG(Table3[[#This Row],[Score 2 ]],Table3[[Score 2 ]],1)</f>
        <v>4</v>
      </c>
    </row>
    <row r="6" spans="1:26" x14ac:dyDescent="0.3">
      <c r="A6" t="s">
        <v>161</v>
      </c>
      <c r="B6">
        <f>COUNTIFS(Table2[Sub-Sector],Table3[[#This Row],[Sub-Sector]])</f>
        <v>13</v>
      </c>
      <c r="C6" s="1">
        <f>COUNTIFS(Table2[Sub-Sector],Table3[[#This Row],[Sub-Sector]],Table2[Uptrend],"Uptrend")/Table3[[#This Row],[Count]]</f>
        <v>0.76923076923076927</v>
      </c>
      <c r="D6" s="1">
        <f>COUNTIFS(Table2[Sub-Sector],Table3[[#This Row],[Sub-Sector]],Table2[1W Return vs Nifty],"&gt;=5")/Table3[[#This Row],[Count]]</f>
        <v>0.23076923076923078</v>
      </c>
      <c r="E6" s="1">
        <f>COUNTIFS(Table2[Sub-Sector],Table3[[#This Row],[Sub-Sector]],Table2[1M Return vs Nifty],"&gt;=5")/Table3[[#This Row],[Count]]</f>
        <v>0.38461538461538464</v>
      </c>
      <c r="F6" s="1">
        <f>COUNTIFS(Table2[Sub-Sector],Table3[[#This Row],[Sub-Sector]],Table2[6M Return vs Nifty],"&gt;=10")/Table3[[#This Row],[Count]]</f>
        <v>0.76923076923076927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0.23076923076923078</v>
      </c>
      <c r="I6" s="1">
        <f>COUNTIFS(Table2[Sub-Sector],Table3[[#This Row],[Sub-Sector]],Table2[Relative Volume],"&gt;=1")/Table3[[#This Row],[Count]]</f>
        <v>0.53846153846153844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0.30769230769230771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0.30769230769230771</v>
      </c>
      <c r="P6" s="1">
        <f>COUNTIFS(Table2[Sub-Sector],Table3[[#This Row],[Sub-Sector]],Table2[% Away From 52W High],"&lt;=10")/Table3[[#This Row],[Count]]</f>
        <v>0.15384615384615385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0.23076923076923078</v>
      </c>
      <c r="S6" s="1">
        <f>COUNTIFS(Table2[Sub-Sector],Table3[[#This Row],[Sub-Sector]],Table2[% Price above 50 EMA],"&gt;=0")/Table3[[#This Row],[Count]]</f>
        <v>0.38461538461538464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0.38461538461538464</v>
      </c>
      <c r="V6" s="1">
        <f>COUNTIFS(Table2[Sub-Sector],Table3[[#This Row],[Sub-Sector]],Table2[Sharpe Ratio],"&gt;=0.10")/Table3[[#This Row],[Count]]</f>
        <v>0.92307692307692313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215</v>
      </c>
      <c r="X6">
        <f>_xlfn.RANK.AVG(Table3[[#This Row],[Score]],Table3[Score],1)</f>
        <v>9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94.5</v>
      </c>
      <c r="Z6">
        <f>_xlfn.RANK.AVG(Table3[[#This Row],[Score 2 ]],Table3[[Score 2 ]],1)</f>
        <v>5</v>
      </c>
    </row>
    <row r="7" spans="1:26" x14ac:dyDescent="0.3">
      <c r="A7" t="s">
        <v>984</v>
      </c>
      <c r="B7">
        <f>COUNTIFS(Table2[Sub-Sector],Table3[[#This Row],[Sub-Sector]])</f>
        <v>5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0.6</v>
      </c>
      <c r="E7" s="1">
        <f>COUNTIFS(Table2[Sub-Sector],Table3[[#This Row],[Sub-Sector]],Table2[1M Return vs Nifty],"&gt;=5")/Table3[[#This Row],[Count]]</f>
        <v>0.4</v>
      </c>
      <c r="F7" s="1">
        <f>COUNTIFS(Table2[Sub-Sector],Table3[[#This Row],[Sub-Sector]],Table2[6M Return vs Nifty],"&gt;=10")/Table3[[#This Row],[Count]]</f>
        <v>0.8</v>
      </c>
      <c r="G7" s="1">
        <f>COUNTIFS(Table2[Sub-Sector],Table3[[#This Row],[Sub-Sector]],Table2[1Y Return vs Nifty],"&gt;=10")/Table3[[#This Row],[Count]]</f>
        <v>0.6</v>
      </c>
      <c r="H7" s="1">
        <f>COUNTIFS(Table2[Sub-Sector],Table3[[#This Row],[Sub-Sector]],Table2[RSI Exponential â€“ 14D],"&gt;=50")/Table3[[#This Row],[Count]]</f>
        <v>0.6</v>
      </c>
      <c r="I7" s="1">
        <f>COUNTIFS(Table2[Sub-Sector],Table3[[#This Row],[Sub-Sector]],Table2[Relative Volume],"&gt;=1")/Table3[[#This Row],[Count]]</f>
        <v>0.6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0.4</v>
      </c>
      <c r="N7" s="1">
        <f>COUNTIFS(Table2[Sub-Sector],Table3[[#This Row],[Sub-Sector]],Table2[% Away From Current Month Low],"&gt;=0.05")/Table3[[#This Row],[Count]]</f>
        <v>0</v>
      </c>
      <c r="O7" s="1">
        <f>COUNTIFS(Table2[Sub-Sector],Table3[[#This Row],[Sub-Sector]],Table2[% Away From Current Month High],"&lt;=0.05")/Table3[[#This Row],[Count]]</f>
        <v>0.4</v>
      </c>
      <c r="P7" s="1">
        <f>COUNTIFS(Table2[Sub-Sector],Table3[[#This Row],[Sub-Sector]],Table2[% Away From 52W High],"&lt;=10")/Table3[[#This Row],[Count]]</f>
        <v>0.4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0.6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0.8</v>
      </c>
      <c r="V7" s="1">
        <f>COUNTIFS(Table2[Sub-Sector],Table3[[#This Row],[Sub-Sector]],Table2[Sharpe Ratio],"&gt;=0.10")/Table3[[#This Row],[Count]]</f>
        <v>0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160</v>
      </c>
      <c r="X7">
        <f>_xlfn.RANK.AVG(Table3[[#This Row],[Score]],Table3[Score],1)</f>
        <v>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102.5</v>
      </c>
      <c r="Z7">
        <f>_xlfn.RANK.AVG(Table3[[#This Row],[Score 2 ]],Table3[[Score 2 ]],1)</f>
        <v>6</v>
      </c>
    </row>
    <row r="8" spans="1:26" x14ac:dyDescent="0.3">
      <c r="A8" t="s">
        <v>130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0.33333333333333331</v>
      </c>
      <c r="D8" s="1">
        <f>COUNTIFS(Table2[Sub-Sector],Table3[[#This Row],[Sub-Sector]],Table2[1W Return vs Nifty],"&gt;=5")/Table3[[#This Row],[Count]]</f>
        <v>0.33333333333333331</v>
      </c>
      <c r="E8" s="1">
        <f>COUNTIFS(Table2[Sub-Sector],Table3[[#This Row],[Sub-Sector]],Table2[1M Return vs Nifty],"&gt;=5")/Table3[[#This Row],[Count]]</f>
        <v>0.66666666666666663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0.66666666666666663</v>
      </c>
      <c r="H8" s="1">
        <f>COUNTIFS(Table2[Sub-Sector],Table3[[#This Row],[Sub-Sector]],Table2[RSI Exponential â€“ 14D],"&gt;=50")/Table3[[#This Row],[Count]]</f>
        <v>0.66666666666666663</v>
      </c>
      <c r="I8" s="1">
        <f>COUNTIFS(Table2[Sub-Sector],Table3[[#This Row],[Sub-Sector]],Table2[Relative Volume],"&gt;=1")/Table3[[#This Row],[Count]]</f>
        <v>0.66666666666666663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0.33333333333333331</v>
      </c>
      <c r="M8" s="1">
        <f>COUNTIFS(Table2[Sub-Sector],Table3[[#This Row],[Sub-Sector]],Table2[% Away From Current Week High],"&lt;=0.05")/Table3[[#This Row],[Count]]</f>
        <v>0.33333333333333331</v>
      </c>
      <c r="N8" s="1">
        <f>COUNTIFS(Table2[Sub-Sector],Table3[[#This Row],[Sub-Sector]],Table2[% Away From Current Month Low],"&gt;=0.05")/Table3[[#This Row],[Count]]</f>
        <v>0</v>
      </c>
      <c r="O8" s="1">
        <f>COUNTIFS(Table2[Sub-Sector],Table3[[#This Row],[Sub-Sector]],Table2[% Away From Current Month High],"&lt;=0.05")/Table3[[#This Row],[Count]]</f>
        <v>0.66666666666666663</v>
      </c>
      <c r="P8" s="1">
        <f>COUNTIFS(Table2[Sub-Sector],Table3[[#This Row],[Sub-Sector]],Table2[% Away From 52W High],"&lt;=10")/Table3[[#This Row],[Count]]</f>
        <v>0.33333333333333331</v>
      </c>
      <c r="Q8" s="1">
        <f>COUNTIFS(Table2[Sub-Sector],Table3[[#This Row],[Sub-Sector]],Table2[% Away From 52W Low],"&gt;=10")/Table3[[#This Row],[Count]]</f>
        <v>0.66666666666666663</v>
      </c>
      <c r="R8" s="1">
        <f>COUNTIFS(Table2[Sub-Sector],Table3[[#This Row],[Sub-Sector]],Table2[% Price above 20 EMA],"&gt;=0")/Table3[[#This Row],[Count]]</f>
        <v>0.66666666666666663</v>
      </c>
      <c r="S8" s="1">
        <f>COUNTIFS(Table2[Sub-Sector],Table3[[#This Row],[Sub-Sector]],Table2[% Price above 50 EMA],"&gt;=0")/Table3[[#This Row],[Count]]</f>
        <v>0.33333333333333331</v>
      </c>
      <c r="T8" s="1">
        <f>COUNTIFS(Table2[Sub-Sector],Table3[[#This Row],[Sub-Sector]],Table2[% Price above 200 EMA],"&gt;=0")/Table3[[#This Row],[Count]]</f>
        <v>0.66666666666666663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0.66666666666666663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239.5</v>
      </c>
      <c r="X8">
        <f>_xlfn.RANK.AVG(Table3[[#This Row],[Score]],Table3[Score],1)</f>
        <v>16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105.5</v>
      </c>
      <c r="Z8">
        <f>_xlfn.RANK.AVG(Table3[[#This Row],[Score 2 ]],Table3[[Score 2 ]],1)</f>
        <v>7</v>
      </c>
    </row>
    <row r="9" spans="1:26" x14ac:dyDescent="0.3">
      <c r="A9" t="s">
        <v>114</v>
      </c>
      <c r="B9">
        <f>COUNTIFS(Table2[Sub-Sector],Table3[[#This Row],[Sub-Sector]])</f>
        <v>2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0.5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0.5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0.5</v>
      </c>
      <c r="N9" s="1">
        <f>COUNTIFS(Table2[Sub-Sector],Table3[[#This Row],[Sub-Sector]],Table2[% Away From Current Month Low],"&gt;=0.05")/Table3[[#This Row],[Count]]</f>
        <v>0</v>
      </c>
      <c r="O9" s="1">
        <f>COUNTIFS(Table2[Sub-Sector],Table3[[#This Row],[Sub-Sector]],Table2[% Away From Current Month High],"&lt;=0.05")/Table3[[#This Row],[Count]]</f>
        <v>0.5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236.5</v>
      </c>
      <c r="X9">
        <f>_xlfn.RANK.AVG(Table3[[#This Row],[Score]],Table3[Score],1)</f>
        <v>12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125.5</v>
      </c>
      <c r="Z9">
        <f>_xlfn.RANK.AVG(Table3[[#This Row],[Score 2 ]],Table3[[Score 2 ]],1)</f>
        <v>8.5</v>
      </c>
    </row>
    <row r="10" spans="1:26" x14ac:dyDescent="0.3">
      <c r="A10" t="s">
        <v>57</v>
      </c>
      <c r="B10">
        <f>COUNTIFS(Table2[Sub-Sector],Table3[[#This Row],[Sub-Sector]])</f>
        <v>4</v>
      </c>
      <c r="C10" s="1">
        <f>COUNTIFS(Table2[Sub-Sector],Table3[[#This Row],[Sub-Sector]],Table2[Uptrend],"Uptrend")/Table3[[#This Row],[Count]]</f>
        <v>0.75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0.25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0.25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0.5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0.5</v>
      </c>
      <c r="P10" s="1">
        <f>COUNTIFS(Table2[Sub-Sector],Table3[[#This Row],[Sub-Sector]],Table2[% Away From 52W High],"&lt;=10")/Table3[[#This Row],[Count]]</f>
        <v>0.5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0.25</v>
      </c>
      <c r="S10" s="1">
        <f>COUNTIFS(Table2[Sub-Sector],Table3[[#This Row],[Sub-Sector]],Table2[% Price above 50 EMA],"&gt;=0")/Table3[[#This Row],[Count]]</f>
        <v>0.5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0.5</v>
      </c>
      <c r="V10" s="1">
        <f>COUNTIFS(Table2[Sub-Sector],Table3[[#This Row],[Sub-Sector]],Table2[Sharpe Ratio],"&gt;=0.10")/Table3[[#This Row],[Count]]</f>
        <v>0.5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10">
        <f>_xlfn.RANK.AVG(Table3[[#This Row],[Score]],Table3[Score],1)</f>
        <v>32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125.5</v>
      </c>
      <c r="Z10">
        <f>_xlfn.RANK.AVG(Table3[[#This Row],[Score 2 ]],Table3[[Score 2 ]],1)</f>
        <v>8.5</v>
      </c>
    </row>
    <row r="11" spans="1:26" x14ac:dyDescent="0.3">
      <c r="A11" t="s">
        <v>80</v>
      </c>
      <c r="B11">
        <f>COUNTIFS(Table2[Sub-Sector],Table3[[#This Row],[Sub-Sector]])</f>
        <v>3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0.33333333333333331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</v>
      </c>
      <c r="I11" s="1">
        <f>COUNTIFS(Table2[Sub-Sector],Table3[[#This Row],[Sub-Sector]],Table2[Relative Volume],"&gt;=1")/Table3[[#This Row],[Count]]</f>
        <v>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0</v>
      </c>
      <c r="O11" s="1">
        <f>COUNTIFS(Table2[Sub-Sector],Table3[[#This Row],[Sub-Sector]],Table2[% Away From Current Month High],"&lt;=0.05")/Table3[[#This Row],[Count]]</f>
        <v>0.33333333333333331</v>
      </c>
      <c r="P11" s="1">
        <f>COUNTIFS(Table2[Sub-Sector],Table3[[#This Row],[Sub-Sector]],Table2[% Away From 52W High],"&lt;=10")/Table3[[#This Row],[Count]]</f>
        <v>0.33333333333333331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</v>
      </c>
      <c r="S11" s="1">
        <f>COUNTIFS(Table2[Sub-Sector],Table3[[#This Row],[Sub-Sector]],Table2[% Price above 50 EMA],"&gt;=0")/Table3[[#This Row],[Count]]</f>
        <v>0.33333333333333331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</v>
      </c>
      <c r="V11" s="1">
        <f>COUNTIFS(Table2[Sub-Sector],Table3[[#This Row],[Sub-Sector]],Table2[Sharpe Ratio],"&gt;=0.10")/Table3[[#This Row],[Count]]</f>
        <v>0.66666666666666663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</v>
      </c>
      <c r="X11">
        <f>_xlfn.RANK.AVG(Table3[[#This Row],[Score]],Table3[Score],1)</f>
        <v>23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11">
        <f>_xlfn.RANK.AVG(Table3[[#This Row],[Score 2 ]],Table3[[Score 2 ]],1)</f>
        <v>10.5</v>
      </c>
    </row>
    <row r="12" spans="1:26" x14ac:dyDescent="0.3">
      <c r="A12" t="s">
        <v>279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0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</v>
      </c>
      <c r="S12" s="1">
        <f>COUNTIFS(Table2[Sub-Sector],Table3[[#This Row],[Sub-Sector]],Table2[% Price above 50 EMA],"&gt;=0")/Table3[[#This Row],[Count]]</f>
        <v>0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12">
        <f>_xlfn.RANK.AVG(Table3[[#This Row],[Score]],Table3[Score],1)</f>
        <v>56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12">
        <f>_xlfn.RANK.AVG(Table3[[#This Row],[Score 2 ]],Table3[[Score 2 ]],1)</f>
        <v>10.5</v>
      </c>
    </row>
    <row r="13" spans="1:26" x14ac:dyDescent="0.3">
      <c r="A13" t="s">
        <v>562</v>
      </c>
      <c r="B13">
        <f>COUNTIFS(Table2[Sub-Sector],Table3[[#This Row],[Sub-Sector]])</f>
        <v>9</v>
      </c>
      <c r="C13" s="1">
        <f>COUNTIFS(Table2[Sub-Sector],Table3[[#This Row],[Sub-Sector]],Table2[Uptrend],"Uptrend")/Table3[[#This Row],[Count]]</f>
        <v>0.55555555555555558</v>
      </c>
      <c r="D13" s="1">
        <f>COUNTIFS(Table2[Sub-Sector],Table3[[#This Row],[Sub-Sector]],Table2[1W Return vs Nifty],"&gt;=5")/Table3[[#This Row],[Count]]</f>
        <v>0.33333333333333331</v>
      </c>
      <c r="E13" s="1">
        <f>COUNTIFS(Table2[Sub-Sector],Table3[[#This Row],[Sub-Sector]],Table2[1M Return vs Nifty],"&gt;=5")/Table3[[#This Row],[Count]]</f>
        <v>0.55555555555555558</v>
      </c>
      <c r="F13" s="1">
        <f>COUNTIFS(Table2[Sub-Sector],Table3[[#This Row],[Sub-Sector]],Table2[6M Return vs Nifty],"&gt;=10")/Table3[[#This Row],[Count]]</f>
        <v>0.66666666666666663</v>
      </c>
      <c r="G13" s="1">
        <f>COUNTIFS(Table2[Sub-Sector],Table3[[#This Row],[Sub-Sector]],Table2[1Y Return vs Nifty],"&gt;=10")/Table3[[#This Row],[Count]]</f>
        <v>0.55555555555555558</v>
      </c>
      <c r="H13" s="1">
        <f>COUNTIFS(Table2[Sub-Sector],Table3[[#This Row],[Sub-Sector]],Table2[RSI Exponential â€“ 14D],"&gt;=50")/Table3[[#This Row],[Count]]</f>
        <v>0.33333333333333331</v>
      </c>
      <c r="I13" s="1">
        <f>COUNTIFS(Table2[Sub-Sector],Table3[[#This Row],[Sub-Sector]],Table2[Relative Volume],"&gt;=1")/Table3[[#This Row],[Count]]</f>
        <v>0.55555555555555558</v>
      </c>
      <c r="J13" s="1">
        <f>COUNTIFS(Table2[Sub-Sector],Table3[[#This Row],[Sub-Sector]],Table2[% Away From Day Low],"&gt;=0.05")/Table3[[#This Row],[Count]]</f>
        <v>0.1111111111111111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0.22222222222222221</v>
      </c>
      <c r="M13" s="1">
        <f>COUNTIFS(Table2[Sub-Sector],Table3[[#This Row],[Sub-Sector]],Table2[% Away From Current Week High],"&lt;=0.05")/Table3[[#This Row],[Count]]</f>
        <v>0.44444444444444442</v>
      </c>
      <c r="N13" s="1">
        <f>COUNTIFS(Table2[Sub-Sector],Table3[[#This Row],[Sub-Sector]],Table2[% Away From Current Month Low],"&gt;=0.05")/Table3[[#This Row],[Count]]</f>
        <v>0.22222222222222221</v>
      </c>
      <c r="O13" s="1">
        <f>COUNTIFS(Table2[Sub-Sector],Table3[[#This Row],[Sub-Sector]],Table2[% Away From Current Month High],"&lt;=0.05")/Table3[[#This Row],[Count]]</f>
        <v>0.55555555555555558</v>
      </c>
      <c r="P13" s="1">
        <f>COUNTIFS(Table2[Sub-Sector],Table3[[#This Row],[Sub-Sector]],Table2[% Away From 52W High],"&lt;=10")/Table3[[#This Row],[Count]]</f>
        <v>0.44444444444444442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0.44444444444444442</v>
      </c>
      <c r="S13" s="1">
        <f>COUNTIFS(Table2[Sub-Sector],Table3[[#This Row],[Sub-Sector]],Table2[% Price above 50 EMA],"&gt;=0")/Table3[[#This Row],[Count]]</f>
        <v>0.66666666666666663</v>
      </c>
      <c r="T13" s="1">
        <f>COUNTIFS(Table2[Sub-Sector],Table3[[#This Row],[Sub-Sector]],Table2[% Price above 200 EMA],"&gt;=0")/Table3[[#This Row],[Count]]</f>
        <v>0.88888888888888884</v>
      </c>
      <c r="U13" s="1">
        <f>COUNTIFS(Table2[Sub-Sector],Table3[[#This Row],[Sub-Sector]],Table2[Rate of Change - Zone],"Positive")/Table3[[#This Row],[Count]]</f>
        <v>0.55555555555555558</v>
      </c>
      <c r="V13" s="1">
        <f>COUNTIFS(Table2[Sub-Sector],Table3[[#This Row],[Sub-Sector]],Table2[Sharpe Ratio],"&gt;=0.10")/Table3[[#This Row],[Count]]</f>
        <v>0.22222222222222221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238.5</v>
      </c>
      <c r="X13">
        <f>_xlfn.RANK.AVG(Table3[[#This Row],[Score]],Table3[Score],1)</f>
        <v>13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13">
        <f>_xlfn.RANK.AVG(Table3[[#This Row],[Score 2 ]],Table3[[Score 2 ]],1)</f>
        <v>12</v>
      </c>
    </row>
    <row r="14" spans="1:26" x14ac:dyDescent="0.3">
      <c r="A14" t="s">
        <v>496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1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0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</v>
      </c>
      <c r="X14">
        <f>_xlfn.RANK.AVG(Table3[[#This Row],[Score]],Table3[Score],1)</f>
        <v>14.5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4">
        <f>_xlfn.RANK.AVG(Table3[[#This Row],[Score 2 ]],Table3[[Score 2 ]],1)</f>
        <v>13</v>
      </c>
    </row>
    <row r="15" spans="1:26" x14ac:dyDescent="0.3">
      <c r="A15" t="s">
        <v>325</v>
      </c>
      <c r="B15">
        <f>COUNTIFS(Table2[Sub-Sector],Table3[[#This Row],[Sub-Sector]])</f>
        <v>11</v>
      </c>
      <c r="C15" s="1">
        <f>COUNTIFS(Table2[Sub-Sector],Table3[[#This Row],[Sub-Sector]],Table2[Uptrend],"Uptrend")/Table3[[#This Row],[Count]]</f>
        <v>0.63636363636363635</v>
      </c>
      <c r="D15" s="1">
        <f>COUNTIFS(Table2[Sub-Sector],Table3[[#This Row],[Sub-Sector]],Table2[1W Return vs Nifty],"&gt;=5")/Table3[[#This Row],[Count]]</f>
        <v>0.54545454545454541</v>
      </c>
      <c r="E15" s="1">
        <f>COUNTIFS(Table2[Sub-Sector],Table3[[#This Row],[Sub-Sector]],Table2[1M Return vs Nifty],"&gt;=5")/Table3[[#This Row],[Count]]</f>
        <v>0.54545454545454541</v>
      </c>
      <c r="F15" s="1">
        <f>COUNTIFS(Table2[Sub-Sector],Table3[[#This Row],[Sub-Sector]],Table2[6M Return vs Nifty],"&gt;=10")/Table3[[#This Row],[Count]]</f>
        <v>0.72727272727272729</v>
      </c>
      <c r="G15" s="1">
        <f>COUNTIFS(Table2[Sub-Sector],Table3[[#This Row],[Sub-Sector]],Table2[1Y Return vs Nifty],"&gt;=10")/Table3[[#This Row],[Count]]</f>
        <v>0.81818181818181823</v>
      </c>
      <c r="H15" s="1">
        <f>COUNTIFS(Table2[Sub-Sector],Table3[[#This Row],[Sub-Sector]],Table2[RSI Exponential â€“ 14D],"&gt;=50")/Table3[[#This Row],[Count]]</f>
        <v>0.45454545454545453</v>
      </c>
      <c r="I15" s="1">
        <f>COUNTIFS(Table2[Sub-Sector],Table3[[#This Row],[Sub-Sector]],Table2[Relative Volume],"&gt;=1")/Table3[[#This Row],[Count]]</f>
        <v>0.45454545454545453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0.27272727272727271</v>
      </c>
      <c r="M15" s="1">
        <f>COUNTIFS(Table2[Sub-Sector],Table3[[#This Row],[Sub-Sector]],Table2[% Away From Current Week High],"&lt;=0.05")/Table3[[#This Row],[Count]]</f>
        <v>0.63636363636363635</v>
      </c>
      <c r="N15" s="1">
        <f>COUNTIFS(Table2[Sub-Sector],Table3[[#This Row],[Sub-Sector]],Table2[% Away From Current Month Low],"&gt;=0.05")/Table3[[#This Row],[Count]]</f>
        <v>9.0909090909090912E-2</v>
      </c>
      <c r="O15" s="1">
        <f>COUNTIFS(Table2[Sub-Sector],Table3[[#This Row],[Sub-Sector]],Table2[% Away From Current Month High],"&lt;=0.05")/Table3[[#This Row],[Count]]</f>
        <v>0.72727272727272729</v>
      </c>
      <c r="P15" s="1">
        <f>COUNTIFS(Table2[Sub-Sector],Table3[[#This Row],[Sub-Sector]],Table2[% Away From 52W High],"&lt;=10")/Table3[[#This Row],[Count]]</f>
        <v>0.63636363636363635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0.45454545454545453</v>
      </c>
      <c r="S15" s="1">
        <f>COUNTIFS(Table2[Sub-Sector],Table3[[#This Row],[Sub-Sector]],Table2[% Price above 50 EMA],"&gt;=0")/Table3[[#This Row],[Count]]</f>
        <v>0.63636363636363635</v>
      </c>
      <c r="T15" s="1">
        <f>COUNTIFS(Table2[Sub-Sector],Table3[[#This Row],[Sub-Sector]],Table2[% Price above 200 EMA],"&gt;=0")/Table3[[#This Row],[Count]]</f>
        <v>0.81818181818181823</v>
      </c>
      <c r="U15" s="1">
        <f>COUNTIFS(Table2[Sub-Sector],Table3[[#This Row],[Sub-Sector]],Table2[Rate of Change - Zone],"Positive")/Table3[[#This Row],[Count]]</f>
        <v>0.45454545454545453</v>
      </c>
      <c r="V15" s="1">
        <f>COUNTIFS(Table2[Sub-Sector],Table3[[#This Row],[Sub-Sector]],Table2[Sharpe Ratio],"&gt;=0.10")/Table3[[#This Row],[Count]]</f>
        <v>0.18181818181818182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214</v>
      </c>
      <c r="X15">
        <f>_xlfn.RANK.AVG(Table3[[#This Row],[Score]],Table3[Score],1)</f>
        <v>8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</v>
      </c>
      <c r="Z15">
        <f>_xlfn.RANK.AVG(Table3[[#This Row],[Score 2 ]],Table3[[Score 2 ]],1)</f>
        <v>14</v>
      </c>
    </row>
    <row r="16" spans="1:26" x14ac:dyDescent="0.3">
      <c r="A16" t="s">
        <v>120</v>
      </c>
      <c r="B16">
        <f>COUNTIFS(Table2[Sub-Sector],Table3[[#This Row],[Sub-Sector]])</f>
        <v>9</v>
      </c>
      <c r="C16" s="1">
        <f>COUNTIFS(Table2[Sub-Sector],Table3[[#This Row],[Sub-Sector]],Table2[Uptrend],"Uptrend")/Table3[[#This Row],[Count]]</f>
        <v>0.77777777777777779</v>
      </c>
      <c r="D16" s="1">
        <f>COUNTIFS(Table2[Sub-Sector],Table3[[#This Row],[Sub-Sector]],Table2[1W Return vs Nifty],"&gt;=5")/Table3[[#This Row],[Count]]</f>
        <v>0.1111111111111111</v>
      </c>
      <c r="E16" s="1">
        <f>COUNTIFS(Table2[Sub-Sector],Table3[[#This Row],[Sub-Sector]],Table2[1M Return vs Nifty],"&gt;=5")/Table3[[#This Row],[Count]]</f>
        <v>0.66666666666666663</v>
      </c>
      <c r="F16" s="1">
        <f>COUNTIFS(Table2[Sub-Sector],Table3[[#This Row],[Sub-Sector]],Table2[6M Return vs Nifty],"&gt;=10")/Table3[[#This Row],[Count]]</f>
        <v>0.77777777777777779</v>
      </c>
      <c r="G16" s="1">
        <f>COUNTIFS(Table2[Sub-Sector],Table3[[#This Row],[Sub-Sector]],Table2[1Y Return vs Nifty],"&gt;=10")/Table3[[#This Row],[Count]]</f>
        <v>0.44444444444444442</v>
      </c>
      <c r="H16" s="1">
        <f>COUNTIFS(Table2[Sub-Sector],Table3[[#This Row],[Sub-Sector]],Table2[RSI Exponential â€“ 14D],"&gt;=50")/Table3[[#This Row],[Count]]</f>
        <v>0</v>
      </c>
      <c r="I16" s="1">
        <f>COUNTIFS(Table2[Sub-Sector],Table3[[#This Row],[Sub-Sector]],Table2[Relative Volume],"&gt;=1")/Table3[[#This Row],[Count]]</f>
        <v>0.66666666666666663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0.22222222222222221</v>
      </c>
      <c r="N16" s="1">
        <f>COUNTIFS(Table2[Sub-Sector],Table3[[#This Row],[Sub-Sector]],Table2[% Away From Current Month Low],"&gt;=0.05")/Table3[[#This Row],[Count]]</f>
        <v>0</v>
      </c>
      <c r="O16" s="1">
        <f>COUNTIFS(Table2[Sub-Sector],Table3[[#This Row],[Sub-Sector]],Table2[% Away From Current Month High],"&lt;=0.05")/Table3[[#This Row],[Count]]</f>
        <v>0.44444444444444442</v>
      </c>
      <c r="P16" s="1">
        <f>COUNTIFS(Table2[Sub-Sector],Table3[[#This Row],[Sub-Sector]],Table2[% Away From 52W High],"&lt;=10")/Table3[[#This Row],[Count]]</f>
        <v>0.33333333333333331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0.33333333333333331</v>
      </c>
      <c r="S16" s="1">
        <f>COUNTIFS(Table2[Sub-Sector],Table3[[#This Row],[Sub-Sector]],Table2[% Price above 50 EMA],"&gt;=0")/Table3[[#This Row],[Count]]</f>
        <v>0.66666666666666663</v>
      </c>
      <c r="T16" s="1">
        <f>COUNTIFS(Table2[Sub-Sector],Table3[[#This Row],[Sub-Sector]],Table2[% Price above 200 EMA],"&gt;=0")/Table3[[#This Row],[Count]]</f>
        <v>0.88888888888888884</v>
      </c>
      <c r="U16" s="1">
        <f>COUNTIFS(Table2[Sub-Sector],Table3[[#This Row],[Sub-Sector]],Table2[Rate of Change - Zone],"Positive")/Table3[[#This Row],[Count]]</f>
        <v>0.55555555555555558</v>
      </c>
      <c r="V16" s="1">
        <f>COUNTIFS(Table2[Sub-Sector],Table3[[#This Row],[Sub-Sector]],Table2[Sharpe Ratio],"&gt;=0.10")/Table3[[#This Row],[Count]]</f>
        <v>0.1111111111111111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</v>
      </c>
      <c r="X16">
        <f>_xlfn.RANK.AVG(Table3[[#This Row],[Score]],Table3[Score],1)</f>
        <v>14.5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131.5</v>
      </c>
      <c r="Z16">
        <f>_xlfn.RANK.AVG(Table3[[#This Row],[Score 2 ]],Table3[[Score 2 ]],1)</f>
        <v>15</v>
      </c>
    </row>
    <row r="17" spans="1:26" x14ac:dyDescent="0.3">
      <c r="A17" t="s">
        <v>615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1</v>
      </c>
      <c r="F17" s="1">
        <f>COUNTIFS(Table2[Sub-Sector],Table3[[#This Row],[Sub-Sector]],Table2[6M Return vs Nifty],"&gt;=10")/Table3[[#This Row],[Count]]</f>
        <v>0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0</v>
      </c>
      <c r="I17" s="1">
        <f>COUNTIFS(Table2[Sub-Sector],Table3[[#This Row],[Sub-Sector]],Table2[Relative Volume],"&gt;=1")/Table3[[#This Row],[Count]]</f>
        <v>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</v>
      </c>
      <c r="N17" s="1">
        <f>COUNTIFS(Table2[Sub-Sector],Table3[[#This Row],[Sub-Sector]],Table2[% Away From Current Month Low],"&gt;=0.05")/Table3[[#This Row],[Count]]</f>
        <v>0</v>
      </c>
      <c r="O17" s="1">
        <f>COUNTIFS(Table2[Sub-Sector],Table3[[#This Row],[Sub-Sector]],Table2[% Away From Current Month High],"&lt;=0.05")/Table3[[#This Row],[Count]]</f>
        <v>0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</v>
      </c>
      <c r="X17">
        <f>_xlfn.RANK.AVG(Table3[[#This Row],[Score]],Table3[Score],1)</f>
        <v>18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7">
        <f>_xlfn.RANK.AVG(Table3[[#This Row],[Score 2 ]],Table3[[Score 2 ]],1)</f>
        <v>16.5</v>
      </c>
    </row>
    <row r="18" spans="1:26" x14ac:dyDescent="0.3">
      <c r="A18" t="s">
        <v>358</v>
      </c>
      <c r="B18">
        <f>COUNTIFS(Table2[Sub-Sector],Table3[[#This Row],[Sub-Sector]])</f>
        <v>1</v>
      </c>
      <c r="C18" s="1">
        <f>COUNTIFS(Table2[Sub-Sector],Table3[[#This Row],[Sub-Sector]],Table2[Uptrend],"Uptrend")/Table3[[#This Row],[Count]]</f>
        <v>0</v>
      </c>
      <c r="D18" s="1">
        <f>COUNTIFS(Table2[Sub-Sector],Table3[[#This Row],[Sub-Sector]],Table2[1W Return vs Nifty],"&gt;=5")/Table3[[#This Row],[Count]]</f>
        <v>1</v>
      </c>
      <c r="E18" s="1">
        <f>COUNTIFS(Table2[Sub-Sector],Table3[[#This Row],[Sub-Sector]],Table2[1M Return vs Nifty],"&gt;=5")/Table3[[#This Row],[Count]]</f>
        <v>1</v>
      </c>
      <c r="F18" s="1">
        <f>COUNTIFS(Table2[Sub-Sector],Table3[[#This Row],[Sub-Sector]],Table2[6M Return vs Nifty],"&gt;=10")/Table3[[#This Row],[Count]]</f>
        <v>0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1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251.5</v>
      </c>
      <c r="X18">
        <f>_xlfn.RANK.AVG(Table3[[#This Row],[Score]],Table3[Score],1)</f>
        <v>20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8">
        <f>_xlfn.RANK.AVG(Table3[[#This Row],[Score 2 ]],Table3[[Score 2 ]],1)</f>
        <v>16.5</v>
      </c>
    </row>
    <row r="19" spans="1:26" x14ac:dyDescent="0.3">
      <c r="A19" t="s">
        <v>60</v>
      </c>
      <c r="B19">
        <f>COUNTIFS(Table2[Sub-Sector],Table3[[#This Row],[Sub-Sector]])</f>
        <v>4</v>
      </c>
      <c r="C19" s="1">
        <f>COUNTIFS(Table2[Sub-Sector],Table3[[#This Row],[Sub-Sector]],Table2[Uptrend],"Uptrend")/Table3[[#This Row],[Count]]</f>
        <v>0.5</v>
      </c>
      <c r="D19" s="1">
        <f>COUNTIFS(Table2[Sub-Sector],Table3[[#This Row],[Sub-Sector]],Table2[1W Return vs Nifty],"&gt;=5")/Table3[[#This Row],[Count]]</f>
        <v>0.25</v>
      </c>
      <c r="E19" s="1">
        <f>COUNTIFS(Table2[Sub-Sector],Table3[[#This Row],[Sub-Sector]],Table2[1M Return vs Nifty],"&gt;=5")/Table3[[#This Row],[Count]]</f>
        <v>0.25</v>
      </c>
      <c r="F19" s="1">
        <f>COUNTIFS(Table2[Sub-Sector],Table3[[#This Row],[Sub-Sector]],Table2[6M Return vs Nifty],"&gt;=10")/Table3[[#This Row],[Count]]</f>
        <v>0.25</v>
      </c>
      <c r="G19" s="1">
        <f>COUNTIFS(Table2[Sub-Sector],Table3[[#This Row],[Sub-Sector]],Table2[1Y Return vs Nifty],"&gt;=10")/Table3[[#This Row],[Count]]</f>
        <v>0.75</v>
      </c>
      <c r="H19" s="1">
        <f>COUNTIFS(Table2[Sub-Sector],Table3[[#This Row],[Sub-Sector]],Table2[RSI Exponential â€“ 14D],"&gt;=50")/Table3[[#This Row],[Count]]</f>
        <v>0</v>
      </c>
      <c r="I19" s="1">
        <f>COUNTIFS(Table2[Sub-Sector],Table3[[#This Row],[Sub-Sector]],Table2[Relative Volume],"&gt;=1")/Table3[[#This Row],[Count]]</f>
        <v>1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0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0.5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0.25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0.75</v>
      </c>
      <c r="U19" s="1">
        <f>COUNTIFS(Table2[Sub-Sector],Table3[[#This Row],[Sub-Sector]],Table2[Rate of Change - Zone],"Positive")/Table3[[#This Row],[Count]]</f>
        <v>0.75</v>
      </c>
      <c r="V19" s="1">
        <f>COUNTIFS(Table2[Sub-Sector],Table3[[#This Row],[Sub-Sector]],Table2[Sharpe Ratio],"&gt;=0.10")/Table3[[#This Row],[Count]]</f>
        <v>0.75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</v>
      </c>
      <c r="X19">
        <f>_xlfn.RANK.AVG(Table3[[#This Row],[Score]],Table3[Score],1)</f>
        <v>30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9">
        <f>_xlfn.RANK.AVG(Table3[[#This Row],[Score 2 ]],Table3[[Score 2 ]],1)</f>
        <v>18</v>
      </c>
    </row>
    <row r="20" spans="1:26" x14ac:dyDescent="0.3">
      <c r="A20" t="s">
        <v>509</v>
      </c>
      <c r="B20">
        <f>COUNTIFS(Table2[Sub-Sector],Table3[[#This Row],[Sub-Sector]])</f>
        <v>4</v>
      </c>
      <c r="C20" s="1">
        <f>COUNTIFS(Table2[Sub-Sector],Table3[[#This Row],[Sub-Sector]],Table2[Uptrend],"Uptrend")/Table3[[#This Row],[Count]]</f>
        <v>0.5</v>
      </c>
      <c r="D20" s="1">
        <f>COUNTIFS(Table2[Sub-Sector],Table3[[#This Row],[Sub-Sector]],Table2[1W Return vs Nifty],"&gt;=5")/Table3[[#This Row],[Count]]</f>
        <v>0.75</v>
      </c>
      <c r="E20" s="1">
        <f>COUNTIFS(Table2[Sub-Sector],Table3[[#This Row],[Sub-Sector]],Table2[1M Return vs Nifty],"&gt;=5")/Table3[[#This Row],[Count]]</f>
        <v>0</v>
      </c>
      <c r="F20" s="1">
        <f>COUNTIFS(Table2[Sub-Sector],Table3[[#This Row],[Sub-Sector]],Table2[6M Return vs Nifty],"&gt;=10")/Table3[[#This Row],[Count]]</f>
        <v>1</v>
      </c>
      <c r="G20" s="1">
        <f>COUNTIFS(Table2[Sub-Sector],Table3[[#This Row],[Sub-Sector]],Table2[1Y Return vs Nifty],"&gt;=10")/Table3[[#This Row],[Count]]</f>
        <v>0.75</v>
      </c>
      <c r="H20" s="1">
        <f>COUNTIFS(Table2[Sub-Sector],Table3[[#This Row],[Sub-Sector]],Table2[RSI Exponential â€“ 14D],"&gt;=50")/Table3[[#This Row],[Count]]</f>
        <v>0.5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0.5</v>
      </c>
      <c r="S20" s="1">
        <f>COUNTIFS(Table2[Sub-Sector],Table3[[#This Row],[Sub-Sector]],Table2[% Price above 50 EMA],"&gt;=0")/Table3[[#This Row],[Count]]</f>
        <v>0.75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0.25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308.5</v>
      </c>
      <c r="X20">
        <f>_xlfn.RANK.AVG(Table3[[#This Row],[Score]],Table3[Score],1)</f>
        <v>31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</v>
      </c>
      <c r="Z20">
        <f>_xlfn.RANK.AVG(Table3[[#This Row],[Score 2 ]],Table3[[Score 2 ]],1)</f>
        <v>19</v>
      </c>
    </row>
    <row r="21" spans="1:26" x14ac:dyDescent="0.3">
      <c r="A21" t="s">
        <v>89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0.5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1</v>
      </c>
      <c r="J21" s="1">
        <f>COUNTIFS(Table2[Sub-Sector],Table3[[#This Row],[Sub-Sector]],Table2[% Away From Day Low],"&gt;=0.05")/Table3[[#This Row],[Count]]</f>
        <v>0.5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0.5</v>
      </c>
      <c r="M21" s="1">
        <f>COUNTIFS(Table2[Sub-Sector],Table3[[#This Row],[Sub-Sector]],Table2[% Away From Current Week High],"&lt;=0.05")/Table3[[#This Row],[Count]]</f>
        <v>0.5</v>
      </c>
      <c r="N21" s="1">
        <f>COUNTIFS(Table2[Sub-Sector],Table3[[#This Row],[Sub-Sector]],Table2[% Away From Current Month Low],"&gt;=0.05")/Table3[[#This Row],[Count]]</f>
        <v>0.5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198</v>
      </c>
      <c r="X21">
        <f>_xlfn.RANK.AVG(Table3[[#This Row],[Score]],Table3[Score],1)</f>
        <v>6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21">
        <f>_xlfn.RANK.AVG(Table3[[#This Row],[Score 2 ]],Table3[[Score 2 ]],1)</f>
        <v>20</v>
      </c>
    </row>
    <row r="22" spans="1:26" x14ac:dyDescent="0.3">
      <c r="A22" t="s">
        <v>117</v>
      </c>
      <c r="B22">
        <f>COUNTIFS(Table2[Sub-Sector],Table3[[#This Row],[Sub-Sector]])</f>
        <v>24</v>
      </c>
      <c r="C22" s="1">
        <f>COUNTIFS(Table2[Sub-Sector],Table3[[#This Row],[Sub-Sector]],Table2[Uptrend],"Uptrend")/Table3[[#This Row],[Count]]</f>
        <v>0.75</v>
      </c>
      <c r="D22" s="1">
        <f>COUNTIFS(Table2[Sub-Sector],Table3[[#This Row],[Sub-Sector]],Table2[1W Return vs Nifty],"&gt;=5")/Table3[[#This Row],[Count]]</f>
        <v>0.45833333333333331</v>
      </c>
      <c r="E22" s="1">
        <f>COUNTIFS(Table2[Sub-Sector],Table3[[#This Row],[Sub-Sector]],Table2[1M Return vs Nifty],"&gt;=5")/Table3[[#This Row],[Count]]</f>
        <v>0.75</v>
      </c>
      <c r="F22" s="1">
        <f>COUNTIFS(Table2[Sub-Sector],Table3[[#This Row],[Sub-Sector]],Table2[6M Return vs Nifty],"&gt;=10")/Table3[[#This Row],[Count]]</f>
        <v>0.375</v>
      </c>
      <c r="G22" s="1">
        <f>COUNTIFS(Table2[Sub-Sector],Table3[[#This Row],[Sub-Sector]],Table2[1Y Return vs Nifty],"&gt;=10")/Table3[[#This Row],[Count]]</f>
        <v>0.66666666666666663</v>
      </c>
      <c r="H22" s="1">
        <f>COUNTIFS(Table2[Sub-Sector],Table3[[#This Row],[Sub-Sector]],Table2[RSI Exponential â€“ 14D],"&gt;=50")/Table3[[#This Row],[Count]]</f>
        <v>0.58333333333333337</v>
      </c>
      <c r="I22" s="1">
        <f>COUNTIFS(Table2[Sub-Sector],Table3[[#This Row],[Sub-Sector]],Table2[Relative Volume],"&gt;=1")/Table3[[#This Row],[Count]]</f>
        <v>0.75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0.95833333333333337</v>
      </c>
      <c r="L22" s="1">
        <f>COUNTIFS(Table2[Sub-Sector],Table3[[#This Row],[Sub-Sector]],Table2[% Away From Current Week Low],"&gt;=0.05")/Table3[[#This Row],[Count]]</f>
        <v>0.20833333333333334</v>
      </c>
      <c r="M22" s="1">
        <f>COUNTIFS(Table2[Sub-Sector],Table3[[#This Row],[Sub-Sector]],Table2[% Away From Current Week High],"&lt;=0.05")/Table3[[#This Row],[Count]]</f>
        <v>0.54166666666666663</v>
      </c>
      <c r="N22" s="1">
        <f>COUNTIFS(Table2[Sub-Sector],Table3[[#This Row],[Sub-Sector]],Table2[% Away From Current Month Low],"&gt;=0.05")/Table3[[#This Row],[Count]]</f>
        <v>0.125</v>
      </c>
      <c r="O22" s="1">
        <f>COUNTIFS(Table2[Sub-Sector],Table3[[#This Row],[Sub-Sector]],Table2[% Away From Current Month High],"&lt;=0.05")/Table3[[#This Row],[Count]]</f>
        <v>0.54166666666666663</v>
      </c>
      <c r="P22" s="1">
        <f>COUNTIFS(Table2[Sub-Sector],Table3[[#This Row],[Sub-Sector]],Table2[% Away From 52W High],"&lt;=10")/Table3[[#This Row],[Count]]</f>
        <v>0.25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0.66666666666666663</v>
      </c>
      <c r="S22" s="1">
        <f>COUNTIFS(Table2[Sub-Sector],Table3[[#This Row],[Sub-Sector]],Table2[% Price above 50 EMA],"&gt;=0")/Table3[[#This Row],[Count]]</f>
        <v>0.75</v>
      </c>
      <c r="T22" s="1">
        <f>COUNTIFS(Table2[Sub-Sector],Table3[[#This Row],[Sub-Sector]],Table2[% Price above 200 EMA],"&gt;=0")/Table3[[#This Row],[Count]]</f>
        <v>0.91666666666666663</v>
      </c>
      <c r="U22" s="1">
        <f>COUNTIFS(Table2[Sub-Sector],Table3[[#This Row],[Sub-Sector]],Table2[Rate of Change - Zone],"Positive")/Table3[[#This Row],[Count]]</f>
        <v>0.625</v>
      </c>
      <c r="V22" s="1">
        <f>COUNTIFS(Table2[Sub-Sector],Table3[[#This Row],[Sub-Sector]],Table2[Sharpe Ratio],"&gt;=0.10")/Table3[[#This Row],[Count]]</f>
        <v>0.45833333333333331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220.5</v>
      </c>
      <c r="X22">
        <f>_xlfn.RANK.AVG(Table3[[#This Row],[Score]],Table3[Score],1)</f>
        <v>10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22">
        <f>_xlfn.RANK.AVG(Table3[[#This Row],[Score 2 ]],Table3[[Score 2 ]],1)</f>
        <v>21</v>
      </c>
    </row>
    <row r="23" spans="1:26" x14ac:dyDescent="0.3">
      <c r="A23" t="s">
        <v>779</v>
      </c>
      <c r="B23">
        <f>COUNTIFS(Table2[Sub-Sector],Table3[[#This Row],[Sub-Sector]])</f>
        <v>3</v>
      </c>
      <c r="C23" s="1">
        <f>COUNTIFS(Table2[Sub-Sector],Table3[[#This Row],[Sub-Sector]],Table2[Uptrend],"Uptrend")/Table3[[#This Row],[Count]]</f>
        <v>0.66666666666666663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0.33333333333333331</v>
      </c>
      <c r="F23" s="1">
        <f>COUNTIFS(Table2[Sub-Sector],Table3[[#This Row],[Sub-Sector]],Table2[6M Return vs Nifty],"&gt;=10")/Table3[[#This Row],[Count]]</f>
        <v>0.66666666666666663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0.33333333333333331</v>
      </c>
      <c r="I23" s="1">
        <f>COUNTIFS(Table2[Sub-Sector],Table3[[#This Row],[Sub-Sector]],Table2[Relative Volume],"&gt;=1")/Table3[[#This Row],[Count]]</f>
        <v>0.33333333333333331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0.66666666666666663</v>
      </c>
      <c r="N23" s="1">
        <f>COUNTIFS(Table2[Sub-Sector],Table3[[#This Row],[Sub-Sector]],Table2[% Away From Current Month Low],"&gt;=0.05")/Table3[[#This Row],[Count]]</f>
        <v>0</v>
      </c>
      <c r="O23" s="1">
        <f>COUNTIFS(Table2[Sub-Sector],Table3[[#This Row],[Sub-Sector]],Table2[% Away From Current Month High],"&lt;=0.05")/Table3[[#This Row],[Count]]</f>
        <v>0.66666666666666663</v>
      </c>
      <c r="P23" s="1">
        <f>COUNTIFS(Table2[Sub-Sector],Table3[[#This Row],[Sub-Sector]],Table2[% Away From 52W High],"&lt;=10")/Table3[[#This Row],[Count]]</f>
        <v>0.33333333333333331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0.33333333333333331</v>
      </c>
      <c r="S23" s="1">
        <f>COUNTIFS(Table2[Sub-Sector],Table3[[#This Row],[Sub-Sector]],Table2[% Price above 50 EMA],"&gt;=0")/Table3[[#This Row],[Count]]</f>
        <v>0.66666666666666663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0.33333333333333331</v>
      </c>
      <c r="V23" s="1">
        <f>COUNTIFS(Table2[Sub-Sector],Table3[[#This Row],[Sub-Sector]],Table2[Sharpe Ratio],"&gt;=0.10")/Table3[[#This Row],[Count]]</f>
        <v>0.33333333333333331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23">
        <f>_xlfn.RANK.AVG(Table3[[#This Row],[Score]],Table3[Score],1)</f>
        <v>35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23">
        <f>_xlfn.RANK.AVG(Table3[[#This Row],[Score 2 ]],Table3[[Score 2 ]],1)</f>
        <v>22</v>
      </c>
    </row>
    <row r="24" spans="1:26" x14ac:dyDescent="0.3">
      <c r="A24" t="s">
        <v>51</v>
      </c>
      <c r="B24">
        <f>COUNTIFS(Table2[Sub-Sector],Table3[[#This Row],[Sub-Sector]])</f>
        <v>45</v>
      </c>
      <c r="C24" s="1">
        <f>COUNTIFS(Table2[Sub-Sector],Table3[[#This Row],[Sub-Sector]],Table2[Uptrend],"Uptrend")/Table3[[#This Row],[Count]]</f>
        <v>0.8666666666666667</v>
      </c>
      <c r="D24" s="1">
        <f>COUNTIFS(Table2[Sub-Sector],Table3[[#This Row],[Sub-Sector]],Table2[1W Return vs Nifty],"&gt;=5")/Table3[[#This Row],[Count]]</f>
        <v>0.33333333333333331</v>
      </c>
      <c r="E24" s="1">
        <f>COUNTIFS(Table2[Sub-Sector],Table3[[#This Row],[Sub-Sector]],Table2[1M Return vs Nifty],"&gt;=5")/Table3[[#This Row],[Count]]</f>
        <v>0.44444444444444442</v>
      </c>
      <c r="F24" s="1">
        <f>COUNTIFS(Table2[Sub-Sector],Table3[[#This Row],[Sub-Sector]],Table2[6M Return vs Nifty],"&gt;=10")/Table3[[#This Row],[Count]]</f>
        <v>0.66666666666666663</v>
      </c>
      <c r="G24" s="1">
        <f>COUNTIFS(Table2[Sub-Sector],Table3[[#This Row],[Sub-Sector]],Table2[1Y Return vs Nifty],"&gt;=10")/Table3[[#This Row],[Count]]</f>
        <v>0.75555555555555554</v>
      </c>
      <c r="H24" s="1">
        <f>COUNTIFS(Table2[Sub-Sector],Table3[[#This Row],[Sub-Sector]],Table2[RSI Exponential â€“ 14D],"&gt;=50")/Table3[[#This Row],[Count]]</f>
        <v>0.35555555555555557</v>
      </c>
      <c r="I24" s="1">
        <f>COUNTIFS(Table2[Sub-Sector],Table3[[#This Row],[Sub-Sector]],Table2[Relative Volume],"&gt;=1")/Table3[[#This Row],[Count]]</f>
        <v>0.42222222222222222</v>
      </c>
      <c r="J24" s="1">
        <f>COUNTIFS(Table2[Sub-Sector],Table3[[#This Row],[Sub-Sector]],Table2[% Away From Day Low],"&gt;=0.05")/Table3[[#This Row],[Count]]</f>
        <v>2.2222222222222223E-2</v>
      </c>
      <c r="K24" s="1">
        <f>COUNTIFS(Table2[Sub-Sector],Table3[[#This Row],[Sub-Sector]],Table2[% Away From Day High],"&lt;=0.05")/Table3[[#This Row],[Count]]</f>
        <v>0.9555555555555556</v>
      </c>
      <c r="L24" s="1">
        <f>COUNTIFS(Table2[Sub-Sector],Table3[[#This Row],[Sub-Sector]],Table2[% Away From Current Week Low],"&gt;=0.05")/Table3[[#This Row],[Count]]</f>
        <v>0.15555555555555556</v>
      </c>
      <c r="M24" s="1">
        <f>COUNTIFS(Table2[Sub-Sector],Table3[[#This Row],[Sub-Sector]],Table2[% Away From Current Week High],"&lt;=0.05")/Table3[[#This Row],[Count]]</f>
        <v>0.64444444444444449</v>
      </c>
      <c r="N24" s="1">
        <f>COUNTIFS(Table2[Sub-Sector],Table3[[#This Row],[Sub-Sector]],Table2[% Away From Current Month Low],"&gt;=0.05")/Table3[[#This Row],[Count]]</f>
        <v>0.1111111111111111</v>
      </c>
      <c r="O24" s="1">
        <f>COUNTIFS(Table2[Sub-Sector],Table3[[#This Row],[Sub-Sector]],Table2[% Away From Current Month High],"&lt;=0.05")/Table3[[#This Row],[Count]]</f>
        <v>0.66666666666666663</v>
      </c>
      <c r="P24" s="1">
        <f>COUNTIFS(Table2[Sub-Sector],Table3[[#This Row],[Sub-Sector]],Table2[% Away From 52W High],"&lt;=10")/Table3[[#This Row],[Count]]</f>
        <v>0.44444444444444442</v>
      </c>
      <c r="Q24" s="1">
        <f>COUNTIFS(Table2[Sub-Sector],Table3[[#This Row],[Sub-Sector]],Table2[% Away From 52W Low],"&gt;=10")/Table3[[#This Row],[Count]]</f>
        <v>0.97777777777777775</v>
      </c>
      <c r="R24" s="1">
        <f>COUNTIFS(Table2[Sub-Sector],Table3[[#This Row],[Sub-Sector]],Table2[% Price above 20 EMA],"&gt;=0")/Table3[[#This Row],[Count]]</f>
        <v>0.42222222222222222</v>
      </c>
      <c r="S24" s="1">
        <f>COUNTIFS(Table2[Sub-Sector],Table3[[#This Row],[Sub-Sector]],Table2[% Price above 50 EMA],"&gt;=0")/Table3[[#This Row],[Count]]</f>
        <v>0.66666666666666663</v>
      </c>
      <c r="T24" s="1">
        <f>COUNTIFS(Table2[Sub-Sector],Table3[[#This Row],[Sub-Sector]],Table2[% Price above 200 EMA],"&gt;=0")/Table3[[#This Row],[Count]]</f>
        <v>0.93333333333333335</v>
      </c>
      <c r="U24" s="1">
        <f>COUNTIFS(Table2[Sub-Sector],Table3[[#This Row],[Sub-Sector]],Table2[Rate of Change - Zone],"Positive")/Table3[[#This Row],[Count]]</f>
        <v>0.31111111111111112</v>
      </c>
      <c r="V24" s="1">
        <f>COUNTIFS(Table2[Sub-Sector],Table3[[#This Row],[Sub-Sector]],Table2[Sharpe Ratio],"&gt;=0.10")/Table3[[#This Row],[Count]]</f>
        <v>0.2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</v>
      </c>
      <c r="X24">
        <f>_xlfn.RANK.AVG(Table3[[#This Row],[Score]],Table3[Score],1)</f>
        <v>19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24">
        <f>_xlfn.RANK.AVG(Table3[[#This Row],[Score 2 ]],Table3[[Score 2 ]],1)</f>
        <v>23</v>
      </c>
    </row>
    <row r="25" spans="1:26" x14ac:dyDescent="0.3">
      <c r="A25" t="s">
        <v>422</v>
      </c>
      <c r="B25">
        <f>COUNTIFS(Table2[Sub-Sector],Table3[[#This Row],[Sub-Sector]])</f>
        <v>4</v>
      </c>
      <c r="C25" s="1">
        <f>COUNTIFS(Table2[Sub-Sector],Table3[[#This Row],[Sub-Sector]],Table2[Uptrend],"Uptrend")/Table3[[#This Row],[Count]]</f>
        <v>1</v>
      </c>
      <c r="D25" s="1">
        <f>COUNTIFS(Table2[Sub-Sector],Table3[[#This Row],[Sub-Sector]],Table2[1W Return vs Nifty],"&gt;=5")/Table3[[#This Row],[Count]]</f>
        <v>0.5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0.75</v>
      </c>
      <c r="G25" s="1">
        <f>COUNTIFS(Table2[Sub-Sector],Table3[[#This Row],[Sub-Sector]],Table2[1Y Return vs Nifty],"&gt;=10")/Table3[[#This Row],[Count]]</f>
        <v>0.75</v>
      </c>
      <c r="H25" s="1">
        <f>COUNTIFS(Table2[Sub-Sector],Table3[[#This Row],[Sub-Sector]],Table2[RSI Exponential â€“ 14D],"&gt;=50")/Table3[[#This Row],[Count]]</f>
        <v>0.5</v>
      </c>
      <c r="I25" s="1">
        <f>COUNTIFS(Table2[Sub-Sector],Table3[[#This Row],[Sub-Sector]],Table2[Relative Volume],"&gt;=1")/Table3[[#This Row],[Count]]</f>
        <v>0.25</v>
      </c>
      <c r="J25" s="1">
        <f>COUNTIFS(Table2[Sub-Sector],Table3[[#This Row],[Sub-Sector]],Table2[% Away From Day Low],"&gt;=0.05")/Table3[[#This Row],[Count]]</f>
        <v>0.25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0.25</v>
      </c>
      <c r="M25" s="1">
        <f>COUNTIFS(Table2[Sub-Sector],Table3[[#This Row],[Sub-Sector]],Table2[% Away From Current Week High],"&lt;=0.05")/Table3[[#This Row],[Count]]</f>
        <v>0.5</v>
      </c>
      <c r="N25" s="1">
        <f>COUNTIFS(Table2[Sub-Sector],Table3[[#This Row],[Sub-Sector]],Table2[% Away From Current Month Low],"&gt;=0.05")/Table3[[#This Row],[Count]]</f>
        <v>0.25</v>
      </c>
      <c r="O25" s="1">
        <f>COUNTIFS(Table2[Sub-Sector],Table3[[#This Row],[Sub-Sector]],Table2[% Away From Current Month High],"&lt;=0.05")/Table3[[#This Row],[Count]]</f>
        <v>0.5</v>
      </c>
      <c r="P25" s="1">
        <f>COUNTIFS(Table2[Sub-Sector],Table3[[#This Row],[Sub-Sector]],Table2[% Away From 52W High],"&lt;=10")/Table3[[#This Row],[Count]]</f>
        <v>0.5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0.5</v>
      </c>
      <c r="S25" s="1">
        <f>COUNTIFS(Table2[Sub-Sector],Table3[[#This Row],[Sub-Sector]],Table2[% Price above 50 EMA],"&gt;=0")/Table3[[#This Row],[Count]]</f>
        <v>0.5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0.5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211.5</v>
      </c>
      <c r="X25">
        <f>_xlfn.RANK.AVG(Table3[[#This Row],[Score]],Table3[Score],1)</f>
        <v>7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5">
        <f>_xlfn.RANK.AVG(Table3[[#This Row],[Score 2 ]],Table3[[Score 2 ]],1)</f>
        <v>24</v>
      </c>
    </row>
    <row r="26" spans="1:26" x14ac:dyDescent="0.3">
      <c r="A26" t="s">
        <v>227</v>
      </c>
      <c r="B26">
        <f>COUNTIFS(Table2[Sub-Sector],Table3[[#This Row],[Sub-Sector]])</f>
        <v>8</v>
      </c>
      <c r="C26" s="1">
        <f>COUNTIFS(Table2[Sub-Sector],Table3[[#This Row],[Sub-Sector]],Table2[Uptrend],"Uptrend")/Table3[[#This Row],[Count]]</f>
        <v>1</v>
      </c>
      <c r="D26" s="1">
        <f>COUNTIFS(Table2[Sub-Sector],Table3[[#This Row],[Sub-Sector]],Table2[1W Return vs Nifty],"&gt;=5")/Table3[[#This Row],[Count]]</f>
        <v>0.125</v>
      </c>
      <c r="E26" s="1">
        <f>COUNTIFS(Table2[Sub-Sector],Table3[[#This Row],[Sub-Sector]],Table2[1M Return vs Nifty],"&gt;=5")/Table3[[#This Row],[Count]]</f>
        <v>0.125</v>
      </c>
      <c r="F26" s="1">
        <f>COUNTIFS(Table2[Sub-Sector],Table3[[#This Row],[Sub-Sector]],Table2[6M Return vs Nifty],"&gt;=10")/Table3[[#This Row],[Count]]</f>
        <v>0.625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0.125</v>
      </c>
      <c r="I26" s="1">
        <f>COUNTIFS(Table2[Sub-Sector],Table3[[#This Row],[Sub-Sector]],Table2[Relative Volume],"&gt;=1")/Table3[[#This Row],[Count]]</f>
        <v>0.375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0.625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0.75</v>
      </c>
      <c r="P26" s="1">
        <f>COUNTIFS(Table2[Sub-Sector],Table3[[#This Row],[Sub-Sector]],Table2[% Away From 52W High],"&lt;=10")/Table3[[#This Row],[Count]]</f>
        <v>0.5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0.25</v>
      </c>
      <c r="S26" s="1">
        <f>COUNTIFS(Table2[Sub-Sector],Table3[[#This Row],[Sub-Sector]],Table2[% Price above 50 EMA],"&gt;=0")/Table3[[#This Row],[Count]]</f>
        <v>0.5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0.25</v>
      </c>
      <c r="V26" s="1">
        <f>COUNTIFS(Table2[Sub-Sector],Table3[[#This Row],[Sub-Sector]],Table2[Sharpe Ratio],"&gt;=0.10")/Table3[[#This Row],[Count]]</f>
        <v>0.375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26">
        <f>_xlfn.RANK.AVG(Table3[[#This Row],[Score]],Table3[Score],1)</f>
        <v>26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26">
        <f>_xlfn.RANK.AVG(Table3[[#This Row],[Score 2 ]],Table3[[Score 2 ]],1)</f>
        <v>25</v>
      </c>
    </row>
    <row r="27" spans="1:26" x14ac:dyDescent="0.3">
      <c r="A27" t="s">
        <v>63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</v>
      </c>
      <c r="F27" s="1">
        <f>COUNTIFS(Table2[Sub-Sector],Table3[[#This Row],[Sub-Sector]],Table2[6M Return vs Nifty],"&gt;=10")/Table3[[#This Row],[Count]]</f>
        <v>0.66666666666666663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</v>
      </c>
      <c r="I27" s="1">
        <f>COUNTIFS(Table2[Sub-Sector],Table3[[#This Row],[Sub-Sector]],Table2[Relative Volume],"&gt;=1")/Table3[[#This Row],[Count]]</f>
        <v>0</v>
      </c>
      <c r="J27" s="1">
        <f>COUNTIFS(Table2[Sub-Sector],Table3[[#This Row],[Sub-Sector]],Table2[% Away From Day Low],"&gt;=0.05")/Table3[[#This Row],[Count]]</f>
        <v>0.33333333333333331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0.33333333333333331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0.33333333333333331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</v>
      </c>
      <c r="S27" s="1">
        <f>COUNTIFS(Table2[Sub-Sector],Table3[[#This Row],[Sub-Sector]],Table2[% Price above 50 EMA],"&gt;=0")/Table3[[#This Row],[Count]]</f>
        <v>0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0.66666666666666663</v>
      </c>
      <c r="V27" s="1">
        <f>COUNTIFS(Table2[Sub-Sector],Table3[[#This Row],[Sub-Sector]],Table2[Sharpe Ratio],"&gt;=0.10")/Table3[[#This Row],[Count]]</f>
        <v>0.33333333333333331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27">
        <f>_xlfn.RANK.AVG(Table3[[#This Row],[Score]],Table3[Score],1)</f>
        <v>73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27">
        <f>_xlfn.RANK.AVG(Table3[[#This Row],[Score 2 ]],Table3[[Score 2 ]],1)</f>
        <v>26</v>
      </c>
    </row>
    <row r="28" spans="1:26" x14ac:dyDescent="0.3">
      <c r="A28" t="s">
        <v>83</v>
      </c>
      <c r="B28">
        <f>COUNTIFS(Table2[Sub-Sector],Table3[[#This Row],[Sub-Sector]])</f>
        <v>5</v>
      </c>
      <c r="C28" s="1">
        <f>COUNTIFS(Table2[Sub-Sector],Table3[[#This Row],[Sub-Sector]],Table2[Uptrend],"Uptrend")/Table3[[#This Row],[Count]]</f>
        <v>0.8</v>
      </c>
      <c r="D28" s="1">
        <f>COUNTIFS(Table2[Sub-Sector],Table3[[#This Row],[Sub-Sector]],Table2[1W Return vs Nifty],"&gt;=5")/Table3[[#This Row],[Count]]</f>
        <v>0.2</v>
      </c>
      <c r="E28" s="1">
        <f>COUNTIFS(Table2[Sub-Sector],Table3[[#This Row],[Sub-Sector]],Table2[1M Return vs Nifty],"&gt;=5")/Table3[[#This Row],[Count]]</f>
        <v>0.4</v>
      </c>
      <c r="F28" s="1">
        <f>COUNTIFS(Table2[Sub-Sector],Table3[[#This Row],[Sub-Sector]],Table2[6M Return vs Nifty],"&gt;=10")/Table3[[#This Row],[Count]]</f>
        <v>0.6</v>
      </c>
      <c r="G28" s="1">
        <f>COUNTIFS(Table2[Sub-Sector],Table3[[#This Row],[Sub-Sector]],Table2[1Y Return vs Nifty],"&gt;=10")/Table3[[#This Row],[Count]]</f>
        <v>0.6</v>
      </c>
      <c r="H28" s="1">
        <f>COUNTIFS(Table2[Sub-Sector],Table3[[#This Row],[Sub-Sector]],Table2[RSI Exponential â€“ 14D],"&gt;=50")/Table3[[#This Row],[Count]]</f>
        <v>0.2</v>
      </c>
      <c r="I28" s="1">
        <f>COUNTIFS(Table2[Sub-Sector],Table3[[#This Row],[Sub-Sector]],Table2[Relative Volume],"&gt;=1")/Table3[[#This Row],[Count]]</f>
        <v>0.4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0.2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0.4</v>
      </c>
      <c r="P28" s="1">
        <f>COUNTIFS(Table2[Sub-Sector],Table3[[#This Row],[Sub-Sector]],Table2[% Away From 52W High],"&lt;=10")/Table3[[#This Row],[Count]]</f>
        <v>0.4</v>
      </c>
      <c r="Q28" s="1">
        <f>COUNTIFS(Table2[Sub-Sector],Table3[[#This Row],[Sub-Sector]],Table2[% Away From 52W Low],"&gt;=10")/Table3[[#This Row],[Count]]</f>
        <v>0.8</v>
      </c>
      <c r="R28" s="1">
        <f>COUNTIFS(Table2[Sub-Sector],Table3[[#This Row],[Sub-Sector]],Table2[% Price above 20 EMA],"&gt;=0")/Table3[[#This Row],[Count]]</f>
        <v>0.4</v>
      </c>
      <c r="S28" s="1">
        <f>COUNTIFS(Table2[Sub-Sector],Table3[[#This Row],[Sub-Sector]],Table2[% Price above 50 EMA],"&gt;=0")/Table3[[#This Row],[Count]]</f>
        <v>0.8</v>
      </c>
      <c r="T28" s="1">
        <f>COUNTIFS(Table2[Sub-Sector],Table3[[#This Row],[Sub-Sector]],Table2[% Price above 200 EMA],"&gt;=0")/Table3[[#This Row],[Count]]</f>
        <v>0.8</v>
      </c>
      <c r="U28" s="1">
        <f>COUNTIFS(Table2[Sub-Sector],Table3[[#This Row],[Sub-Sector]],Table2[Rate of Change - Zone],"Positive")/Table3[[#This Row],[Count]]</f>
        <v>0.4</v>
      </c>
      <c r="V28" s="1">
        <f>COUNTIFS(Table2[Sub-Sector],Table3[[#This Row],[Sub-Sector]],Table2[Sharpe Ratio],"&gt;=0.10")/Table3[[#This Row],[Count]]</f>
        <v>0.4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28">
        <f>_xlfn.RANK.AVG(Table3[[#This Row],[Score]],Table3[Score],1)</f>
        <v>24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8">
        <f>_xlfn.RANK.AVG(Table3[[#This Row],[Score 2 ]],Table3[[Score 2 ]],1)</f>
        <v>27</v>
      </c>
    </row>
    <row r="29" spans="1:26" x14ac:dyDescent="0.3">
      <c r="A29" t="s">
        <v>284</v>
      </c>
      <c r="B29">
        <f>COUNTIFS(Table2[Sub-Sector],Table3[[#This Row],[Sub-Sector]])</f>
        <v>14</v>
      </c>
      <c r="C29" s="1">
        <f>COUNTIFS(Table2[Sub-Sector],Table3[[#This Row],[Sub-Sector]],Table2[Uptrend],"Uptrend")/Table3[[#This Row],[Count]]</f>
        <v>0.8571428571428571</v>
      </c>
      <c r="D29" s="1">
        <f>COUNTIFS(Table2[Sub-Sector],Table3[[#This Row],[Sub-Sector]],Table2[1W Return vs Nifty],"&gt;=5")/Table3[[#This Row],[Count]]</f>
        <v>0.35714285714285715</v>
      </c>
      <c r="E29" s="1">
        <f>COUNTIFS(Table2[Sub-Sector],Table3[[#This Row],[Sub-Sector]],Table2[1M Return vs Nifty],"&gt;=5")/Table3[[#This Row],[Count]]</f>
        <v>0.6428571428571429</v>
      </c>
      <c r="F29" s="1">
        <f>COUNTIFS(Table2[Sub-Sector],Table3[[#This Row],[Sub-Sector]],Table2[6M Return vs Nifty],"&gt;=10")/Table3[[#This Row],[Count]]</f>
        <v>0.42857142857142855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0.5</v>
      </c>
      <c r="I29" s="1">
        <f>COUNTIFS(Table2[Sub-Sector],Table3[[#This Row],[Sub-Sector]],Table2[Relative Volume],"&gt;=1")/Table3[[#This Row],[Count]]</f>
        <v>0.7142857142857143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0.2857142857142857</v>
      </c>
      <c r="M29" s="1">
        <f>COUNTIFS(Table2[Sub-Sector],Table3[[#This Row],[Sub-Sector]],Table2[% Away From Current Week High],"&lt;=0.05")/Table3[[#This Row],[Count]]</f>
        <v>0.6428571428571429</v>
      </c>
      <c r="N29" s="1">
        <f>COUNTIFS(Table2[Sub-Sector],Table3[[#This Row],[Sub-Sector]],Table2[% Away From Current Month Low],"&gt;=0.05")/Table3[[#This Row],[Count]]</f>
        <v>0.2857142857142857</v>
      </c>
      <c r="O29" s="1">
        <f>COUNTIFS(Table2[Sub-Sector],Table3[[#This Row],[Sub-Sector]],Table2[% Away From Current Month High],"&lt;=0.05")/Table3[[#This Row],[Count]]</f>
        <v>0.6428571428571429</v>
      </c>
      <c r="P29" s="1">
        <f>COUNTIFS(Table2[Sub-Sector],Table3[[#This Row],[Sub-Sector]],Table2[% Away From 52W High],"&lt;=10")/Table3[[#This Row],[Count]]</f>
        <v>0.5714285714285714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0.5714285714285714</v>
      </c>
      <c r="S29" s="1">
        <f>COUNTIFS(Table2[Sub-Sector],Table3[[#This Row],[Sub-Sector]],Table2[% Price above 50 EMA],"&gt;=0")/Table3[[#This Row],[Count]]</f>
        <v>0.7857142857142857</v>
      </c>
      <c r="T29" s="1">
        <f>COUNTIFS(Table2[Sub-Sector],Table3[[#This Row],[Sub-Sector]],Table2[% Price above 200 EMA],"&gt;=0")/Table3[[#This Row],[Count]]</f>
        <v>0.8571428571428571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0.35714285714285715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242.5</v>
      </c>
      <c r="X29">
        <f>_xlfn.RANK.AVG(Table3[[#This Row],[Score]],Table3[Score],1)</f>
        <v>17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9">
        <f>_xlfn.RANK.AVG(Table3[[#This Row],[Score 2 ]],Table3[[Score 2 ]],1)</f>
        <v>28</v>
      </c>
    </row>
    <row r="30" spans="1:26" x14ac:dyDescent="0.3">
      <c r="A30" t="s">
        <v>176</v>
      </c>
      <c r="B30">
        <f>COUNTIFS(Table2[Sub-Sector],Table3[[#This Row],[Sub-Sector]])</f>
        <v>6</v>
      </c>
      <c r="C30" s="1">
        <f>COUNTIFS(Table2[Sub-Sector],Table3[[#This Row],[Sub-Sector]],Table2[Uptrend],"Uptrend")/Table3[[#This Row],[Count]]</f>
        <v>0.66666666666666663</v>
      </c>
      <c r="D30" s="1">
        <f>COUNTIFS(Table2[Sub-Sector],Table3[[#This Row],[Sub-Sector]],Table2[1W Return vs Nifty],"&gt;=5")/Table3[[#This Row],[Count]]</f>
        <v>0.66666666666666663</v>
      </c>
      <c r="E30" s="1">
        <f>COUNTIFS(Table2[Sub-Sector],Table3[[#This Row],[Sub-Sector]],Table2[1M Return vs Nifty],"&gt;=5")/Table3[[#This Row],[Count]]</f>
        <v>0.33333333333333331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0.66666666666666663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0.33333333333333331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0.83333333333333337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0.83333333333333337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0.83333333333333337</v>
      </c>
      <c r="P30" s="1">
        <f>COUNTIFS(Table2[Sub-Sector],Table3[[#This Row],[Sub-Sector]],Table2[% Away From 52W High],"&lt;=10")/Table3[[#This Row],[Count]]</f>
        <v>0.66666666666666663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0.66666666666666663</v>
      </c>
      <c r="S30" s="1">
        <f>COUNTIFS(Table2[Sub-Sector],Table3[[#This Row],[Sub-Sector]],Table2[% Price above 50 EMA],"&gt;=0")/Table3[[#This Row],[Count]]</f>
        <v>0.66666666666666663</v>
      </c>
      <c r="T30" s="1">
        <f>COUNTIFS(Table2[Sub-Sector],Table3[[#This Row],[Sub-Sector]],Table2[% Price above 200 EMA],"&gt;=0")/Table3[[#This Row],[Count]]</f>
        <v>0.83333333333333337</v>
      </c>
      <c r="U30" s="1">
        <f>COUNTIFS(Table2[Sub-Sector],Table3[[#This Row],[Sub-Sector]],Table2[Rate of Change - Zone],"Positive")/Table3[[#This Row],[Count]]</f>
        <v>0.66666666666666663</v>
      </c>
      <c r="V30" s="1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270.5</v>
      </c>
      <c r="X30">
        <f>_xlfn.RANK.AVG(Table3[[#This Row],[Score]],Table3[Score],1)</f>
        <v>22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30">
        <f>_xlfn.RANK.AVG(Table3[[#This Row],[Score 2 ]],Table3[[Score 2 ]],1)</f>
        <v>29</v>
      </c>
    </row>
    <row r="31" spans="1:26" x14ac:dyDescent="0.3">
      <c r="A31" t="s">
        <v>217</v>
      </c>
      <c r="B31">
        <f>COUNTIFS(Table2[Sub-Sector],Table3[[#This Row],[Sub-Sector]])</f>
        <v>8</v>
      </c>
      <c r="C31" s="1">
        <f>COUNTIFS(Table2[Sub-Sector],Table3[[#This Row],[Sub-Sector]],Table2[Uptrend],"Uptrend")/Table3[[#This Row],[Count]]</f>
        <v>0.875</v>
      </c>
      <c r="D31" s="1">
        <f>COUNTIFS(Table2[Sub-Sector],Table3[[#This Row],[Sub-Sector]],Table2[1W Return vs Nifty],"&gt;=5")/Table3[[#This Row],[Count]]</f>
        <v>0.375</v>
      </c>
      <c r="E31" s="1">
        <f>COUNTIFS(Table2[Sub-Sector],Table3[[#This Row],[Sub-Sector]],Table2[1M Return vs Nifty],"&gt;=5")/Table3[[#This Row],[Count]]</f>
        <v>0.875</v>
      </c>
      <c r="F31" s="1">
        <f>COUNTIFS(Table2[Sub-Sector],Table3[[#This Row],[Sub-Sector]],Table2[6M Return vs Nifty],"&gt;=10")/Table3[[#This Row],[Count]]</f>
        <v>0.625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0.375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0.125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0.125</v>
      </c>
      <c r="M31" s="1">
        <f>COUNTIFS(Table2[Sub-Sector],Table3[[#This Row],[Sub-Sector]],Table2[% Away From Current Week High],"&lt;=0.05")/Table3[[#This Row],[Count]]</f>
        <v>0.375</v>
      </c>
      <c r="N31" s="1">
        <f>COUNTIFS(Table2[Sub-Sector],Table3[[#This Row],[Sub-Sector]],Table2[% Away From Current Month Low],"&gt;=0.05")/Table3[[#This Row],[Count]]</f>
        <v>0.125</v>
      </c>
      <c r="O31" s="1">
        <f>COUNTIFS(Table2[Sub-Sector],Table3[[#This Row],[Sub-Sector]],Table2[% Away From Current Month High],"&lt;=0.05")/Table3[[#This Row],[Count]]</f>
        <v>0.375</v>
      </c>
      <c r="P31" s="1">
        <f>COUNTIFS(Table2[Sub-Sector],Table3[[#This Row],[Sub-Sector]],Table2[% Away From 52W High],"&lt;=10")/Table3[[#This Row],[Count]]</f>
        <v>0.25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0.375</v>
      </c>
      <c r="S31" s="1">
        <f>COUNTIFS(Table2[Sub-Sector],Table3[[#This Row],[Sub-Sector]],Table2[% Price above 50 EMA],"&gt;=0")/Table3[[#This Row],[Count]]</f>
        <v>0.75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0.375</v>
      </c>
      <c r="V31" s="1">
        <f>COUNTIFS(Table2[Sub-Sector],Table3[[#This Row],[Sub-Sector]],Table2[Sharpe Ratio],"&gt;=0.10")/Table3[[#This Row],[Count]]</f>
        <v>0.375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234.5</v>
      </c>
      <c r="X31">
        <f>_xlfn.RANK.AVG(Table3[[#This Row],[Score]],Table3[Score],1)</f>
        <v>11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31">
        <f>_xlfn.RANK.AVG(Table3[[#This Row],[Score 2 ]],Table3[[Score 2 ]],1)</f>
        <v>30</v>
      </c>
    </row>
    <row r="32" spans="1:26" x14ac:dyDescent="0.3">
      <c r="A32" t="s">
        <v>995</v>
      </c>
      <c r="B32">
        <f>COUNTIFS(Table2[Sub-Sector],Table3[[#This Row],[Sub-Sector]])</f>
        <v>2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0.5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</v>
      </c>
      <c r="I32" s="1">
        <f>COUNTIFS(Table2[Sub-Sector],Table3[[#This Row],[Sub-Sector]],Table2[Relative Volume],"&gt;=1")/Table3[[#This Row],[Count]]</f>
        <v>0.5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0.5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0.5</v>
      </c>
      <c r="N32" s="1">
        <f>COUNTIFS(Table2[Sub-Sector],Table3[[#This Row],[Sub-Sector]],Table2[% Away From Current Month Low],"&gt;=0.05")/Table3[[#This Row],[Count]]</f>
        <v>0</v>
      </c>
      <c r="O32" s="1">
        <f>COUNTIFS(Table2[Sub-Sector],Table3[[#This Row],[Sub-Sector]],Table2[% Away From Current Month High],"&lt;=0.05")/Table3[[#This Row],[Count]]</f>
        <v>0.5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0.5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32">
        <f>_xlfn.RANK.AVG(Table3[[#This Row],[Score]],Table3[Score],1)</f>
        <v>43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32">
        <f>_xlfn.RANK.AVG(Table3[[#This Row],[Score 2 ]],Table3[[Score 2 ]],1)</f>
        <v>31.5</v>
      </c>
    </row>
    <row r="33" spans="1:26" x14ac:dyDescent="0.3">
      <c r="A33" t="s">
        <v>1111</v>
      </c>
      <c r="B33">
        <f>COUNTIFS(Table2[Sub-Sector],Table3[[#This Row],[Sub-Sector]])</f>
        <v>2</v>
      </c>
      <c r="C33" s="1">
        <f>COUNTIFS(Table2[Sub-Sector],Table3[[#This Row],[Sub-Sector]],Table2[Uptrend],"Uptrend")/Table3[[#This Row],[Count]]</f>
        <v>0.5</v>
      </c>
      <c r="D33" s="1">
        <f>COUNTIFS(Table2[Sub-Sector],Table3[[#This Row],[Sub-Sector]],Table2[1W Return vs Nifty],"&gt;=5")/Table3[[#This Row],[Count]]</f>
        <v>0.5</v>
      </c>
      <c r="E33" s="1">
        <f>COUNTIFS(Table2[Sub-Sector],Table3[[#This Row],[Sub-Sector]],Table2[1M Return vs Nifty],"&gt;=5")/Table3[[#This Row],[Count]]</f>
        <v>0.5</v>
      </c>
      <c r="F33" s="1">
        <f>COUNTIFS(Table2[Sub-Sector],Table3[[#This Row],[Sub-Sector]],Table2[6M Return vs Nifty],"&gt;=10")/Table3[[#This Row],[Count]]</f>
        <v>0.5</v>
      </c>
      <c r="G33" s="1">
        <f>COUNTIFS(Table2[Sub-Sector],Table3[[#This Row],[Sub-Sector]],Table2[1Y Return vs Nifty],"&gt;=10")/Table3[[#This Row],[Count]]</f>
        <v>0.5</v>
      </c>
      <c r="H33" s="1">
        <f>COUNTIFS(Table2[Sub-Sector],Table3[[#This Row],[Sub-Sector]],Table2[RSI Exponential â€“ 14D],"&gt;=50")/Table3[[#This Row],[Count]]</f>
        <v>0.5</v>
      </c>
      <c r="I33" s="1">
        <f>COUNTIFS(Table2[Sub-Sector],Table3[[#This Row],[Sub-Sector]],Table2[Relative Volume],"&gt;=1")/Table3[[#This Row],[Count]]</f>
        <v>0.5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0.5</v>
      </c>
      <c r="L33" s="1">
        <f>COUNTIFS(Table2[Sub-Sector],Table3[[#This Row],[Sub-Sector]],Table2[% Away From Current Week Low],"&gt;=0.05")/Table3[[#This Row],[Count]]</f>
        <v>0.5</v>
      </c>
      <c r="M33" s="1">
        <f>COUNTIFS(Table2[Sub-Sector],Table3[[#This Row],[Sub-Sector]],Table2[% Away From Current Week High],"&lt;=0.05")/Table3[[#This Row],[Count]]</f>
        <v>0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0.5</v>
      </c>
      <c r="S33" s="1">
        <f>COUNTIFS(Table2[Sub-Sector],Table3[[#This Row],[Sub-Sector]],Table2[% Price above 50 EMA],"&gt;=0")/Table3[[#This Row],[Count]]</f>
        <v>0.5</v>
      </c>
      <c r="T33" s="1">
        <f>COUNTIFS(Table2[Sub-Sector],Table3[[#This Row],[Sub-Sector]],Table2[% Price above 200 EMA],"&gt;=0")/Table3[[#This Row],[Count]]</f>
        <v>0.5</v>
      </c>
      <c r="U33" s="1">
        <f>COUNTIFS(Table2[Sub-Sector],Table3[[#This Row],[Sub-Sector]],Table2[Rate of Change - Zone],"Positive")/Table3[[#This Row],[Count]]</f>
        <v>0.5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33">
        <f>_xlfn.RANK.AVG(Table3[[#This Row],[Score]],Table3[Score],1)</f>
        <v>25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33">
        <f>_xlfn.RANK.AVG(Table3[[#This Row],[Score 2 ]],Table3[[Score 2 ]],1)</f>
        <v>31.5</v>
      </c>
    </row>
    <row r="34" spans="1:26" x14ac:dyDescent="0.3">
      <c r="A34" t="s">
        <v>135</v>
      </c>
      <c r="B34">
        <f>COUNTIFS(Table2[Sub-Sector],Table3[[#This Row],[Sub-Sector]])</f>
        <v>20</v>
      </c>
      <c r="C34" s="1">
        <f>COUNTIFS(Table2[Sub-Sector],Table3[[#This Row],[Sub-Sector]],Table2[Uptrend],"Uptrend")/Table3[[#This Row],[Count]]</f>
        <v>0.55000000000000004</v>
      </c>
      <c r="D34" s="1">
        <f>COUNTIFS(Table2[Sub-Sector],Table3[[#This Row],[Sub-Sector]],Table2[1W Return vs Nifty],"&gt;=5")/Table3[[#This Row],[Count]]</f>
        <v>0.1</v>
      </c>
      <c r="E34" s="1">
        <f>COUNTIFS(Table2[Sub-Sector],Table3[[#This Row],[Sub-Sector]],Table2[1M Return vs Nifty],"&gt;=5")/Table3[[#This Row],[Count]]</f>
        <v>0.35</v>
      </c>
      <c r="F34" s="1">
        <f>COUNTIFS(Table2[Sub-Sector],Table3[[#This Row],[Sub-Sector]],Table2[6M Return vs Nifty],"&gt;=10")/Table3[[#This Row],[Count]]</f>
        <v>0.3</v>
      </c>
      <c r="G34" s="1">
        <f>COUNTIFS(Table2[Sub-Sector],Table3[[#This Row],[Sub-Sector]],Table2[1Y Return vs Nifty],"&gt;=10")/Table3[[#This Row],[Count]]</f>
        <v>0.75</v>
      </c>
      <c r="H34" s="1">
        <f>COUNTIFS(Table2[Sub-Sector],Table3[[#This Row],[Sub-Sector]],Table2[RSI Exponential â€“ 14D],"&gt;=50")/Table3[[#This Row],[Count]]</f>
        <v>0.15</v>
      </c>
      <c r="I34" s="1">
        <f>COUNTIFS(Table2[Sub-Sector],Table3[[#This Row],[Sub-Sector]],Table2[Relative Volume],"&gt;=1")/Table3[[#This Row],[Count]]</f>
        <v>0.6</v>
      </c>
      <c r="J34" s="1">
        <f>COUNTIFS(Table2[Sub-Sector],Table3[[#This Row],[Sub-Sector]],Table2[% Away From Day Low],"&gt;=0.05")/Table3[[#This Row],[Count]]</f>
        <v>0.15</v>
      </c>
      <c r="K34" s="1">
        <f>COUNTIFS(Table2[Sub-Sector],Table3[[#This Row],[Sub-Sector]],Table2[% Away From Day High],"&lt;=0.05")/Table3[[#This Row],[Count]]</f>
        <v>0.95</v>
      </c>
      <c r="L34" s="1">
        <f>COUNTIFS(Table2[Sub-Sector],Table3[[#This Row],[Sub-Sector]],Table2[% Away From Current Week Low],"&gt;=0.05")/Table3[[#This Row],[Count]]</f>
        <v>0.15</v>
      </c>
      <c r="M34" s="1">
        <f>COUNTIFS(Table2[Sub-Sector],Table3[[#This Row],[Sub-Sector]],Table2[% Away From Current Week High],"&lt;=0.05")/Table3[[#This Row],[Count]]</f>
        <v>0.35</v>
      </c>
      <c r="N34" s="1">
        <f>COUNTIFS(Table2[Sub-Sector],Table3[[#This Row],[Sub-Sector]],Table2[% Away From Current Month Low],"&gt;=0.05")/Table3[[#This Row],[Count]]</f>
        <v>0.15</v>
      </c>
      <c r="O34" s="1">
        <f>COUNTIFS(Table2[Sub-Sector],Table3[[#This Row],[Sub-Sector]],Table2[% Away From Current Month High],"&lt;=0.05")/Table3[[#This Row],[Count]]</f>
        <v>0.55000000000000004</v>
      </c>
      <c r="P34" s="1">
        <f>COUNTIFS(Table2[Sub-Sector],Table3[[#This Row],[Sub-Sector]],Table2[% Away From 52W High],"&lt;=10")/Table3[[#This Row],[Count]]</f>
        <v>0.25</v>
      </c>
      <c r="Q34" s="1">
        <f>COUNTIFS(Table2[Sub-Sector],Table3[[#This Row],[Sub-Sector]],Table2[% Away From 52W Low],"&gt;=10")/Table3[[#This Row],[Count]]</f>
        <v>0.95</v>
      </c>
      <c r="R34" s="1">
        <f>COUNTIFS(Table2[Sub-Sector],Table3[[#This Row],[Sub-Sector]],Table2[% Price above 20 EMA],"&gt;=0")/Table3[[#This Row],[Count]]</f>
        <v>0.15</v>
      </c>
      <c r="S34" s="1">
        <f>COUNTIFS(Table2[Sub-Sector],Table3[[#This Row],[Sub-Sector]],Table2[% Price above 50 EMA],"&gt;=0")/Table3[[#This Row],[Count]]</f>
        <v>0.25</v>
      </c>
      <c r="T34" s="1">
        <f>COUNTIFS(Table2[Sub-Sector],Table3[[#This Row],[Sub-Sector]],Table2[% Price above 200 EMA],"&gt;=0")/Table3[[#This Row],[Count]]</f>
        <v>0.75</v>
      </c>
      <c r="U34" s="1">
        <f>COUNTIFS(Table2[Sub-Sector],Table3[[#This Row],[Sub-Sector]],Table2[Rate of Change - Zone],"Positive")/Table3[[#This Row],[Count]]</f>
        <v>0.3</v>
      </c>
      <c r="V34" s="1">
        <f>COUNTIFS(Table2[Sub-Sector],Table3[[#This Row],[Sub-Sector]],Table2[Sharpe Ratio],"&gt;=0.10")/Table3[[#This Row],[Count]]</f>
        <v>0.45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</v>
      </c>
      <c r="X34">
        <f>_xlfn.RANK.AVG(Table3[[#This Row],[Score]],Table3[Score],1)</f>
        <v>38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4">
        <f>_xlfn.RANK.AVG(Table3[[#This Row],[Score 2 ]],Table3[[Score 2 ]],1)</f>
        <v>33</v>
      </c>
    </row>
    <row r="35" spans="1:26" x14ac:dyDescent="0.3">
      <c r="A35" t="s">
        <v>125</v>
      </c>
      <c r="B35">
        <f>COUNTIFS(Table2[Sub-Sector],Table3[[#This Row],[Sub-Sector]])</f>
        <v>8</v>
      </c>
      <c r="C35" s="1">
        <f>COUNTIFS(Table2[Sub-Sector],Table3[[#This Row],[Sub-Sector]],Table2[Uptrend],"Uptrend")/Table3[[#This Row],[Count]]</f>
        <v>0.75</v>
      </c>
      <c r="D35" s="1">
        <f>COUNTIFS(Table2[Sub-Sector],Table3[[#This Row],[Sub-Sector]],Table2[1W Return vs Nifty],"&gt;=5")/Table3[[#This Row],[Count]]</f>
        <v>0.375</v>
      </c>
      <c r="E35" s="1">
        <f>COUNTIFS(Table2[Sub-Sector],Table3[[#This Row],[Sub-Sector]],Table2[1M Return vs Nifty],"&gt;=5")/Table3[[#This Row],[Count]]</f>
        <v>0.375</v>
      </c>
      <c r="F35" s="1">
        <f>COUNTIFS(Table2[Sub-Sector],Table3[[#This Row],[Sub-Sector]],Table2[6M Return vs Nifty],"&gt;=10")/Table3[[#This Row],[Count]]</f>
        <v>0.625</v>
      </c>
      <c r="G35" s="1">
        <f>COUNTIFS(Table2[Sub-Sector],Table3[[#This Row],[Sub-Sector]],Table2[1Y Return vs Nifty],"&gt;=10")/Table3[[#This Row],[Count]]</f>
        <v>0.625</v>
      </c>
      <c r="H35" s="1">
        <f>COUNTIFS(Table2[Sub-Sector],Table3[[#This Row],[Sub-Sector]],Table2[RSI Exponential â€“ 14D],"&gt;=50")/Table3[[#This Row],[Count]]</f>
        <v>0.25</v>
      </c>
      <c r="I35" s="1">
        <f>COUNTIFS(Table2[Sub-Sector],Table3[[#This Row],[Sub-Sector]],Table2[Relative Volume],"&gt;=1")/Table3[[#This Row],[Count]]</f>
        <v>0.25</v>
      </c>
      <c r="J35" s="1">
        <f>COUNTIFS(Table2[Sub-Sector],Table3[[#This Row],[Sub-Sector]],Table2[% Away From Day Low],"&gt;=0.05")/Table3[[#This Row],[Count]]</f>
        <v>0.125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0.125</v>
      </c>
      <c r="M35" s="1">
        <f>COUNTIFS(Table2[Sub-Sector],Table3[[#This Row],[Sub-Sector]],Table2[% Away From Current Week High],"&lt;=0.05")/Table3[[#This Row],[Count]]</f>
        <v>0.625</v>
      </c>
      <c r="N35" s="1">
        <f>COUNTIFS(Table2[Sub-Sector],Table3[[#This Row],[Sub-Sector]],Table2[% Away From Current Month Low],"&gt;=0.05")/Table3[[#This Row],[Count]]</f>
        <v>0.125</v>
      </c>
      <c r="O35" s="1">
        <f>COUNTIFS(Table2[Sub-Sector],Table3[[#This Row],[Sub-Sector]],Table2[% Away From Current Month High],"&lt;=0.05")/Table3[[#This Row],[Count]]</f>
        <v>0.625</v>
      </c>
      <c r="P35" s="1">
        <f>COUNTIFS(Table2[Sub-Sector],Table3[[#This Row],[Sub-Sector]],Table2[% Away From 52W High],"&lt;=10")/Table3[[#This Row],[Count]]</f>
        <v>0.25</v>
      </c>
      <c r="Q35" s="1">
        <f>COUNTIFS(Table2[Sub-Sector],Table3[[#This Row],[Sub-Sector]],Table2[% Away From 52W Low],"&gt;=10")/Table3[[#This Row],[Count]]</f>
        <v>0.875</v>
      </c>
      <c r="R35" s="1">
        <f>COUNTIFS(Table2[Sub-Sector],Table3[[#This Row],[Sub-Sector]],Table2[% Price above 20 EMA],"&gt;=0")/Table3[[#This Row],[Count]]</f>
        <v>0.375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0.75</v>
      </c>
      <c r="U35" s="1">
        <f>COUNTIFS(Table2[Sub-Sector],Table3[[#This Row],[Sub-Sector]],Table2[Rate of Change - Zone],"Positive")/Table3[[#This Row],[Count]]</f>
        <v>0.375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35">
        <f>_xlfn.RANK.AVG(Table3[[#This Row],[Score]],Table3[Score],1)</f>
        <v>27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5">
        <f>_xlfn.RANK.AVG(Table3[[#This Row],[Score 2 ]],Table3[[Score 2 ]],1)</f>
        <v>34</v>
      </c>
    </row>
    <row r="36" spans="1:26" x14ac:dyDescent="0.3">
      <c r="A36" t="s">
        <v>146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0.66666666666666663</v>
      </c>
      <c r="D36" s="1">
        <f>COUNTIFS(Table2[Sub-Sector],Table3[[#This Row],[Sub-Sector]],Table2[1W Return vs Nifty],"&gt;=5")/Table3[[#This Row],[Count]]</f>
        <v>0.66666666666666663</v>
      </c>
      <c r="E36" s="1">
        <f>COUNTIFS(Table2[Sub-Sector],Table3[[#This Row],[Sub-Sector]],Table2[1M Return vs Nifty],"&gt;=5")/Table3[[#This Row],[Count]]</f>
        <v>0.66666666666666663</v>
      </c>
      <c r="F36" s="1">
        <f>COUNTIFS(Table2[Sub-Sector],Table3[[#This Row],[Sub-Sector]],Table2[6M Return vs Nifty],"&gt;=10")/Table3[[#This Row],[Count]]</f>
        <v>0.33333333333333331</v>
      </c>
      <c r="G36" s="1">
        <f>COUNTIFS(Table2[Sub-Sector],Table3[[#This Row],[Sub-Sector]],Table2[1Y Return vs Nifty],"&gt;=10")/Table3[[#This Row],[Count]]</f>
        <v>0.66666666666666663</v>
      </c>
      <c r="H36" s="1">
        <f>COUNTIFS(Table2[Sub-Sector],Table3[[#This Row],[Sub-Sector]],Table2[RSI Exponential â€“ 14D],"&gt;=50")/Table3[[#This Row],[Count]]</f>
        <v>0.33333333333333331</v>
      </c>
      <c r="I36" s="1">
        <f>COUNTIFS(Table2[Sub-Sector],Table3[[#This Row],[Sub-Sector]],Table2[Relative Volume],"&gt;=1")/Table3[[#This Row],[Count]]</f>
        <v>0.33333333333333331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0.33333333333333331</v>
      </c>
      <c r="N36" s="1">
        <f>COUNTIFS(Table2[Sub-Sector],Table3[[#This Row],[Sub-Sector]],Table2[% Away From Current Month Low],"&gt;=0.05")/Table3[[#This Row],[Count]]</f>
        <v>0</v>
      </c>
      <c r="O36" s="1">
        <f>COUNTIFS(Table2[Sub-Sector],Table3[[#This Row],[Sub-Sector]],Table2[% Away From Current Month High],"&lt;=0.05")/Table3[[#This Row],[Count]]</f>
        <v>0.33333333333333331</v>
      </c>
      <c r="P36" s="1">
        <f>COUNTIFS(Table2[Sub-Sector],Table3[[#This Row],[Sub-Sector]],Table2[% Away From 52W High],"&lt;=10")/Table3[[#This Row],[Count]]</f>
        <v>0.33333333333333331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0.33333333333333331</v>
      </c>
      <c r="S36" s="1">
        <f>COUNTIFS(Table2[Sub-Sector],Table3[[#This Row],[Sub-Sector]],Table2[% Price above 50 EMA],"&gt;=0")/Table3[[#This Row],[Count]]</f>
        <v>0.66666666666666663</v>
      </c>
      <c r="T36" s="1">
        <f>COUNTIFS(Table2[Sub-Sector],Table3[[#This Row],[Sub-Sector]],Table2[% Price above 200 EMA],"&gt;=0")/Table3[[#This Row],[Count]]</f>
        <v>0.66666666666666663</v>
      </c>
      <c r="U36" s="1">
        <f>COUNTIFS(Table2[Sub-Sector],Table3[[#This Row],[Sub-Sector]],Table2[Rate of Change - Zone],"Positive")/Table3[[#This Row],[Count]]</f>
        <v>0.66666666666666663</v>
      </c>
      <c r="V36" s="1">
        <f>COUNTIFS(Table2[Sub-Sector],Table3[[#This Row],[Sub-Sector]],Table2[Sharpe Ratio],"&gt;=0.10")/Table3[[#This Row],[Count]]</f>
        <v>0.33333333333333331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266.5</v>
      </c>
      <c r="X36">
        <f>_xlfn.RANK.AVG(Table3[[#This Row],[Score]],Table3[Score],1)</f>
        <v>21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36">
        <f>_xlfn.RANK.AVG(Table3[[#This Row],[Score 2 ]],Table3[[Score 2 ]],1)</f>
        <v>35</v>
      </c>
    </row>
    <row r="37" spans="1:26" x14ac:dyDescent="0.3">
      <c r="A37" t="s">
        <v>398</v>
      </c>
      <c r="B37">
        <f>COUNTIFS(Table2[Sub-Sector],Table3[[#This Row],[Sub-Sector]])</f>
        <v>10</v>
      </c>
      <c r="C37" s="1">
        <f>COUNTIFS(Table2[Sub-Sector],Table3[[#This Row],[Sub-Sector]],Table2[Uptrend],"Uptrend")/Table3[[#This Row],[Count]]</f>
        <v>0.8</v>
      </c>
      <c r="D37" s="1">
        <f>COUNTIFS(Table2[Sub-Sector],Table3[[#This Row],[Sub-Sector]],Table2[1W Return vs Nifty],"&gt;=5")/Table3[[#This Row],[Count]]</f>
        <v>0.1</v>
      </c>
      <c r="E37" s="1">
        <f>COUNTIFS(Table2[Sub-Sector],Table3[[#This Row],[Sub-Sector]],Table2[1M Return vs Nifty],"&gt;=5")/Table3[[#This Row],[Count]]</f>
        <v>0.4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0.6</v>
      </c>
      <c r="H37" s="1">
        <f>COUNTIFS(Table2[Sub-Sector],Table3[[#This Row],[Sub-Sector]],Table2[RSI Exponential â€“ 14D],"&gt;=50")/Table3[[#This Row],[Count]]</f>
        <v>0.2</v>
      </c>
      <c r="I37" s="1">
        <f>COUNTIFS(Table2[Sub-Sector],Table3[[#This Row],[Sub-Sector]],Table2[Relative Volume],"&gt;=1")/Table3[[#This Row],[Count]]</f>
        <v>0.4</v>
      </c>
      <c r="J37" s="1">
        <f>COUNTIFS(Table2[Sub-Sector],Table3[[#This Row],[Sub-Sector]],Table2[% Away From Day Low],"&gt;=0.05")/Table3[[#This Row],[Count]]</f>
        <v>0.2</v>
      </c>
      <c r="K37" s="1">
        <f>COUNTIFS(Table2[Sub-Sector],Table3[[#This Row],[Sub-Sector]],Table2[% Away From Day High],"&lt;=0.05")/Table3[[#This Row],[Count]]</f>
        <v>0.8</v>
      </c>
      <c r="L37" s="1">
        <f>COUNTIFS(Table2[Sub-Sector],Table3[[#This Row],[Sub-Sector]],Table2[% Away From Current Week Low],"&gt;=0.05")/Table3[[#This Row],[Count]]</f>
        <v>0.2</v>
      </c>
      <c r="M37" s="1">
        <f>COUNTIFS(Table2[Sub-Sector],Table3[[#This Row],[Sub-Sector]],Table2[% Away From Current Week High],"&lt;=0.05")/Table3[[#This Row],[Count]]</f>
        <v>0.2</v>
      </c>
      <c r="N37" s="1">
        <f>COUNTIFS(Table2[Sub-Sector],Table3[[#This Row],[Sub-Sector]],Table2[% Away From Current Month Low],"&gt;=0.05")/Table3[[#This Row],[Count]]</f>
        <v>0.2</v>
      </c>
      <c r="O37" s="1">
        <f>COUNTIFS(Table2[Sub-Sector],Table3[[#This Row],[Sub-Sector]],Table2[% Away From Current Month High],"&lt;=0.05")/Table3[[#This Row],[Count]]</f>
        <v>0.4</v>
      </c>
      <c r="P37" s="1">
        <f>COUNTIFS(Table2[Sub-Sector],Table3[[#This Row],[Sub-Sector]],Table2[% Away From 52W High],"&lt;=10")/Table3[[#This Row],[Count]]</f>
        <v>0.3</v>
      </c>
      <c r="Q37" s="1">
        <f>COUNTIFS(Table2[Sub-Sector],Table3[[#This Row],[Sub-Sector]],Table2[% Away From 52W Low],"&gt;=10")/Table3[[#This Row],[Count]]</f>
        <v>0.8</v>
      </c>
      <c r="R37" s="1">
        <f>COUNTIFS(Table2[Sub-Sector],Table3[[#This Row],[Sub-Sector]],Table2[% Price above 20 EMA],"&gt;=0")/Table3[[#This Row],[Count]]</f>
        <v>0.2</v>
      </c>
      <c r="S37" s="1">
        <f>COUNTIFS(Table2[Sub-Sector],Table3[[#This Row],[Sub-Sector]],Table2[% Price above 50 EMA],"&gt;=0")/Table3[[#This Row],[Count]]</f>
        <v>0.5</v>
      </c>
      <c r="T37" s="1">
        <f>COUNTIFS(Table2[Sub-Sector],Table3[[#This Row],[Sub-Sector]],Table2[% Price above 200 EMA],"&gt;=0")/Table3[[#This Row],[Count]]</f>
        <v>0.8</v>
      </c>
      <c r="U37" s="1">
        <f>COUNTIFS(Table2[Sub-Sector],Table3[[#This Row],[Sub-Sector]],Table2[Rate of Change - Zone],"Positive")/Table3[[#This Row],[Count]]</f>
        <v>0.3</v>
      </c>
      <c r="V37" s="1">
        <f>COUNTIFS(Table2[Sub-Sector],Table3[[#This Row],[Sub-Sector]],Table2[Sharpe Ratio],"&gt;=0.10")/Table3[[#This Row],[Count]]</f>
        <v>0.5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</v>
      </c>
      <c r="X37">
        <f>_xlfn.RANK.AVG(Table3[[#This Row],[Score]],Table3[Score],1)</f>
        <v>33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7">
        <f>_xlfn.RANK.AVG(Table3[[#This Row],[Score 2 ]],Table3[[Score 2 ]],1)</f>
        <v>36</v>
      </c>
    </row>
    <row r="38" spans="1:26" x14ac:dyDescent="0.3">
      <c r="A38" t="s">
        <v>264</v>
      </c>
      <c r="B38">
        <f>COUNTIFS(Table2[Sub-Sector],Table3[[#This Row],[Sub-Sector]])</f>
        <v>2</v>
      </c>
      <c r="C38" s="1">
        <f>COUNTIFS(Table2[Sub-Sector],Table3[[#This Row],[Sub-Sector]],Table2[Uptrend],"Uptrend")/Table3[[#This Row],[Count]]</f>
        <v>0.5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1</v>
      </c>
      <c r="H38" s="1">
        <f>COUNTIFS(Table2[Sub-Sector],Table3[[#This Row],[Sub-Sector]],Table2[RSI Exponential â€“ 14D],"&gt;=50")/Table3[[#This Row],[Count]]</f>
        <v>0</v>
      </c>
      <c r="I38" s="1">
        <f>COUNTIFS(Table2[Sub-Sector],Table3[[#This Row],[Sub-Sector]],Table2[Relative Volume],"&gt;=1")/Table3[[#This Row],[Count]]</f>
        <v>0.5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</v>
      </c>
      <c r="N38" s="1">
        <f>COUNTIFS(Table2[Sub-Sector],Table3[[#This Row],[Sub-Sector]],Table2[% Away From Current Month Low],"&gt;=0.05")/Table3[[#This Row],[Count]]</f>
        <v>0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</v>
      </c>
      <c r="S38" s="1">
        <f>COUNTIFS(Table2[Sub-Sector],Table3[[#This Row],[Sub-Sector]],Table2[% Price above 50 EMA],"&gt;=0")/Table3[[#This Row],[Count]]</f>
        <v>0</v>
      </c>
      <c r="T38" s="1">
        <f>COUNTIFS(Table2[Sub-Sector],Table3[[#This Row],[Sub-Sector]],Table2[% Price above 200 EMA],"&gt;=0")/Table3[[#This Row],[Count]]</f>
        <v>0.5</v>
      </c>
      <c r="U38" s="1">
        <f>COUNTIFS(Table2[Sub-Sector],Table3[[#This Row],[Sub-Sector]],Table2[Rate of Change - Zone],"Positive")/Table3[[#This Row],[Count]]</f>
        <v>0</v>
      </c>
      <c r="V38" s="1">
        <f>COUNTIFS(Table2[Sub-Sector],Table3[[#This Row],[Sub-Sector]],Table2[Sharpe Ratio],"&gt;=0.10")/Table3[[#This Row],[Count]]</f>
        <v>0.5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455.5</v>
      </c>
      <c r="X38">
        <f>_xlfn.RANK.AVG(Table3[[#This Row],[Score]],Table3[Score],1)</f>
        <v>72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8">
        <f>_xlfn.RANK.AVG(Table3[[#This Row],[Score 2 ]],Table3[[Score 2 ]],1)</f>
        <v>37.5</v>
      </c>
    </row>
    <row r="39" spans="1:26" x14ac:dyDescent="0.3">
      <c r="A39" t="s">
        <v>945</v>
      </c>
      <c r="B39">
        <f>COUNTIFS(Table2[Sub-Sector],Table3[[#This Row],[Sub-Sector]])</f>
        <v>2</v>
      </c>
      <c r="C39" s="1">
        <f>COUNTIFS(Table2[Sub-Sector],Table3[[#This Row],[Sub-Sector]],Table2[Uptrend],"Uptrend")/Table3[[#This Row],[Count]]</f>
        <v>1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0.5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1</v>
      </c>
      <c r="H39" s="1">
        <f>COUNTIFS(Table2[Sub-Sector],Table3[[#This Row],[Sub-Sector]],Table2[RSI Exponential â€“ 14D],"&gt;=50")/Table3[[#This Row],[Count]]</f>
        <v>0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0.5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</v>
      </c>
      <c r="S39" s="1">
        <f>COUNTIFS(Table2[Sub-Sector],Table3[[#This Row],[Sub-Sector]],Table2[% Price above 50 EMA],"&gt;=0")/Table3[[#This Row],[Count]]</f>
        <v>0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0</v>
      </c>
      <c r="V39" s="1">
        <f>COUNTIFS(Table2[Sub-Sector],Table3[[#This Row],[Sub-Sector]],Table2[Sharpe Ratio],"&gt;=0.10")/Table3[[#This Row],[Count]]</f>
        <v>0.5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39">
        <f>_xlfn.RANK.AVG(Table3[[#This Row],[Score]],Table3[Score],1)</f>
        <v>34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9">
        <f>_xlfn.RANK.AVG(Table3[[#This Row],[Score 2 ]],Table3[[Score 2 ]],1)</f>
        <v>37.5</v>
      </c>
    </row>
    <row r="40" spans="1:26" x14ac:dyDescent="0.3">
      <c r="A40" t="s">
        <v>276</v>
      </c>
      <c r="B40">
        <f>COUNTIFS(Table2[Sub-Sector],Table3[[#This Row],[Sub-Sector]])</f>
        <v>20</v>
      </c>
      <c r="C40" s="1">
        <f>COUNTIFS(Table2[Sub-Sector],Table3[[#This Row],[Sub-Sector]],Table2[Uptrend],"Uptrend")/Table3[[#This Row],[Count]]</f>
        <v>0.8</v>
      </c>
      <c r="D40" s="1">
        <f>COUNTIFS(Table2[Sub-Sector],Table3[[#This Row],[Sub-Sector]],Table2[1W Return vs Nifty],"&gt;=5")/Table3[[#This Row],[Count]]</f>
        <v>0.4</v>
      </c>
      <c r="E40" s="1">
        <f>COUNTIFS(Table2[Sub-Sector],Table3[[#This Row],[Sub-Sector]],Table2[1M Return vs Nifty],"&gt;=5")/Table3[[#This Row],[Count]]</f>
        <v>0.45</v>
      </c>
      <c r="F40" s="1">
        <f>COUNTIFS(Table2[Sub-Sector],Table3[[#This Row],[Sub-Sector]],Table2[6M Return vs Nifty],"&gt;=10")/Table3[[#This Row],[Count]]</f>
        <v>0.7</v>
      </c>
      <c r="G40" s="1">
        <f>COUNTIFS(Table2[Sub-Sector],Table3[[#This Row],[Sub-Sector]],Table2[1Y Return vs Nifty],"&gt;=10")/Table3[[#This Row],[Count]]</f>
        <v>0.55000000000000004</v>
      </c>
      <c r="H40" s="1">
        <f>COUNTIFS(Table2[Sub-Sector],Table3[[#This Row],[Sub-Sector]],Table2[RSI Exponential â€“ 14D],"&gt;=50")/Table3[[#This Row],[Count]]</f>
        <v>0.2</v>
      </c>
      <c r="I40" s="1">
        <f>COUNTIFS(Table2[Sub-Sector],Table3[[#This Row],[Sub-Sector]],Table2[Relative Volume],"&gt;=1")/Table3[[#This Row],[Count]]</f>
        <v>0.2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0.95</v>
      </c>
      <c r="L40" s="1">
        <f>COUNTIFS(Table2[Sub-Sector],Table3[[#This Row],[Sub-Sector]],Table2[% Away From Current Week Low],"&gt;=0.05")/Table3[[#This Row],[Count]]</f>
        <v>0.1</v>
      </c>
      <c r="M40" s="1">
        <f>COUNTIFS(Table2[Sub-Sector],Table3[[#This Row],[Sub-Sector]],Table2[% Away From Current Week High],"&lt;=0.05")/Table3[[#This Row],[Count]]</f>
        <v>0.25</v>
      </c>
      <c r="N40" s="1">
        <f>COUNTIFS(Table2[Sub-Sector],Table3[[#This Row],[Sub-Sector]],Table2[% Away From Current Month Low],"&gt;=0.05")/Table3[[#This Row],[Count]]</f>
        <v>0.05</v>
      </c>
      <c r="O40" s="1">
        <f>COUNTIFS(Table2[Sub-Sector],Table3[[#This Row],[Sub-Sector]],Table2[% Away From Current Month High],"&lt;=0.05")/Table3[[#This Row],[Count]]</f>
        <v>0.25</v>
      </c>
      <c r="P40" s="1">
        <f>COUNTIFS(Table2[Sub-Sector],Table3[[#This Row],[Sub-Sector]],Table2[% Away From 52W High],"&lt;=10")/Table3[[#This Row],[Count]]</f>
        <v>0.35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0.3</v>
      </c>
      <c r="S40" s="1">
        <f>COUNTIFS(Table2[Sub-Sector],Table3[[#This Row],[Sub-Sector]],Table2[% Price above 50 EMA],"&gt;=0")/Table3[[#This Row],[Count]]</f>
        <v>0.45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0.3</v>
      </c>
      <c r="V40" s="1">
        <f>COUNTIFS(Table2[Sub-Sector],Table3[[#This Row],[Sub-Sector]],Table2[Sharpe Ratio],"&gt;=0.10")/Table3[[#This Row],[Count]]</f>
        <v>0.25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298.5</v>
      </c>
      <c r="X40">
        <f>_xlfn.RANK.AVG(Table3[[#This Row],[Score]],Table3[Score],1)</f>
        <v>28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40">
        <f>_xlfn.RANK.AVG(Table3[[#This Row],[Score 2 ]],Table3[[Score 2 ]],1)</f>
        <v>39</v>
      </c>
    </row>
    <row r="41" spans="1:26" x14ac:dyDescent="0.3">
      <c r="A41" t="s">
        <v>634</v>
      </c>
      <c r="B41">
        <f>COUNTIFS(Table2[Sub-Sector],Table3[[#This Row],[Sub-Sector]])</f>
        <v>3</v>
      </c>
      <c r="C41" s="1">
        <f>COUNTIFS(Table2[Sub-Sector],Table3[[#This Row],[Sub-Sector]],Table2[Uptrend],"Uptrend")/Table3[[#This Row],[Count]]</f>
        <v>0.33333333333333331</v>
      </c>
      <c r="D41" s="1">
        <f>COUNTIFS(Table2[Sub-Sector],Table3[[#This Row],[Sub-Sector]],Table2[1W Return vs Nifty],"&gt;=5")/Table3[[#This Row],[Count]]</f>
        <v>0.66666666666666663</v>
      </c>
      <c r="E41" s="1">
        <f>COUNTIFS(Table2[Sub-Sector],Table3[[#This Row],[Sub-Sector]],Table2[1M Return vs Nifty],"&gt;=5")/Table3[[#This Row],[Count]]</f>
        <v>0.33333333333333331</v>
      </c>
      <c r="F41" s="1">
        <f>COUNTIFS(Table2[Sub-Sector],Table3[[#This Row],[Sub-Sector]],Table2[6M Return vs Nifty],"&gt;=10")/Table3[[#This Row],[Count]]</f>
        <v>0.66666666666666663</v>
      </c>
      <c r="G41" s="1">
        <f>COUNTIFS(Table2[Sub-Sector],Table3[[#This Row],[Sub-Sector]],Table2[1Y Return vs Nifty],"&gt;=10")/Table3[[#This Row],[Count]]</f>
        <v>0.33333333333333331</v>
      </c>
      <c r="H41" s="1">
        <f>COUNTIFS(Table2[Sub-Sector],Table3[[#This Row],[Sub-Sector]],Table2[RSI Exponential â€“ 14D],"&gt;=50")/Table3[[#This Row],[Count]]</f>
        <v>0.33333333333333331</v>
      </c>
      <c r="I41" s="1">
        <f>COUNTIFS(Table2[Sub-Sector],Table3[[#This Row],[Sub-Sector]],Table2[Relative Volume],"&gt;=1")/Table3[[#This Row],[Count]]</f>
        <v>0.33333333333333331</v>
      </c>
      <c r="J41" s="1">
        <f>COUNTIFS(Table2[Sub-Sector],Table3[[#This Row],[Sub-Sector]],Table2[% Away From Day Low],"&gt;=0.05")/Table3[[#This Row],[Count]]</f>
        <v>0.33333333333333331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0.33333333333333331</v>
      </c>
      <c r="M41" s="1">
        <f>COUNTIFS(Table2[Sub-Sector],Table3[[#This Row],[Sub-Sector]],Table2[% Away From Current Week High],"&lt;=0.05")/Table3[[#This Row],[Count]]</f>
        <v>0.66666666666666663</v>
      </c>
      <c r="N41" s="1">
        <f>COUNTIFS(Table2[Sub-Sector],Table3[[#This Row],[Sub-Sector]],Table2[% Away From Current Month Low],"&gt;=0.05")/Table3[[#This Row],[Count]]</f>
        <v>0.33333333333333331</v>
      </c>
      <c r="O41" s="1">
        <f>COUNTIFS(Table2[Sub-Sector],Table3[[#This Row],[Sub-Sector]],Table2[% Away From Current Month High],"&lt;=0.05")/Table3[[#This Row],[Count]]</f>
        <v>0.66666666666666663</v>
      </c>
      <c r="P41" s="1">
        <f>COUNTIFS(Table2[Sub-Sector],Table3[[#This Row],[Sub-Sector]],Table2[% Away From 52W High],"&lt;=10")/Table3[[#This Row],[Count]]</f>
        <v>0.33333333333333331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0.66666666666666663</v>
      </c>
      <c r="S41" s="1">
        <f>COUNTIFS(Table2[Sub-Sector],Table3[[#This Row],[Sub-Sector]],Table2[% Price above 50 EMA],"&gt;=0")/Table3[[#This Row],[Count]]</f>
        <v>0.66666666666666663</v>
      </c>
      <c r="T41" s="1">
        <f>COUNTIFS(Table2[Sub-Sector],Table3[[#This Row],[Sub-Sector]],Table2[% Price above 200 EMA],"&gt;=0")/Table3[[#This Row],[Count]]</f>
        <v>0.66666666666666663</v>
      </c>
      <c r="U41" s="1">
        <f>COUNTIFS(Table2[Sub-Sector],Table3[[#This Row],[Sub-Sector]],Table2[Rate of Change - Zone],"Positive")/Table3[[#This Row],[Count]]</f>
        <v>0.33333333333333331</v>
      </c>
      <c r="V41" s="1">
        <f>COUNTIFS(Table2[Sub-Sector],Table3[[#This Row],[Sub-Sector]],Table2[Sharpe Ratio],"&gt;=0.10")/Table3[[#This Row],[Count]]</f>
        <v>0.33333333333333331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350.5</v>
      </c>
      <c r="X41">
        <f>_xlfn.RANK.AVG(Table3[[#This Row],[Score]],Table3[Score],1)</f>
        <v>39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1">
        <f>_xlfn.RANK.AVG(Table3[[#This Row],[Score 2 ]],Table3[[Score 2 ]],1)</f>
        <v>40.5</v>
      </c>
    </row>
    <row r="42" spans="1:26" x14ac:dyDescent="0.3">
      <c r="A42" t="s">
        <v>37</v>
      </c>
      <c r="B42">
        <f>COUNTIFS(Table2[Sub-Sector],Table3[[#This Row],[Sub-Sector]])</f>
        <v>3</v>
      </c>
      <c r="C42" s="1">
        <f>COUNTIFS(Table2[Sub-Sector],Table3[[#This Row],[Sub-Sector]],Table2[Uptrend],"Uptrend")/Table3[[#This Row],[Count]]</f>
        <v>0.66666666666666663</v>
      </c>
      <c r="D42" s="1">
        <f>COUNTIFS(Table2[Sub-Sector],Table3[[#This Row],[Sub-Sector]],Table2[1W Return vs Nifty],"&gt;=5")/Table3[[#This Row],[Count]]</f>
        <v>0.33333333333333331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0.66666666666666663</v>
      </c>
      <c r="G42" s="1">
        <f>COUNTIFS(Table2[Sub-Sector],Table3[[#This Row],[Sub-Sector]],Table2[1Y Return vs Nifty],"&gt;=10")/Table3[[#This Row],[Count]]</f>
        <v>0.33333333333333331</v>
      </c>
      <c r="H42" s="1">
        <f>COUNTIFS(Table2[Sub-Sector],Table3[[#This Row],[Sub-Sector]],Table2[RSI Exponential â€“ 14D],"&gt;=50")/Table3[[#This Row],[Count]]</f>
        <v>0.33333333333333331</v>
      </c>
      <c r="I42" s="1">
        <f>COUNTIFS(Table2[Sub-Sector],Table3[[#This Row],[Sub-Sector]],Table2[Relative Volume],"&gt;=1")/Table3[[#This Row],[Count]]</f>
        <v>0.33333333333333331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0.33333333333333331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0.66666666666666663</v>
      </c>
      <c r="P42" s="1">
        <f>COUNTIFS(Table2[Sub-Sector],Table3[[#This Row],[Sub-Sector]],Table2[% Away From 52W High],"&lt;=10")/Table3[[#This Row],[Count]]</f>
        <v>0.33333333333333331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</v>
      </c>
      <c r="S42" s="1">
        <f>COUNTIFS(Table2[Sub-Sector],Table3[[#This Row],[Sub-Sector]],Table2[% Price above 50 EMA],"&gt;=0")/Table3[[#This Row],[Count]]</f>
        <v>0.66666666666666663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0.33333333333333331</v>
      </c>
      <c r="V42" s="1">
        <f>COUNTIFS(Table2[Sub-Sector],Table3[[#This Row],[Sub-Sector]],Table2[Sharpe Ratio],"&gt;=0.10")/Table3[[#This Row],[Count]]</f>
        <v>0.33333333333333331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42">
        <f>_xlfn.RANK.AVG(Table3[[#This Row],[Score]],Table3[Score],1)</f>
        <v>48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2">
        <f>_xlfn.RANK.AVG(Table3[[#This Row],[Score 2 ]],Table3[[Score 2 ]],1)</f>
        <v>40.5</v>
      </c>
    </row>
    <row r="43" spans="1:26" x14ac:dyDescent="0.3">
      <c r="A43" t="s">
        <v>190</v>
      </c>
      <c r="B43">
        <f>COUNTIFS(Table2[Sub-Sector],Table3[[#This Row],[Sub-Sector]])</f>
        <v>28</v>
      </c>
      <c r="C43" s="1">
        <f>COUNTIFS(Table2[Sub-Sector],Table3[[#This Row],[Sub-Sector]],Table2[Uptrend],"Uptrend")/Table3[[#This Row],[Count]]</f>
        <v>0.6785714285714286</v>
      </c>
      <c r="D43" s="1">
        <f>COUNTIFS(Table2[Sub-Sector],Table3[[#This Row],[Sub-Sector]],Table2[1W Return vs Nifty],"&gt;=5")/Table3[[#This Row],[Count]]</f>
        <v>0.14285714285714285</v>
      </c>
      <c r="E43" s="1">
        <f>COUNTIFS(Table2[Sub-Sector],Table3[[#This Row],[Sub-Sector]],Table2[1M Return vs Nifty],"&gt;=5")/Table3[[#This Row],[Count]]</f>
        <v>0.21428571428571427</v>
      </c>
      <c r="F43" s="1">
        <f>COUNTIFS(Table2[Sub-Sector],Table3[[#This Row],[Sub-Sector]],Table2[6M Return vs Nifty],"&gt;=10")/Table3[[#This Row],[Count]]</f>
        <v>0.39285714285714285</v>
      </c>
      <c r="G43" s="1">
        <f>COUNTIFS(Table2[Sub-Sector],Table3[[#This Row],[Sub-Sector]],Table2[1Y Return vs Nifty],"&gt;=10")/Table3[[#This Row],[Count]]</f>
        <v>0.5357142857142857</v>
      </c>
      <c r="H43" s="1">
        <f>COUNTIFS(Table2[Sub-Sector],Table3[[#This Row],[Sub-Sector]],Table2[RSI Exponential â€“ 14D],"&gt;=50")/Table3[[#This Row],[Count]]</f>
        <v>0.21428571428571427</v>
      </c>
      <c r="I43" s="1">
        <f>COUNTIFS(Table2[Sub-Sector],Table3[[#This Row],[Sub-Sector]],Table2[Relative Volume],"&gt;=1")/Table3[[#This Row],[Count]]</f>
        <v>0.39285714285714285</v>
      </c>
      <c r="J43" s="1">
        <f>COUNTIFS(Table2[Sub-Sector],Table3[[#This Row],[Sub-Sector]],Table2[% Away From Day Low],"&gt;=0.05")/Table3[[#This Row],[Count]]</f>
        <v>3.5714285714285712E-2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3.5714285714285712E-2</v>
      </c>
      <c r="M43" s="1">
        <f>COUNTIFS(Table2[Sub-Sector],Table3[[#This Row],[Sub-Sector]],Table2[% Away From Current Week High],"&lt;=0.05")/Table3[[#This Row],[Count]]</f>
        <v>0.39285714285714285</v>
      </c>
      <c r="N43" s="1">
        <f>COUNTIFS(Table2[Sub-Sector],Table3[[#This Row],[Sub-Sector]],Table2[% Away From Current Month Low],"&gt;=0.05")/Table3[[#This Row],[Count]]</f>
        <v>3.5714285714285712E-2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0.2857142857142857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0.25</v>
      </c>
      <c r="S43" s="1">
        <f>COUNTIFS(Table2[Sub-Sector],Table3[[#This Row],[Sub-Sector]],Table2[% Price above 50 EMA],"&gt;=0")/Table3[[#This Row],[Count]]</f>
        <v>0.32142857142857145</v>
      </c>
      <c r="T43" s="1">
        <f>COUNTIFS(Table2[Sub-Sector],Table3[[#This Row],[Sub-Sector]],Table2[% Price above 200 EMA],"&gt;=0")/Table3[[#This Row],[Count]]</f>
        <v>0.8571428571428571</v>
      </c>
      <c r="U43" s="1">
        <f>COUNTIFS(Table2[Sub-Sector],Table3[[#This Row],[Sub-Sector]],Table2[Rate of Change - Zone],"Positive")/Table3[[#This Row],[Count]]</f>
        <v>0.35714285714285715</v>
      </c>
      <c r="V43" s="1">
        <f>COUNTIFS(Table2[Sub-Sector],Table3[[#This Row],[Sub-Sector]],Table2[Sharpe Ratio],"&gt;=0.10")/Table3[[#This Row],[Count]]</f>
        <v>0.42857142857142855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43">
        <f>_xlfn.RANK.AVG(Table3[[#This Row],[Score]],Table3[Score],1)</f>
        <v>44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3">
        <f>_xlfn.RANK.AVG(Table3[[#This Row],[Score 2 ]],Table3[[Score 2 ]],1)</f>
        <v>42</v>
      </c>
    </row>
    <row r="44" spans="1:26" x14ac:dyDescent="0.3">
      <c r="A44" t="s">
        <v>439</v>
      </c>
      <c r="B44">
        <f>COUNTIFS(Table2[Sub-Sector],Table3[[#This Row],[Sub-Sector]])</f>
        <v>4</v>
      </c>
      <c r="C44" s="1">
        <f>COUNTIFS(Table2[Sub-Sector],Table3[[#This Row],[Sub-Sector]],Table2[Uptrend],"Uptrend")/Table3[[#This Row],[Count]]</f>
        <v>0.25</v>
      </c>
      <c r="D44" s="1">
        <f>COUNTIFS(Table2[Sub-Sector],Table3[[#This Row],[Sub-Sector]],Table2[1W Return vs Nifty],"&gt;=5")/Table3[[#This Row],[Count]]</f>
        <v>0.5</v>
      </c>
      <c r="E44" s="1">
        <f>COUNTIFS(Table2[Sub-Sector],Table3[[#This Row],[Sub-Sector]],Table2[1M Return vs Nifty],"&gt;=5")/Table3[[#This Row],[Count]]</f>
        <v>0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0.75</v>
      </c>
      <c r="H44" s="1">
        <f>COUNTIFS(Table2[Sub-Sector],Table3[[#This Row],[Sub-Sector]],Table2[RSI Exponential â€“ 14D],"&gt;=50")/Table3[[#This Row],[Count]]</f>
        <v>0.5</v>
      </c>
      <c r="I44" s="1">
        <f>COUNTIFS(Table2[Sub-Sector],Table3[[#This Row],[Sub-Sector]],Table2[Relative Volume],"&gt;=1")/Table3[[#This Row],[Count]]</f>
        <v>0.25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0.25</v>
      </c>
      <c r="M44" s="1">
        <f>COUNTIFS(Table2[Sub-Sector],Table3[[#This Row],[Sub-Sector]],Table2[% Away From Current Week High],"&lt;=0.05")/Table3[[#This Row],[Count]]</f>
        <v>0.5</v>
      </c>
      <c r="N44" s="1">
        <f>COUNTIFS(Table2[Sub-Sector],Table3[[#This Row],[Sub-Sector]],Table2[% Away From Current Month Low],"&gt;=0.05")/Table3[[#This Row],[Count]]</f>
        <v>0.25</v>
      </c>
      <c r="O44" s="1">
        <f>COUNTIFS(Table2[Sub-Sector],Table3[[#This Row],[Sub-Sector]],Table2[% Away From Current Month High],"&lt;=0.05")/Table3[[#This Row],[Count]]</f>
        <v>0.5</v>
      </c>
      <c r="P44" s="1">
        <f>COUNTIFS(Table2[Sub-Sector],Table3[[#This Row],[Sub-Sector]],Table2[% Away From 52W High],"&lt;=10")/Table3[[#This Row],[Count]]</f>
        <v>0.25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0.25</v>
      </c>
      <c r="S44" s="1">
        <f>COUNTIFS(Table2[Sub-Sector],Table3[[#This Row],[Sub-Sector]],Table2[% Price above 50 EMA],"&gt;=0")/Table3[[#This Row],[Count]]</f>
        <v>0.25</v>
      </c>
      <c r="T44" s="1">
        <f>COUNTIFS(Table2[Sub-Sector],Table3[[#This Row],[Sub-Sector]],Table2[% Price above 200 EMA],"&gt;=0")/Table3[[#This Row],[Count]]</f>
        <v>0.75</v>
      </c>
      <c r="U44" s="1">
        <f>COUNTIFS(Table2[Sub-Sector],Table3[[#This Row],[Sub-Sector]],Table2[Rate of Change - Zone],"Positive")/Table3[[#This Row],[Count]]</f>
        <v>0.25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44">
        <f>_xlfn.RANK.AVG(Table3[[#This Row],[Score]],Table3[Score],1)</f>
        <v>52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4">
        <f>_xlfn.RANK.AVG(Table3[[#This Row],[Score 2 ]],Table3[[Score 2 ]],1)</f>
        <v>43</v>
      </c>
    </row>
    <row r="45" spans="1:26" x14ac:dyDescent="0.3">
      <c r="A45" t="s">
        <v>607</v>
      </c>
      <c r="B45">
        <f>COUNTIFS(Table2[Sub-Sector],Table3[[#This Row],[Sub-Sector]])</f>
        <v>13</v>
      </c>
      <c r="C45" s="1">
        <f>COUNTIFS(Table2[Sub-Sector],Table3[[#This Row],[Sub-Sector]],Table2[Uptrend],"Uptrend")/Table3[[#This Row],[Count]]</f>
        <v>0.38461538461538464</v>
      </c>
      <c r="D45" s="1">
        <f>COUNTIFS(Table2[Sub-Sector],Table3[[#This Row],[Sub-Sector]],Table2[1W Return vs Nifty],"&gt;=5")/Table3[[#This Row],[Count]]</f>
        <v>0.23076923076923078</v>
      </c>
      <c r="E45" s="1">
        <f>COUNTIFS(Table2[Sub-Sector],Table3[[#This Row],[Sub-Sector]],Table2[1M Return vs Nifty],"&gt;=5")/Table3[[#This Row],[Count]]</f>
        <v>0.23076923076923078</v>
      </c>
      <c r="F45" s="1">
        <f>COUNTIFS(Table2[Sub-Sector],Table3[[#This Row],[Sub-Sector]],Table2[6M Return vs Nifty],"&gt;=10")/Table3[[#This Row],[Count]]</f>
        <v>0.23076923076923078</v>
      </c>
      <c r="G45" s="1">
        <f>COUNTIFS(Table2[Sub-Sector],Table3[[#This Row],[Sub-Sector]],Table2[1Y Return vs Nifty],"&gt;=10")/Table3[[#This Row],[Count]]</f>
        <v>0.53846153846153844</v>
      </c>
      <c r="H45" s="1">
        <f>COUNTIFS(Table2[Sub-Sector],Table3[[#This Row],[Sub-Sector]],Table2[RSI Exponential â€“ 14D],"&gt;=50")/Table3[[#This Row],[Count]]</f>
        <v>0.15384615384615385</v>
      </c>
      <c r="I45" s="1">
        <f>COUNTIFS(Table2[Sub-Sector],Table3[[#This Row],[Sub-Sector]],Table2[Relative Volume],"&gt;=1")/Table3[[#This Row],[Count]]</f>
        <v>0.53846153846153844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7.6923076923076927E-2</v>
      </c>
      <c r="M45" s="1">
        <f>COUNTIFS(Table2[Sub-Sector],Table3[[#This Row],[Sub-Sector]],Table2[% Away From Current Week High],"&lt;=0.05")/Table3[[#This Row],[Count]]</f>
        <v>0.23076923076923078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0.23076923076923078</v>
      </c>
      <c r="P45" s="1">
        <f>COUNTIFS(Table2[Sub-Sector],Table3[[#This Row],[Sub-Sector]],Table2[% Away From 52W High],"&lt;=10")/Table3[[#This Row],[Count]]</f>
        <v>0.15384615384615385</v>
      </c>
      <c r="Q45" s="1">
        <f>COUNTIFS(Table2[Sub-Sector],Table3[[#This Row],[Sub-Sector]],Table2[% Away From 52W Low],"&gt;=10")/Table3[[#This Row],[Count]]</f>
        <v>0.92307692307692313</v>
      </c>
      <c r="R45" s="1">
        <f>COUNTIFS(Table2[Sub-Sector],Table3[[#This Row],[Sub-Sector]],Table2[% Price above 20 EMA],"&gt;=0")/Table3[[#This Row],[Count]]</f>
        <v>0.23076923076923078</v>
      </c>
      <c r="S45" s="1">
        <f>COUNTIFS(Table2[Sub-Sector],Table3[[#This Row],[Sub-Sector]],Table2[% Price above 50 EMA],"&gt;=0")/Table3[[#This Row],[Count]]</f>
        <v>0.30769230769230771</v>
      </c>
      <c r="T45" s="1">
        <f>COUNTIFS(Table2[Sub-Sector],Table3[[#This Row],[Sub-Sector]],Table2[% Price above 200 EMA],"&gt;=0")/Table3[[#This Row],[Count]]</f>
        <v>0.61538461538461542</v>
      </c>
      <c r="U45" s="1">
        <f>COUNTIFS(Table2[Sub-Sector],Table3[[#This Row],[Sub-Sector]],Table2[Rate of Change - Zone],"Positive")/Table3[[#This Row],[Count]]</f>
        <v>0.30769230769230771</v>
      </c>
      <c r="V45" s="1">
        <f>COUNTIFS(Table2[Sub-Sector],Table3[[#This Row],[Sub-Sector]],Table2[Sharpe Ratio],"&gt;=0.10")/Table3[[#This Row],[Count]]</f>
        <v>7.6923076923076927E-2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399.5</v>
      </c>
      <c r="X45">
        <f>_xlfn.RANK.AVG(Table3[[#This Row],[Score]],Table3[Score],1)</f>
        <v>49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5">
        <f>_xlfn.RANK.AVG(Table3[[#This Row],[Score 2 ]],Table3[[Score 2 ]],1)</f>
        <v>44</v>
      </c>
    </row>
    <row r="46" spans="1:26" x14ac:dyDescent="0.3">
      <c r="A46" t="s">
        <v>103</v>
      </c>
      <c r="B46">
        <f>COUNTIFS(Table2[Sub-Sector],Table3[[#This Row],[Sub-Sector]])</f>
        <v>4</v>
      </c>
      <c r="C46" s="1">
        <f>COUNTIFS(Table2[Sub-Sector],Table3[[#This Row],[Sub-Sector]],Table2[Uptrend],"Uptrend")/Table3[[#This Row],[Count]]</f>
        <v>0.5</v>
      </c>
      <c r="D46" s="1">
        <f>COUNTIFS(Table2[Sub-Sector],Table3[[#This Row],[Sub-Sector]],Table2[1W Return vs Nifty],"&gt;=5")/Table3[[#This Row],[Count]]</f>
        <v>0.25</v>
      </c>
      <c r="E46" s="1">
        <f>COUNTIFS(Table2[Sub-Sector],Table3[[#This Row],[Sub-Sector]],Table2[1M Return vs Nifty],"&gt;=5")/Table3[[#This Row],[Count]]</f>
        <v>0.25</v>
      </c>
      <c r="F46" s="1">
        <f>COUNTIFS(Table2[Sub-Sector],Table3[[#This Row],[Sub-Sector]],Table2[6M Return vs Nifty],"&gt;=10")/Table3[[#This Row],[Count]]</f>
        <v>0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0.25</v>
      </c>
      <c r="I46" s="1">
        <f>COUNTIFS(Table2[Sub-Sector],Table3[[#This Row],[Sub-Sector]],Table2[Relative Volume],"&gt;=1")/Table3[[#This Row],[Count]]</f>
        <v>0.5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0.75</v>
      </c>
      <c r="L46" s="1">
        <f>COUNTIFS(Table2[Sub-Sector],Table3[[#This Row],[Sub-Sector]],Table2[% Away From Current Week Low],"&gt;=0.05")/Table3[[#This Row],[Count]]</f>
        <v>0.25</v>
      </c>
      <c r="M46" s="1">
        <f>COUNTIFS(Table2[Sub-Sector],Table3[[#This Row],[Sub-Sector]],Table2[% Away From Current Week High],"&lt;=0.05")/Table3[[#This Row],[Count]]</f>
        <v>0.25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0.25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0.25</v>
      </c>
      <c r="S46" s="1">
        <f>COUNTIFS(Table2[Sub-Sector],Table3[[#This Row],[Sub-Sector]],Table2[% Price above 50 EMA],"&gt;=0")/Table3[[#This Row],[Count]]</f>
        <v>0.25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0.25</v>
      </c>
      <c r="V46" s="1">
        <f>COUNTIFS(Table2[Sub-Sector],Table3[[#This Row],[Sub-Sector]],Table2[Sharpe Ratio],"&gt;=0.10")/Table3[[#This Row],[Count]]</f>
        <v>0.75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46">
        <f>_xlfn.RANK.AVG(Table3[[#This Row],[Score]],Table3[Score],1)</f>
        <v>46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6">
        <f>_xlfn.RANK.AVG(Table3[[#This Row],[Score 2 ]],Table3[[Score 2 ]],1)</f>
        <v>45</v>
      </c>
    </row>
    <row r="47" spans="1:26" x14ac:dyDescent="0.3">
      <c r="A47" t="s">
        <v>167</v>
      </c>
      <c r="B47">
        <f>COUNTIFS(Table2[Sub-Sector],Table3[[#This Row],[Sub-Sector]])</f>
        <v>9</v>
      </c>
      <c r="C47" s="1">
        <f>COUNTIFS(Table2[Sub-Sector],Table3[[#This Row],[Sub-Sector]],Table2[Uptrend],"Uptrend")/Table3[[#This Row],[Count]]</f>
        <v>0.77777777777777779</v>
      </c>
      <c r="D47" s="1">
        <f>COUNTIFS(Table2[Sub-Sector],Table3[[#This Row],[Sub-Sector]],Table2[1W Return vs Nifty],"&gt;=5")/Table3[[#This Row],[Count]]</f>
        <v>0.33333333333333331</v>
      </c>
      <c r="E47" s="1">
        <f>COUNTIFS(Table2[Sub-Sector],Table3[[#This Row],[Sub-Sector]],Table2[1M Return vs Nifty],"&gt;=5")/Table3[[#This Row],[Count]]</f>
        <v>0.22222222222222221</v>
      </c>
      <c r="F47" s="1">
        <f>COUNTIFS(Table2[Sub-Sector],Table3[[#This Row],[Sub-Sector]],Table2[6M Return vs Nifty],"&gt;=10")/Table3[[#This Row],[Count]]</f>
        <v>0.44444444444444442</v>
      </c>
      <c r="G47" s="1">
        <f>COUNTIFS(Table2[Sub-Sector],Table3[[#This Row],[Sub-Sector]],Table2[1Y Return vs Nifty],"&gt;=10")/Table3[[#This Row],[Count]]</f>
        <v>0.33333333333333331</v>
      </c>
      <c r="H47" s="1">
        <f>COUNTIFS(Table2[Sub-Sector],Table3[[#This Row],[Sub-Sector]],Table2[RSI Exponential â€“ 14D],"&gt;=50")/Table3[[#This Row],[Count]]</f>
        <v>0.22222222222222221</v>
      </c>
      <c r="I47" s="1">
        <f>COUNTIFS(Table2[Sub-Sector],Table3[[#This Row],[Sub-Sector]],Table2[Relative Volume],"&gt;=1")/Table3[[#This Row],[Count]]</f>
        <v>0.66666666666666663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0.88888888888888884</v>
      </c>
      <c r="L47" s="1">
        <f>COUNTIFS(Table2[Sub-Sector],Table3[[#This Row],[Sub-Sector]],Table2[% Away From Current Week Low],"&gt;=0.05")/Table3[[#This Row],[Count]]</f>
        <v>0.22222222222222221</v>
      </c>
      <c r="M47" s="1">
        <f>COUNTIFS(Table2[Sub-Sector],Table3[[#This Row],[Sub-Sector]],Table2[% Away From Current Week High],"&lt;=0.05")/Table3[[#This Row],[Count]]</f>
        <v>0.44444444444444442</v>
      </c>
      <c r="N47" s="1">
        <f>COUNTIFS(Table2[Sub-Sector],Table3[[#This Row],[Sub-Sector]],Table2[% Away From Current Month Low],"&gt;=0.05")/Table3[[#This Row],[Count]]</f>
        <v>0.1111111111111111</v>
      </c>
      <c r="O47" s="1">
        <f>COUNTIFS(Table2[Sub-Sector],Table3[[#This Row],[Sub-Sector]],Table2[% Away From Current Month High],"&lt;=0.05")/Table3[[#This Row],[Count]]</f>
        <v>0.44444444444444442</v>
      </c>
      <c r="P47" s="1">
        <f>COUNTIFS(Table2[Sub-Sector],Table3[[#This Row],[Sub-Sector]],Table2[% Away From 52W High],"&lt;=10")/Table3[[#This Row],[Count]]</f>
        <v>0.44444444444444442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0.22222222222222221</v>
      </c>
      <c r="S47" s="1">
        <f>COUNTIFS(Table2[Sub-Sector],Table3[[#This Row],[Sub-Sector]],Table2[% Price above 50 EMA],"&gt;=0")/Table3[[#This Row],[Count]]</f>
        <v>0.77777777777777779</v>
      </c>
      <c r="T47" s="1">
        <f>COUNTIFS(Table2[Sub-Sector],Table3[[#This Row],[Sub-Sector]],Table2[% Price above 200 EMA],"&gt;=0")/Table3[[#This Row],[Count]]</f>
        <v>0.77777777777777779</v>
      </c>
      <c r="U47" s="1">
        <f>COUNTIFS(Table2[Sub-Sector],Table3[[#This Row],[Sub-Sector]],Table2[Rate of Change - Zone],"Positive")/Table3[[#This Row],[Count]]</f>
        <v>0.22222222222222221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47">
        <f>_xlfn.RANK.AVG(Table3[[#This Row],[Score]],Table3[Score],1)</f>
        <v>40.5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7">
        <f>_xlfn.RANK.AVG(Table3[[#This Row],[Score 2 ]],Table3[[Score 2 ]],1)</f>
        <v>46</v>
      </c>
    </row>
    <row r="48" spans="1:26" x14ac:dyDescent="0.3">
      <c r="A48" t="s">
        <v>48</v>
      </c>
      <c r="B48">
        <f>COUNTIFS(Table2[Sub-Sector],Table3[[#This Row],[Sub-Sector]])</f>
        <v>26</v>
      </c>
      <c r="C48" s="1">
        <f>COUNTIFS(Table2[Sub-Sector],Table3[[#This Row],[Sub-Sector]],Table2[Uptrend],"Uptrend")/Table3[[#This Row],[Count]]</f>
        <v>0.5</v>
      </c>
      <c r="D48" s="1">
        <f>COUNTIFS(Table2[Sub-Sector],Table3[[#This Row],[Sub-Sector]],Table2[1W Return vs Nifty],"&gt;=5")/Table3[[#This Row],[Count]]</f>
        <v>0.15384615384615385</v>
      </c>
      <c r="E48" s="1">
        <f>COUNTIFS(Table2[Sub-Sector],Table3[[#This Row],[Sub-Sector]],Table2[1M Return vs Nifty],"&gt;=5")/Table3[[#This Row],[Count]]</f>
        <v>0.11538461538461539</v>
      </c>
      <c r="F48" s="1">
        <f>COUNTIFS(Table2[Sub-Sector],Table3[[#This Row],[Sub-Sector]],Table2[6M Return vs Nifty],"&gt;=10")/Table3[[#This Row],[Count]]</f>
        <v>0.42307692307692307</v>
      </c>
      <c r="G48" s="1">
        <f>COUNTIFS(Table2[Sub-Sector],Table3[[#This Row],[Sub-Sector]],Table2[1Y Return vs Nifty],"&gt;=10")/Table3[[#This Row],[Count]]</f>
        <v>0.69230769230769229</v>
      </c>
      <c r="H48" s="1">
        <f>COUNTIFS(Table2[Sub-Sector],Table3[[#This Row],[Sub-Sector]],Table2[RSI Exponential â€“ 14D],"&gt;=50")/Table3[[#This Row],[Count]]</f>
        <v>0.19230769230769232</v>
      </c>
      <c r="I48" s="1">
        <f>COUNTIFS(Table2[Sub-Sector],Table3[[#This Row],[Sub-Sector]],Table2[Relative Volume],"&gt;=1")/Table3[[#This Row],[Count]]</f>
        <v>0.34615384615384615</v>
      </c>
      <c r="J48" s="1">
        <f>COUNTIFS(Table2[Sub-Sector],Table3[[#This Row],[Sub-Sector]],Table2[% Away From Day Low],"&gt;=0.05")/Table3[[#This Row],[Count]]</f>
        <v>3.8461538461538464E-2</v>
      </c>
      <c r="K48" s="1">
        <f>COUNTIFS(Table2[Sub-Sector],Table3[[#This Row],[Sub-Sector]],Table2[% Away From Day High],"&lt;=0.05")/Table3[[#This Row],[Count]]</f>
        <v>0.88461538461538458</v>
      </c>
      <c r="L48" s="1">
        <f>COUNTIFS(Table2[Sub-Sector],Table3[[#This Row],[Sub-Sector]],Table2[% Away From Current Week Low],"&gt;=0.05")/Table3[[#This Row],[Count]]</f>
        <v>0.11538461538461539</v>
      </c>
      <c r="M48" s="1">
        <f>COUNTIFS(Table2[Sub-Sector],Table3[[#This Row],[Sub-Sector]],Table2[% Away From Current Week High],"&lt;=0.05")/Table3[[#This Row],[Count]]</f>
        <v>0.34615384615384615</v>
      </c>
      <c r="N48" s="1">
        <f>COUNTIFS(Table2[Sub-Sector],Table3[[#This Row],[Sub-Sector]],Table2[% Away From Current Month Low],"&gt;=0.05")/Table3[[#This Row],[Count]]</f>
        <v>0.11538461538461539</v>
      </c>
      <c r="O48" s="1">
        <f>COUNTIFS(Table2[Sub-Sector],Table3[[#This Row],[Sub-Sector]],Table2[% Away From Current Month High],"&lt;=0.05")/Table3[[#This Row],[Count]]</f>
        <v>0.38461538461538464</v>
      </c>
      <c r="P48" s="1">
        <f>COUNTIFS(Table2[Sub-Sector],Table3[[#This Row],[Sub-Sector]],Table2[% Away From 52W High],"&lt;=10")/Table3[[#This Row],[Count]]</f>
        <v>0.15384615384615385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0.23076923076923078</v>
      </c>
      <c r="S48" s="1">
        <f>COUNTIFS(Table2[Sub-Sector],Table3[[#This Row],[Sub-Sector]],Table2[% Price above 50 EMA],"&gt;=0")/Table3[[#This Row],[Count]]</f>
        <v>0.23076923076923078</v>
      </c>
      <c r="T48" s="1">
        <f>COUNTIFS(Table2[Sub-Sector],Table3[[#This Row],[Sub-Sector]],Table2[% Price above 200 EMA],"&gt;=0")/Table3[[#This Row],[Count]]</f>
        <v>0.73076923076923073</v>
      </c>
      <c r="U48" s="1">
        <f>COUNTIFS(Table2[Sub-Sector],Table3[[#This Row],[Sub-Sector]],Table2[Rate of Change - Zone],"Positive")/Table3[[#This Row],[Count]]</f>
        <v>0.19230769230769232</v>
      </c>
      <c r="V48" s="1">
        <f>COUNTIFS(Table2[Sub-Sector],Table3[[#This Row],[Sub-Sector]],Table2[Sharpe Ratio],"&gt;=0.10")/Table3[[#This Row],[Count]]</f>
        <v>0.61538461538461542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48">
        <f>_xlfn.RANK.AVG(Table3[[#This Row],[Score]],Table3[Score],1)</f>
        <v>51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8">
        <f>_xlfn.RANK.AVG(Table3[[#This Row],[Score 2 ]],Table3[[Score 2 ]],1)</f>
        <v>47</v>
      </c>
    </row>
    <row r="49" spans="1:26" x14ac:dyDescent="0.3">
      <c r="A49" t="s">
        <v>928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49">
        <f>_xlfn.RANK.AVG(Table3[[#This Row],[Score]],Table3[Score],1)</f>
        <v>59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9">
        <f>_xlfn.RANK.AVG(Table3[[#This Row],[Score 2 ]],Table3[[Score 2 ]],1)</f>
        <v>51</v>
      </c>
    </row>
    <row r="50" spans="1:26" x14ac:dyDescent="0.3">
      <c r="A50" t="s">
        <v>322</v>
      </c>
      <c r="B50">
        <f>COUNTIFS(Table2[Sub-Sector],Table3[[#This Row],[Sub-Sector]])</f>
        <v>3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0.66666666666666663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0.66666666666666663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50">
        <f>_xlfn.RANK.AVG(Table3[[#This Row],[Score]],Table3[Score],1)</f>
        <v>85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0">
        <f>_xlfn.RANK.AVG(Table3[[#This Row],[Score 2 ]],Table3[[Score 2 ]],1)</f>
        <v>51</v>
      </c>
    </row>
    <row r="51" spans="1:26" x14ac:dyDescent="0.3">
      <c r="A51" t="s">
        <v>158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1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51">
        <f>_xlfn.RANK.AVG(Table3[[#This Row],[Score]],Table3[Score],1)</f>
        <v>59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1">
        <f>_xlfn.RANK.AVG(Table3[[#This Row],[Score 2 ]],Table3[[Score 2 ]],1)</f>
        <v>51</v>
      </c>
    </row>
    <row r="52" spans="1:26" x14ac:dyDescent="0.3">
      <c r="A52" t="s">
        <v>731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52">
        <f>_xlfn.RANK.AVG(Table3[[#This Row],[Score]],Table3[Score],1)</f>
        <v>59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2">
        <f>_xlfn.RANK.AVG(Table3[[#This Row],[Score 2 ]],Table3[[Score 2 ]],1)</f>
        <v>51</v>
      </c>
    </row>
    <row r="53" spans="1:26" x14ac:dyDescent="0.3">
      <c r="A53" t="s">
        <v>1405</v>
      </c>
      <c r="B53">
        <f>COUNTIFS(Table2[Sub-Sector],Table3[[#This Row],[Sub-Sector]])</f>
        <v>2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1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0.5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53">
        <f>_xlfn.RANK.AVG(Table3[[#This Row],[Score]],Table3[Score],1)</f>
        <v>85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3">
        <f>_xlfn.RANK.AVG(Table3[[#This Row],[Score 2 ]],Table3[[Score 2 ]],1)</f>
        <v>51</v>
      </c>
    </row>
    <row r="54" spans="1:26" x14ac:dyDescent="0.3">
      <c r="A54" t="s">
        <v>1738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54">
        <f>_xlfn.RANK.AVG(Table3[[#This Row],[Score]],Table3[Score],1)</f>
        <v>85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4">
        <f>_xlfn.RANK.AVG(Table3[[#This Row],[Score 2 ]],Table3[[Score 2 ]],1)</f>
        <v>51</v>
      </c>
    </row>
    <row r="55" spans="1:26" x14ac:dyDescent="0.3">
      <c r="A55" t="s">
        <v>766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55">
        <f>_xlfn.RANK.AVG(Table3[[#This Row],[Score]],Table3[Score],1)</f>
        <v>59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5">
        <f>_xlfn.RANK.AVG(Table3[[#This Row],[Score 2 ]],Table3[[Score 2 ]],1)</f>
        <v>51</v>
      </c>
    </row>
    <row r="56" spans="1:26" x14ac:dyDescent="0.3">
      <c r="A56" t="s">
        <v>18</v>
      </c>
      <c r="B56">
        <f>COUNTIFS(Table2[Sub-Sector],Table3[[#This Row],[Sub-Sector]])</f>
        <v>6</v>
      </c>
      <c r="C56" s="1">
        <f>COUNTIFS(Table2[Sub-Sector],Table3[[#This Row],[Sub-Sector]],Table2[Uptrend],"Uptrend")/Table3[[#This Row],[Count]]</f>
        <v>0.5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0.16666666666666666</v>
      </c>
      <c r="G56" s="1">
        <f>COUNTIFS(Table2[Sub-Sector],Table3[[#This Row],[Sub-Sector]],Table2[1Y Return vs Nifty],"&gt;=10")/Table3[[#This Row],[Count]]</f>
        <v>0.83333333333333337</v>
      </c>
      <c r="H56" s="1">
        <f>COUNTIFS(Table2[Sub-Sector],Table3[[#This Row],[Sub-Sector]],Table2[RSI Exponential â€“ 14D],"&gt;=50")/Table3[[#This Row],[Count]]</f>
        <v>0.16666666666666666</v>
      </c>
      <c r="I56" s="1">
        <f>COUNTIFS(Table2[Sub-Sector],Table3[[#This Row],[Sub-Sector]],Table2[Relative Volume],"&gt;=1")/Table3[[#This Row],[Count]]</f>
        <v>0.33333333333333331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0.33333333333333331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0.33333333333333331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0.16666666666666666</v>
      </c>
      <c r="S56" s="1">
        <f>COUNTIFS(Table2[Sub-Sector],Table3[[#This Row],[Sub-Sector]],Table2[% Price above 50 EMA],"&gt;=0")/Table3[[#This Row],[Count]]</f>
        <v>0.33333333333333331</v>
      </c>
      <c r="T56" s="1">
        <f>COUNTIFS(Table2[Sub-Sector],Table3[[#This Row],[Sub-Sector]],Table2[% Price above 200 EMA],"&gt;=0")/Table3[[#This Row],[Count]]</f>
        <v>0.66666666666666663</v>
      </c>
      <c r="U56" s="1">
        <f>COUNTIFS(Table2[Sub-Sector],Table3[[#This Row],[Sub-Sector]],Table2[Rate of Change - Zone],"Positive")/Table3[[#This Row],[Count]]</f>
        <v>0.33333333333333331</v>
      </c>
      <c r="V56" s="1">
        <f>COUNTIFS(Table2[Sub-Sector],Table3[[#This Row],[Sub-Sector]],Table2[Sharpe Ratio],"&gt;=0.10")/Table3[[#This Row],[Count]]</f>
        <v>0.33333333333333331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</v>
      </c>
      <c r="X56">
        <f>_xlfn.RANK.AVG(Table3[[#This Row],[Score]],Table3[Score],1)</f>
        <v>75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6">
        <f>_xlfn.RANK.AVG(Table3[[#This Row],[Score 2 ]],Table3[[Score 2 ]],1)</f>
        <v>55.5</v>
      </c>
    </row>
    <row r="57" spans="1:26" x14ac:dyDescent="0.3">
      <c r="A57" t="s">
        <v>149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57">
        <f>_xlfn.RANK.AVG(Table3[[#This Row],[Score]],Table3[Score],1)</f>
        <v>87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7">
        <f>_xlfn.RANK.AVG(Table3[[#This Row],[Score 2 ]],Table3[[Score 2 ]],1)</f>
        <v>55.5</v>
      </c>
    </row>
    <row r="58" spans="1:26" x14ac:dyDescent="0.3">
      <c r="A58" t="s">
        <v>485</v>
      </c>
      <c r="B58">
        <f>COUNTIFS(Table2[Sub-Sector],Table3[[#This Row],[Sub-Sector]])</f>
        <v>4</v>
      </c>
      <c r="C58" s="1">
        <f>COUNTIFS(Table2[Sub-Sector],Table3[[#This Row],[Sub-Sector]],Table2[Uptrend],"Uptrend")/Table3[[#This Row],[Count]]</f>
        <v>0.5</v>
      </c>
      <c r="D58" s="1">
        <f>COUNTIFS(Table2[Sub-Sector],Table3[[#This Row],[Sub-Sector]],Table2[1W Return vs Nifty],"&gt;=5")/Table3[[#This Row],[Count]]</f>
        <v>0.5</v>
      </c>
      <c r="E58" s="1">
        <f>COUNTIFS(Table2[Sub-Sector],Table3[[#This Row],[Sub-Sector]],Table2[1M Return vs Nifty],"&gt;=5")/Table3[[#This Row],[Count]]</f>
        <v>0.5</v>
      </c>
      <c r="F58" s="1">
        <f>COUNTIFS(Table2[Sub-Sector],Table3[[#This Row],[Sub-Sector]],Table2[6M Return vs Nifty],"&gt;=10")/Table3[[#This Row],[Count]]</f>
        <v>0.5</v>
      </c>
      <c r="G58" s="1">
        <f>COUNTIFS(Table2[Sub-Sector],Table3[[#This Row],[Sub-Sector]],Table2[1Y Return vs Nifty],"&gt;=10")/Table3[[#This Row],[Count]]</f>
        <v>0.25</v>
      </c>
      <c r="H58" s="1">
        <f>COUNTIFS(Table2[Sub-Sector],Table3[[#This Row],[Sub-Sector]],Table2[RSI Exponential â€“ 14D],"&gt;=50")/Table3[[#This Row],[Count]]</f>
        <v>0.25</v>
      </c>
      <c r="I58" s="1">
        <f>COUNTIFS(Table2[Sub-Sector],Table3[[#This Row],[Sub-Sector]],Table2[Relative Volume],"&gt;=1")/Table3[[#This Row],[Count]]</f>
        <v>0.5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0.5</v>
      </c>
      <c r="L58" s="1">
        <f>COUNTIFS(Table2[Sub-Sector],Table3[[#This Row],[Sub-Sector]],Table2[% Away From Current Week Low],"&gt;=0.05")/Table3[[#This Row],[Count]]</f>
        <v>0.25</v>
      </c>
      <c r="M58" s="1">
        <f>COUNTIFS(Table2[Sub-Sector],Table3[[#This Row],[Sub-Sector]],Table2[% Away From Current Week High],"&lt;=0.05")/Table3[[#This Row],[Count]]</f>
        <v>0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0.25</v>
      </c>
      <c r="S58" s="1">
        <f>COUNTIFS(Table2[Sub-Sector],Table3[[#This Row],[Sub-Sector]],Table2[% Price above 50 EMA],"&gt;=0")/Table3[[#This Row],[Count]]</f>
        <v>0.5</v>
      </c>
      <c r="T58" s="1">
        <f>COUNTIFS(Table2[Sub-Sector],Table3[[#This Row],[Sub-Sector]],Table2[% Price above 200 EMA],"&gt;=0")/Table3[[#This Row],[Count]]</f>
        <v>0.5</v>
      </c>
      <c r="U58" s="1">
        <f>COUNTIFS(Table2[Sub-Sector],Table3[[#This Row],[Sub-Sector]],Table2[Rate of Change - Zone],"Positive")/Table3[[#This Row],[Count]]</f>
        <v>0.25</v>
      </c>
      <c r="V58" s="1">
        <f>COUNTIFS(Table2[Sub-Sector],Table3[[#This Row],[Sub-Sector]],Table2[Sharpe Ratio],"&gt;=0.10")/Table3[[#This Row],[Count]]</f>
        <v>0.25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58">
        <f>_xlfn.RANK.AVG(Table3[[#This Row],[Score]],Table3[Score],1)</f>
        <v>37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8">
        <f>_xlfn.RANK.AVG(Table3[[#This Row],[Score 2 ]],Table3[[Score 2 ]],1)</f>
        <v>57</v>
      </c>
    </row>
    <row r="59" spans="1:26" x14ac:dyDescent="0.3">
      <c r="A59" t="s">
        <v>527</v>
      </c>
      <c r="B59">
        <f>COUNTIFS(Table2[Sub-Sector],Table3[[#This Row],[Sub-Sector]])</f>
        <v>5</v>
      </c>
      <c r="C59" s="1">
        <f>COUNTIFS(Table2[Sub-Sector],Table3[[#This Row],[Sub-Sector]],Table2[Uptrend],"Uptrend")/Table3[[#This Row],[Count]]</f>
        <v>0.8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0.4</v>
      </c>
      <c r="F59" s="1">
        <f>COUNTIFS(Table2[Sub-Sector],Table3[[#This Row],[Sub-Sector]],Table2[6M Return vs Nifty],"&gt;=10")/Table3[[#This Row],[Count]]</f>
        <v>0.2</v>
      </c>
      <c r="G59" s="1">
        <f>COUNTIFS(Table2[Sub-Sector],Table3[[#This Row],[Sub-Sector]],Table2[1Y Return vs Nifty],"&gt;=10")/Table3[[#This Row],[Count]]</f>
        <v>0</v>
      </c>
      <c r="H59" s="1">
        <f>COUNTIFS(Table2[Sub-Sector],Table3[[#This Row],[Sub-Sector]],Table2[RSI Exponential â€“ 14D],"&gt;=50")/Table3[[#This Row],[Count]]</f>
        <v>0.4</v>
      </c>
      <c r="I59" s="1">
        <f>COUNTIFS(Table2[Sub-Sector],Table3[[#This Row],[Sub-Sector]],Table2[Relative Volume],"&gt;=1")/Table3[[#This Row],[Count]]</f>
        <v>0.8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0.6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0.2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0.2</v>
      </c>
      <c r="P59" s="1">
        <f>COUNTIFS(Table2[Sub-Sector],Table3[[#This Row],[Sub-Sector]],Table2[% Away From 52W High],"&lt;=10")/Table3[[#This Row],[Count]]</f>
        <v>0.2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0.6</v>
      </c>
      <c r="S59" s="1">
        <f>COUNTIFS(Table2[Sub-Sector],Table3[[#This Row],[Sub-Sector]],Table2[% Price above 50 EMA],"&gt;=0")/Table3[[#This Row],[Count]]</f>
        <v>0.6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0.6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389.5</v>
      </c>
      <c r="X59">
        <f>_xlfn.RANK.AVG(Table3[[#This Row],[Score]],Table3[Score],1)</f>
        <v>47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9">
        <f>_xlfn.RANK.AVG(Table3[[#This Row],[Score 2 ]],Table3[[Score 2 ]],1)</f>
        <v>58</v>
      </c>
    </row>
    <row r="60" spans="1:26" x14ac:dyDescent="0.3">
      <c r="A60" t="s">
        <v>92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1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1</v>
      </c>
      <c r="V60" s="1">
        <f>COUNTIFS(Table2[Sub-Sector],Table3[[#This Row],[Sub-Sector]],Table2[Sharpe Ratio],"&gt;=0.10")/Table3[[#This Row],[Count]]</f>
        <v>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60">
        <f>_xlfn.RANK.AVG(Table3[[#This Row],[Score]],Table3[Score],1)</f>
        <v>89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60">
        <f>_xlfn.RANK.AVG(Table3[[#This Row],[Score 2 ]],Table3[[Score 2 ]],1)</f>
        <v>59</v>
      </c>
    </row>
    <row r="61" spans="1:26" x14ac:dyDescent="0.3">
      <c r="A61" t="s">
        <v>469</v>
      </c>
      <c r="B61">
        <f>COUNTIFS(Table2[Sub-Sector],Table3[[#This Row],[Sub-Sector]])</f>
        <v>10</v>
      </c>
      <c r="C61" s="1">
        <f>COUNTIFS(Table2[Sub-Sector],Table3[[#This Row],[Sub-Sector]],Table2[Uptrend],"Uptrend")/Table3[[#This Row],[Count]]</f>
        <v>0.6</v>
      </c>
      <c r="D61" s="1">
        <f>COUNTIFS(Table2[Sub-Sector],Table3[[#This Row],[Sub-Sector]],Table2[1W Return vs Nifty],"&gt;=5")/Table3[[#This Row],[Count]]</f>
        <v>0.3</v>
      </c>
      <c r="E61" s="1">
        <f>COUNTIFS(Table2[Sub-Sector],Table3[[#This Row],[Sub-Sector]],Table2[1M Return vs Nifty],"&gt;=5")/Table3[[#This Row],[Count]]</f>
        <v>0.3</v>
      </c>
      <c r="F61" s="1">
        <f>COUNTIFS(Table2[Sub-Sector],Table3[[#This Row],[Sub-Sector]],Table2[6M Return vs Nifty],"&gt;=10")/Table3[[#This Row],[Count]]</f>
        <v>0.5</v>
      </c>
      <c r="G61" s="1">
        <f>COUNTIFS(Table2[Sub-Sector],Table3[[#This Row],[Sub-Sector]],Table2[1Y Return vs Nifty],"&gt;=10")/Table3[[#This Row],[Count]]</f>
        <v>0.3</v>
      </c>
      <c r="H61" s="1">
        <f>COUNTIFS(Table2[Sub-Sector],Table3[[#This Row],[Sub-Sector]],Table2[RSI Exponential â€“ 14D],"&gt;=50")/Table3[[#This Row],[Count]]</f>
        <v>0.3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0.3</v>
      </c>
      <c r="K61" s="1">
        <f>COUNTIFS(Table2[Sub-Sector],Table3[[#This Row],[Sub-Sector]],Table2[% Away From Day High],"&lt;=0.05")/Table3[[#This Row],[Count]]</f>
        <v>0.9</v>
      </c>
      <c r="L61" s="1">
        <f>COUNTIFS(Table2[Sub-Sector],Table3[[#This Row],[Sub-Sector]],Table2[% Away From Current Week Low],"&gt;=0.05")/Table3[[#This Row],[Count]]</f>
        <v>0.3</v>
      </c>
      <c r="M61" s="1">
        <f>COUNTIFS(Table2[Sub-Sector],Table3[[#This Row],[Sub-Sector]],Table2[% Away From Current Week High],"&lt;=0.05")/Table3[[#This Row],[Count]]</f>
        <v>0.5</v>
      </c>
      <c r="N61" s="1">
        <f>COUNTIFS(Table2[Sub-Sector],Table3[[#This Row],[Sub-Sector]],Table2[% Away From Current Month Low],"&gt;=0.05")/Table3[[#This Row],[Count]]</f>
        <v>0.3</v>
      </c>
      <c r="O61" s="1">
        <f>COUNTIFS(Table2[Sub-Sector],Table3[[#This Row],[Sub-Sector]],Table2[% Away From Current Month High],"&lt;=0.05")/Table3[[#This Row],[Count]]</f>
        <v>0.6</v>
      </c>
      <c r="P61" s="1">
        <f>COUNTIFS(Table2[Sub-Sector],Table3[[#This Row],[Sub-Sector]],Table2[% Away From 52W High],"&lt;=10")/Table3[[#This Row],[Count]]</f>
        <v>0.3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0.4</v>
      </c>
      <c r="S61" s="1">
        <f>COUNTIFS(Table2[Sub-Sector],Table3[[#This Row],[Sub-Sector]],Table2[% Price above 50 EMA],"&gt;=0")/Table3[[#This Row],[Count]]</f>
        <v>0.5</v>
      </c>
      <c r="T61" s="1">
        <f>COUNTIFS(Table2[Sub-Sector],Table3[[#This Row],[Sub-Sector]],Table2[% Price above 200 EMA],"&gt;=0")/Table3[[#This Row],[Count]]</f>
        <v>0.9</v>
      </c>
      <c r="U61" s="1">
        <f>COUNTIFS(Table2[Sub-Sector],Table3[[#This Row],[Sub-Sector]],Table2[Rate of Change - Zone],"Positive")/Table3[[#This Row],[Count]]</f>
        <v>0.2</v>
      </c>
      <c r="V61" s="1">
        <f>COUNTIFS(Table2[Sub-Sector],Table3[[#This Row],[Sub-Sector]],Table2[Sharpe Ratio],"&gt;=0.10")/Table3[[#This Row],[Count]]</f>
        <v>0.4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61">
        <f>_xlfn.RANK.AVG(Table3[[#This Row],[Score]],Table3[Score],1)</f>
        <v>45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61">
        <f>_xlfn.RANK.AVG(Table3[[#This Row],[Score 2 ]],Table3[[Score 2 ]],1)</f>
        <v>60</v>
      </c>
    </row>
    <row r="62" spans="1:26" x14ac:dyDescent="0.3">
      <c r="A62" t="s">
        <v>195</v>
      </c>
      <c r="B62">
        <f>COUNTIFS(Table2[Sub-Sector],Table3[[#This Row],[Sub-Sector]])</f>
        <v>9</v>
      </c>
      <c r="C62" s="1">
        <f>COUNTIFS(Table2[Sub-Sector],Table3[[#This Row],[Sub-Sector]],Table2[Uptrend],"Uptrend")/Table3[[#This Row],[Count]]</f>
        <v>0.33333333333333331</v>
      </c>
      <c r="D62" s="1">
        <f>COUNTIFS(Table2[Sub-Sector],Table3[[#This Row],[Sub-Sector]],Table2[1W Return vs Nifty],"&gt;=5")/Table3[[#This Row],[Count]]</f>
        <v>0.22222222222222221</v>
      </c>
      <c r="E62" s="1">
        <f>COUNTIFS(Table2[Sub-Sector],Table3[[#This Row],[Sub-Sector]],Table2[1M Return vs Nifty],"&gt;=5")/Table3[[#This Row],[Count]]</f>
        <v>0.22222222222222221</v>
      </c>
      <c r="F62" s="1">
        <f>COUNTIFS(Table2[Sub-Sector],Table3[[#This Row],[Sub-Sector]],Table2[6M Return vs Nifty],"&gt;=10")/Table3[[#This Row],[Count]]</f>
        <v>0.44444444444444442</v>
      </c>
      <c r="G62" s="1">
        <f>COUNTIFS(Table2[Sub-Sector],Table3[[#This Row],[Sub-Sector]],Table2[1Y Return vs Nifty],"&gt;=10")/Table3[[#This Row],[Count]]</f>
        <v>0.1111111111111111</v>
      </c>
      <c r="H62" s="1">
        <f>COUNTIFS(Table2[Sub-Sector],Table3[[#This Row],[Sub-Sector]],Table2[RSI Exponential â€“ 14D],"&gt;=50")/Table3[[#This Row],[Count]]</f>
        <v>0.22222222222222221</v>
      </c>
      <c r="I62" s="1">
        <f>COUNTIFS(Table2[Sub-Sector],Table3[[#This Row],[Sub-Sector]],Table2[Relative Volume],"&gt;=1")/Table3[[#This Row],[Count]]</f>
        <v>0.66666666666666663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0.88888888888888884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0.66666666666666663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0.66666666666666663</v>
      </c>
      <c r="P62" s="1">
        <f>COUNTIFS(Table2[Sub-Sector],Table3[[#This Row],[Sub-Sector]],Table2[% Away From 52W High],"&lt;=10")/Table3[[#This Row],[Count]]</f>
        <v>0.22222222222222221</v>
      </c>
      <c r="Q62" s="1">
        <f>COUNTIFS(Table2[Sub-Sector],Table3[[#This Row],[Sub-Sector]],Table2[% Away From 52W Low],"&gt;=10")/Table3[[#This Row],[Count]]</f>
        <v>0.88888888888888884</v>
      </c>
      <c r="R62" s="1">
        <f>COUNTIFS(Table2[Sub-Sector],Table3[[#This Row],[Sub-Sector]],Table2[% Price above 20 EMA],"&gt;=0")/Table3[[#This Row],[Count]]</f>
        <v>0.33333333333333331</v>
      </c>
      <c r="S62" s="1">
        <f>COUNTIFS(Table2[Sub-Sector],Table3[[#This Row],[Sub-Sector]],Table2[% Price above 50 EMA],"&gt;=0")/Table3[[#This Row],[Count]]</f>
        <v>0.44444444444444442</v>
      </c>
      <c r="T62" s="1">
        <f>COUNTIFS(Table2[Sub-Sector],Table3[[#This Row],[Sub-Sector]],Table2[% Price above 200 EMA],"&gt;=0")/Table3[[#This Row],[Count]]</f>
        <v>0.66666666666666663</v>
      </c>
      <c r="U62" s="1">
        <f>COUNTIFS(Table2[Sub-Sector],Table3[[#This Row],[Sub-Sector]],Table2[Rate of Change - Zone],"Positive")/Table3[[#This Row],[Count]]</f>
        <v>0.22222222222222221</v>
      </c>
      <c r="V62" s="1">
        <f>COUNTIFS(Table2[Sub-Sector],Table3[[#This Row],[Sub-Sector]],Table2[Sharpe Ratio],"&gt;=0.10")/Table3[[#This Row],[Count]]</f>
        <v>0.1111111111111111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62">
        <f>_xlfn.RANK.AVG(Table3[[#This Row],[Score]],Table3[Score],1)</f>
        <v>59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62">
        <f>_xlfn.RANK.AVG(Table3[[#This Row],[Score 2 ]],Table3[[Score 2 ]],1)</f>
        <v>61</v>
      </c>
    </row>
    <row r="63" spans="1:26" x14ac:dyDescent="0.3">
      <c r="A63" t="s">
        <v>27</v>
      </c>
      <c r="B63">
        <f>COUNTIFS(Table2[Sub-Sector],Table3[[#This Row],[Sub-Sector]])</f>
        <v>4</v>
      </c>
      <c r="C63" s="1">
        <f>COUNTIFS(Table2[Sub-Sector],Table3[[#This Row],[Sub-Sector]],Table2[Uptrend],"Uptrend")/Table3[[#This Row],[Count]]</f>
        <v>0.5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0.5</v>
      </c>
      <c r="F63" s="1">
        <f>COUNTIFS(Table2[Sub-Sector],Table3[[#This Row],[Sub-Sector]],Table2[6M Return vs Nifty],"&gt;=10")/Table3[[#This Row],[Count]]</f>
        <v>0.25</v>
      </c>
      <c r="G63" s="1">
        <f>COUNTIFS(Table2[Sub-Sector],Table3[[#This Row],[Sub-Sector]],Table2[1Y Return vs Nifty],"&gt;=10")/Table3[[#This Row],[Count]]</f>
        <v>0.25</v>
      </c>
      <c r="H63" s="1">
        <f>COUNTIFS(Table2[Sub-Sector],Table3[[#This Row],[Sub-Sector]],Table2[RSI Exponential â€“ 14D],"&gt;=50")/Table3[[#This Row],[Count]]</f>
        <v>0.25</v>
      </c>
      <c r="I63" s="1">
        <f>COUNTIFS(Table2[Sub-Sector],Table3[[#This Row],[Sub-Sector]],Table2[Relative Volume],"&gt;=1")/Table3[[#This Row],[Count]]</f>
        <v>0.75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0.25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0.5</v>
      </c>
      <c r="P63" s="1">
        <f>COUNTIFS(Table2[Sub-Sector],Table3[[#This Row],[Sub-Sector]],Table2[% Away From 52W High],"&lt;=10")/Table3[[#This Row],[Count]]</f>
        <v>0.5</v>
      </c>
      <c r="Q63" s="1">
        <f>COUNTIFS(Table2[Sub-Sector],Table3[[#This Row],[Sub-Sector]],Table2[% Away From 52W Low],"&gt;=10")/Table3[[#This Row],[Count]]</f>
        <v>0.75</v>
      </c>
      <c r="R63" s="1">
        <f>COUNTIFS(Table2[Sub-Sector],Table3[[#This Row],[Sub-Sector]],Table2[% Price above 20 EMA],"&gt;=0")/Table3[[#This Row],[Count]]</f>
        <v>0.25</v>
      </c>
      <c r="S63" s="1">
        <f>COUNTIFS(Table2[Sub-Sector],Table3[[#This Row],[Sub-Sector]],Table2[% Price above 50 EMA],"&gt;=0")/Table3[[#This Row],[Count]]</f>
        <v>0.5</v>
      </c>
      <c r="T63" s="1">
        <f>COUNTIFS(Table2[Sub-Sector],Table3[[#This Row],[Sub-Sector]],Table2[% Price above 200 EMA],"&gt;=0")/Table3[[#This Row],[Count]]</f>
        <v>0.5</v>
      </c>
      <c r="U63" s="1">
        <f>COUNTIFS(Table2[Sub-Sector],Table3[[#This Row],[Sub-Sector]],Table2[Rate of Change - Zone],"Positive")/Table3[[#This Row],[Count]]</f>
        <v>0.25</v>
      </c>
      <c r="V63" s="1">
        <f>COUNTIFS(Table2[Sub-Sector],Table3[[#This Row],[Sub-Sector]],Table2[Sharpe Ratio],"&gt;=0.10")/Table3[[#This Row],[Count]]</f>
        <v>0.25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63">
        <f>_xlfn.RANK.AVG(Table3[[#This Row],[Score]],Table3[Score],1)</f>
        <v>62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3">
        <f>_xlfn.RANK.AVG(Table3[[#This Row],[Score 2 ]],Table3[[Score 2 ]],1)</f>
        <v>62</v>
      </c>
    </row>
    <row r="64" spans="1:26" x14ac:dyDescent="0.3">
      <c r="A64" t="s">
        <v>140</v>
      </c>
      <c r="B64">
        <f>COUNTIFS(Table2[Sub-Sector],Table3[[#This Row],[Sub-Sector]])</f>
        <v>6</v>
      </c>
      <c r="C64" s="1">
        <f>COUNTIFS(Table2[Sub-Sector],Table3[[#This Row],[Sub-Sector]],Table2[Uptrend],"Uptrend")/Table3[[#This Row],[Count]]</f>
        <v>0.5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0.33333333333333331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0</v>
      </c>
      <c r="I64" s="1">
        <f>COUNTIFS(Table2[Sub-Sector],Table3[[#This Row],[Sub-Sector]],Table2[Relative Volume],"&gt;=1")/Table3[[#This Row],[Count]]</f>
        <v>0.5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0.33333333333333331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0.66666666666666663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0.83333333333333337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0.5</v>
      </c>
      <c r="T64" s="1">
        <f>COUNTIFS(Table2[Sub-Sector],Table3[[#This Row],[Sub-Sector]],Table2[% Price above 200 EMA],"&gt;=0")/Table3[[#This Row],[Count]]</f>
        <v>0.83333333333333337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0.5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64">
        <f>_xlfn.RANK.AVG(Table3[[#This Row],[Score]],Table3[Score],1)</f>
        <v>71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4">
        <f>_xlfn.RANK.AVG(Table3[[#This Row],[Score 2 ]],Table3[[Score 2 ]],1)</f>
        <v>63.5</v>
      </c>
    </row>
    <row r="65" spans="1:26" x14ac:dyDescent="0.3">
      <c r="A65" t="s">
        <v>1000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0.5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1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0.5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0.5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65">
        <f>_xlfn.RANK.AVG(Table3[[#This Row],[Score]],Table3[Score],1)</f>
        <v>96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5">
        <f>_xlfn.RANK.AVG(Table3[[#This Row],[Score 2 ]],Table3[[Score 2 ]],1)</f>
        <v>63.5</v>
      </c>
    </row>
    <row r="66" spans="1:26" x14ac:dyDescent="0.3">
      <c r="A66" t="s">
        <v>406</v>
      </c>
      <c r="B66">
        <f>COUNTIFS(Table2[Sub-Sector],Table3[[#This Row],[Sub-Sector]])</f>
        <v>14</v>
      </c>
      <c r="C66" s="1">
        <f>COUNTIFS(Table2[Sub-Sector],Table3[[#This Row],[Sub-Sector]],Table2[Uptrend],"Uptrend")/Table3[[#This Row],[Count]]</f>
        <v>0.5</v>
      </c>
      <c r="D66" s="1">
        <f>COUNTIFS(Table2[Sub-Sector],Table3[[#This Row],[Sub-Sector]],Table2[1W Return vs Nifty],"&gt;=5")/Table3[[#This Row],[Count]]</f>
        <v>0.5714285714285714</v>
      </c>
      <c r="E66" s="1">
        <f>COUNTIFS(Table2[Sub-Sector],Table3[[#This Row],[Sub-Sector]],Table2[1M Return vs Nifty],"&gt;=5")/Table3[[#This Row],[Count]]</f>
        <v>7.1428571428571425E-2</v>
      </c>
      <c r="F66" s="1">
        <f>COUNTIFS(Table2[Sub-Sector],Table3[[#This Row],[Sub-Sector]],Table2[6M Return vs Nifty],"&gt;=10")/Table3[[#This Row],[Count]]</f>
        <v>0.5</v>
      </c>
      <c r="G66" s="1">
        <f>COUNTIFS(Table2[Sub-Sector],Table3[[#This Row],[Sub-Sector]],Table2[1Y Return vs Nifty],"&gt;=10")/Table3[[#This Row],[Count]]</f>
        <v>0.5714285714285714</v>
      </c>
      <c r="H66" s="1">
        <f>COUNTIFS(Table2[Sub-Sector],Table3[[#This Row],[Sub-Sector]],Table2[RSI Exponential â€“ 14D],"&gt;=50")/Table3[[#This Row],[Count]]</f>
        <v>0.14285714285714285</v>
      </c>
      <c r="I66" s="1">
        <f>COUNTIFS(Table2[Sub-Sector],Table3[[#This Row],[Sub-Sector]],Table2[Relative Volume],"&gt;=1")/Table3[[#This Row],[Count]]</f>
        <v>0.21428571428571427</v>
      </c>
      <c r="J66" s="1">
        <f>COUNTIFS(Table2[Sub-Sector],Table3[[#This Row],[Sub-Sector]],Table2[% Away From Day Low],"&gt;=0.05")/Table3[[#This Row],[Count]]</f>
        <v>7.1428571428571425E-2</v>
      </c>
      <c r="K66" s="1">
        <f>COUNTIFS(Table2[Sub-Sector],Table3[[#This Row],[Sub-Sector]],Table2[% Away From Day High],"&lt;=0.05")/Table3[[#This Row],[Count]]</f>
        <v>0.8571428571428571</v>
      </c>
      <c r="L66" s="1">
        <f>COUNTIFS(Table2[Sub-Sector],Table3[[#This Row],[Sub-Sector]],Table2[% Away From Current Week Low],"&gt;=0.05")/Table3[[#This Row],[Count]]</f>
        <v>7.1428571428571425E-2</v>
      </c>
      <c r="M66" s="1">
        <f>COUNTIFS(Table2[Sub-Sector],Table3[[#This Row],[Sub-Sector]],Table2[% Away From Current Week High],"&lt;=0.05")/Table3[[#This Row],[Count]]</f>
        <v>0.2857142857142857</v>
      </c>
      <c r="N66" s="1">
        <f>COUNTIFS(Table2[Sub-Sector],Table3[[#This Row],[Sub-Sector]],Table2[% Away From Current Month Low],"&gt;=0.05")/Table3[[#This Row],[Count]]</f>
        <v>7.1428571428571425E-2</v>
      </c>
      <c r="O66" s="1">
        <f>COUNTIFS(Table2[Sub-Sector],Table3[[#This Row],[Sub-Sector]],Table2[% Away From Current Month High],"&lt;=0.05")/Table3[[#This Row],[Count]]</f>
        <v>0.35714285714285715</v>
      </c>
      <c r="P66" s="1">
        <f>COUNTIFS(Table2[Sub-Sector],Table3[[#This Row],[Sub-Sector]],Table2[% Away From 52W High],"&lt;=10")/Table3[[#This Row],[Count]]</f>
        <v>0.21428571428571427</v>
      </c>
      <c r="Q66" s="1">
        <f>COUNTIFS(Table2[Sub-Sector],Table3[[#This Row],[Sub-Sector]],Table2[% Away From 52W Low],"&gt;=10")/Table3[[#This Row],[Count]]</f>
        <v>0.8571428571428571</v>
      </c>
      <c r="R66" s="1">
        <f>COUNTIFS(Table2[Sub-Sector],Table3[[#This Row],[Sub-Sector]],Table2[% Price above 20 EMA],"&gt;=0")/Table3[[#This Row],[Count]]</f>
        <v>0.14285714285714285</v>
      </c>
      <c r="S66" s="1">
        <f>COUNTIFS(Table2[Sub-Sector],Table3[[#This Row],[Sub-Sector]],Table2[% Price above 50 EMA],"&gt;=0")/Table3[[#This Row],[Count]]</f>
        <v>0.21428571428571427</v>
      </c>
      <c r="T66" s="1">
        <f>COUNTIFS(Table2[Sub-Sector],Table3[[#This Row],[Sub-Sector]],Table2[% Price above 200 EMA],"&gt;=0")/Table3[[#This Row],[Count]]</f>
        <v>0.7857142857142857</v>
      </c>
      <c r="U66" s="1">
        <f>COUNTIFS(Table2[Sub-Sector],Table3[[#This Row],[Sub-Sector]],Table2[Rate of Change - Zone],"Positive")/Table3[[#This Row],[Count]]</f>
        <v>0.14285714285714285</v>
      </c>
      <c r="V66" s="1">
        <f>COUNTIFS(Table2[Sub-Sector],Table3[[#This Row],[Sub-Sector]],Table2[Sharpe Ratio],"&gt;=0.10")/Table3[[#This Row],[Count]]</f>
        <v>7.1428571428571425E-2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66">
        <f>_xlfn.RANK.AVG(Table3[[#This Row],[Score]],Table3[Score],1)</f>
        <v>50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6">
        <f>_xlfn.RANK.AVG(Table3[[#This Row],[Score 2 ]],Table3[[Score 2 ]],1)</f>
        <v>65</v>
      </c>
    </row>
    <row r="67" spans="1:26" x14ac:dyDescent="0.3">
      <c r="A67" t="s">
        <v>43</v>
      </c>
      <c r="B67">
        <f>COUNTIFS(Table2[Sub-Sector],Table3[[#This Row],[Sub-Sector]])</f>
        <v>10</v>
      </c>
      <c r="C67" s="1">
        <f>COUNTIFS(Table2[Sub-Sector],Table3[[#This Row],[Sub-Sector]],Table2[Uptrend],"Uptrend")/Table3[[#This Row],[Count]]</f>
        <v>0.7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0.3</v>
      </c>
      <c r="G67" s="1">
        <f>COUNTIFS(Table2[Sub-Sector],Table3[[#This Row],[Sub-Sector]],Table2[1Y Return vs Nifty],"&gt;=10")/Table3[[#This Row],[Count]]</f>
        <v>0.5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0.2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0.3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0.7</v>
      </c>
      <c r="P67" s="1">
        <f>COUNTIFS(Table2[Sub-Sector],Table3[[#This Row],[Sub-Sector]],Table2[% Away From 52W High],"&lt;=10")/Table3[[#This Row],[Count]]</f>
        <v>0.6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0.1</v>
      </c>
      <c r="S67" s="1">
        <f>COUNTIFS(Table2[Sub-Sector],Table3[[#This Row],[Sub-Sector]],Table2[% Price above 50 EMA],"&gt;=0")/Table3[[#This Row],[Count]]</f>
        <v>0.6</v>
      </c>
      <c r="T67" s="1">
        <f>COUNTIFS(Table2[Sub-Sector],Table3[[#This Row],[Sub-Sector]],Table2[% Price above 200 EMA],"&gt;=0")/Table3[[#This Row],[Count]]</f>
        <v>0.9</v>
      </c>
      <c r="U67" s="1">
        <f>COUNTIFS(Table2[Sub-Sector],Table3[[#This Row],[Sub-Sector]],Table2[Rate of Change - Zone],"Positive")/Table3[[#This Row],[Count]]</f>
        <v>0.5</v>
      </c>
      <c r="V67" s="1">
        <f>COUNTIFS(Table2[Sub-Sector],Table3[[#This Row],[Sub-Sector]],Table2[Sharpe Ratio],"&gt;=0.10")/Table3[[#This Row],[Count]]</f>
        <v>0.1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67">
        <f>_xlfn.RANK.AVG(Table3[[#This Row],[Score]],Table3[Score],1)</f>
        <v>76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7">
        <f>_xlfn.RANK.AVG(Table3[[#This Row],[Score 2 ]],Table3[[Score 2 ]],1)</f>
        <v>66.5</v>
      </c>
    </row>
    <row r="68" spans="1:26" x14ac:dyDescent="0.3">
      <c r="A68" t="s">
        <v>95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0.33333333333333331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0.33333333333333331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0.33333333333333331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0.66666666666666663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0.66666666666666663</v>
      </c>
      <c r="P68" s="1">
        <f>COUNTIFS(Table2[Sub-Sector],Table3[[#This Row],[Sub-Sector]],Table2[% Away From 52W High],"&lt;=10")/Table3[[#This Row],[Count]]</f>
        <v>0.33333333333333331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0.33333333333333331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68">
        <f>_xlfn.RANK.AVG(Table3[[#This Row],[Score]],Table3[Score],1)</f>
        <v>74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8">
        <f>_xlfn.RANK.AVG(Table3[[#This Row],[Score 2 ]],Table3[[Score 2 ]],1)</f>
        <v>66.5</v>
      </c>
    </row>
    <row r="69" spans="1:26" x14ac:dyDescent="0.3">
      <c r="A69" t="s">
        <v>579</v>
      </c>
      <c r="B69">
        <f>COUNTIFS(Table2[Sub-Sector],Table3[[#This Row],[Sub-Sector]])</f>
        <v>7</v>
      </c>
      <c r="C69" s="1">
        <f>COUNTIFS(Table2[Sub-Sector],Table3[[#This Row],[Sub-Sector]],Table2[Uptrend],"Uptrend")/Table3[[#This Row],[Count]]</f>
        <v>0.7142857142857143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0.2857142857142857</v>
      </c>
      <c r="F69" s="1">
        <f>COUNTIFS(Table2[Sub-Sector],Table3[[#This Row],[Sub-Sector]],Table2[6M Return vs Nifty],"&gt;=10")/Table3[[#This Row],[Count]]</f>
        <v>0.42857142857142855</v>
      </c>
      <c r="G69" s="1">
        <f>COUNTIFS(Table2[Sub-Sector],Table3[[#This Row],[Sub-Sector]],Table2[1Y Return vs Nifty],"&gt;=10")/Table3[[#This Row],[Count]]</f>
        <v>0.14285714285714285</v>
      </c>
      <c r="H69" s="1">
        <f>COUNTIFS(Table2[Sub-Sector],Table3[[#This Row],[Sub-Sector]],Table2[RSI Exponential â€“ 14D],"&gt;=50")/Table3[[#This Row],[Count]]</f>
        <v>0.2857142857142857</v>
      </c>
      <c r="I69" s="1">
        <f>COUNTIFS(Table2[Sub-Sector],Table3[[#This Row],[Sub-Sector]],Table2[Relative Volume],"&gt;=1")/Table3[[#This Row],[Count]]</f>
        <v>0.42857142857142855</v>
      </c>
      <c r="J69" s="1">
        <f>COUNTIFS(Table2[Sub-Sector],Table3[[#This Row],[Sub-Sector]],Table2[% Away From Day Low],"&gt;=0.05")/Table3[[#This Row],[Count]]</f>
        <v>0.2857142857142857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0.2857142857142857</v>
      </c>
      <c r="M69" s="1">
        <f>COUNTIFS(Table2[Sub-Sector],Table3[[#This Row],[Sub-Sector]],Table2[% Away From Current Week High],"&lt;=0.05")/Table3[[#This Row],[Count]]</f>
        <v>0.42857142857142855</v>
      </c>
      <c r="N69" s="1">
        <f>COUNTIFS(Table2[Sub-Sector],Table3[[#This Row],[Sub-Sector]],Table2[% Away From Current Month Low],"&gt;=0.05")/Table3[[#This Row],[Count]]</f>
        <v>0.2857142857142857</v>
      </c>
      <c r="O69" s="1">
        <f>COUNTIFS(Table2[Sub-Sector],Table3[[#This Row],[Sub-Sector]],Table2[% Away From Current Month High],"&lt;=0.05")/Table3[[#This Row],[Count]]</f>
        <v>0.5714285714285714</v>
      </c>
      <c r="P69" s="1">
        <f>COUNTIFS(Table2[Sub-Sector],Table3[[#This Row],[Sub-Sector]],Table2[% Away From 52W High],"&lt;=10")/Table3[[#This Row],[Count]]</f>
        <v>0.2857142857142857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0.2857142857142857</v>
      </c>
      <c r="S69" s="1">
        <f>COUNTIFS(Table2[Sub-Sector],Table3[[#This Row],[Sub-Sector]],Table2[% Price above 50 EMA],"&gt;=0")/Table3[[#This Row],[Count]]</f>
        <v>0.42857142857142855</v>
      </c>
      <c r="T69" s="1">
        <f>COUNTIFS(Table2[Sub-Sector],Table3[[#This Row],[Sub-Sector]],Table2[% Price above 200 EMA],"&gt;=0")/Table3[[#This Row],[Count]]</f>
        <v>0.7142857142857143</v>
      </c>
      <c r="U69" s="1">
        <f>COUNTIFS(Table2[Sub-Sector],Table3[[#This Row],[Sub-Sector]],Table2[Rate of Change - Zone],"Positive")/Table3[[#This Row],[Count]]</f>
        <v>0.2857142857142857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69">
        <f>_xlfn.RANK.AVG(Table3[[#This Row],[Score]],Table3[Score],1)</f>
        <v>65.5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69">
        <f>_xlfn.RANK.AVG(Table3[[#This Row],[Score 2 ]],Table3[[Score 2 ]],1)</f>
        <v>68</v>
      </c>
    </row>
    <row r="70" spans="1:26" x14ac:dyDescent="0.3">
      <c r="A70" t="s">
        <v>224</v>
      </c>
      <c r="B70">
        <f>COUNTIFS(Table2[Sub-Sector],Table3[[#This Row],[Sub-Sector]])</f>
        <v>3</v>
      </c>
      <c r="C70" s="1">
        <f>COUNTIFS(Table2[Sub-Sector],Table3[[#This Row],[Sub-Sector]],Table2[Uptrend],"Uptrend")/Table3[[#This Row],[Count]]</f>
        <v>0.66666666666666663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0.33333333333333331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0.66666666666666663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0.33333333333333331</v>
      </c>
      <c r="J70" s="1">
        <f>COUNTIFS(Table2[Sub-Sector],Table3[[#This Row],[Sub-Sector]],Table2[% Away From Day Low],"&gt;=0.05")/Table3[[#This Row],[Count]]</f>
        <v>0.33333333333333331</v>
      </c>
      <c r="K70" s="1">
        <f>COUNTIFS(Table2[Sub-Sector],Table3[[#This Row],[Sub-Sector]],Table2[% Away From Day High],"&lt;=0.05")/Table3[[#This Row],[Count]]</f>
        <v>0.33333333333333331</v>
      </c>
      <c r="L70" s="1">
        <f>COUNTIFS(Table2[Sub-Sector],Table3[[#This Row],[Sub-Sector]],Table2[% Away From Current Week Low],"&gt;=0.05")/Table3[[#This Row],[Count]]</f>
        <v>0.33333333333333331</v>
      </c>
      <c r="M70" s="1">
        <f>COUNTIFS(Table2[Sub-Sector],Table3[[#This Row],[Sub-Sector]],Table2[% Away From Current Week High],"&lt;=0.05")/Table3[[#This Row],[Count]]</f>
        <v>0</v>
      </c>
      <c r="N70" s="1">
        <f>COUNTIFS(Table2[Sub-Sector],Table3[[#This Row],[Sub-Sector]],Table2[% Away From Current Month Low],"&gt;=0.05")/Table3[[#This Row],[Count]]</f>
        <v>0.33333333333333331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0.33333333333333331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0.33333333333333331</v>
      </c>
      <c r="S70" s="1">
        <f>COUNTIFS(Table2[Sub-Sector],Table3[[#This Row],[Sub-Sector]],Table2[% Price above 50 EMA],"&gt;=0")/Table3[[#This Row],[Count]]</f>
        <v>0.66666666666666663</v>
      </c>
      <c r="T70" s="1">
        <f>COUNTIFS(Table2[Sub-Sector],Table3[[#This Row],[Sub-Sector]],Table2[% Price above 200 EMA],"&gt;=0")/Table3[[#This Row],[Count]]</f>
        <v>0.66666666666666663</v>
      </c>
      <c r="U70" s="1">
        <f>COUNTIFS(Table2[Sub-Sector],Table3[[#This Row],[Sub-Sector]],Table2[Rate of Change - Zone],"Positive")/Table3[[#This Row],[Count]]</f>
        <v>0.33333333333333331</v>
      </c>
      <c r="V70" s="1">
        <f>COUNTIFS(Table2[Sub-Sector],Table3[[#This Row],[Sub-Sector]],Table2[Sharpe Ratio],"&gt;=0.10")/Table3[[#This Row],[Count]]</f>
        <v>0.33333333333333331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70">
        <f>_xlfn.RANK.AVG(Table3[[#This Row],[Score]],Table3[Score],1)</f>
        <v>67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0">
        <f>_xlfn.RANK.AVG(Table3[[#This Row],[Score 2 ]],Table3[[Score 2 ]],1)</f>
        <v>69</v>
      </c>
    </row>
    <row r="71" spans="1:26" x14ac:dyDescent="0.3">
      <c r="A71" t="s">
        <v>540</v>
      </c>
      <c r="B71">
        <f>COUNTIFS(Table2[Sub-Sector],Table3[[#This Row],[Sub-Sector]])</f>
        <v>5</v>
      </c>
      <c r="C71" s="1">
        <f>COUNTIFS(Table2[Sub-Sector],Table3[[#This Row],[Sub-Sector]],Table2[Uptrend],"Uptrend")/Table3[[#This Row],[Count]]</f>
        <v>0.2</v>
      </c>
      <c r="D71" s="1">
        <f>COUNTIFS(Table2[Sub-Sector],Table3[[#This Row],[Sub-Sector]],Table2[1W Return vs Nifty],"&gt;=5")/Table3[[#This Row],[Count]]</f>
        <v>0.4</v>
      </c>
      <c r="E71" s="1">
        <f>COUNTIFS(Table2[Sub-Sector],Table3[[#This Row],[Sub-Sector]],Table2[1M Return vs Nifty],"&gt;=5")/Table3[[#This Row],[Count]]</f>
        <v>0.2</v>
      </c>
      <c r="F71" s="1">
        <f>COUNTIFS(Table2[Sub-Sector],Table3[[#This Row],[Sub-Sector]],Table2[6M Return vs Nifty],"&gt;=10")/Table3[[#This Row],[Count]]</f>
        <v>0.2</v>
      </c>
      <c r="G71" s="1">
        <f>COUNTIFS(Table2[Sub-Sector],Table3[[#This Row],[Sub-Sector]],Table2[1Y Return vs Nifty],"&gt;=10")/Table3[[#This Row],[Count]]</f>
        <v>0.2</v>
      </c>
      <c r="H71" s="1">
        <f>COUNTIFS(Table2[Sub-Sector],Table3[[#This Row],[Sub-Sector]],Table2[RSI Exponential â€“ 14D],"&gt;=50")/Table3[[#This Row],[Count]]</f>
        <v>0.2</v>
      </c>
      <c r="I71" s="1">
        <f>COUNTIFS(Table2[Sub-Sector],Table3[[#This Row],[Sub-Sector]],Table2[Relative Volume],"&gt;=1")/Table3[[#This Row],[Count]]</f>
        <v>0.8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0.6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0.6</v>
      </c>
      <c r="P71" s="1">
        <f>COUNTIFS(Table2[Sub-Sector],Table3[[#This Row],[Sub-Sector]],Table2[% Away From 52W High],"&lt;=10")/Table3[[#This Row],[Count]]</f>
        <v>0.2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0.2</v>
      </c>
      <c r="S71" s="1">
        <f>COUNTIFS(Table2[Sub-Sector],Table3[[#This Row],[Sub-Sector]],Table2[% Price above 50 EMA],"&gt;=0")/Table3[[#This Row],[Count]]</f>
        <v>0.2</v>
      </c>
      <c r="T71" s="1">
        <f>COUNTIFS(Table2[Sub-Sector],Table3[[#This Row],[Sub-Sector]],Table2[% Price above 200 EMA],"&gt;=0")/Table3[[#This Row],[Count]]</f>
        <v>0.6</v>
      </c>
      <c r="U71" s="1">
        <f>COUNTIFS(Table2[Sub-Sector],Table3[[#This Row],[Sub-Sector]],Table2[Rate of Change - Zone],"Positive")/Table3[[#This Row],[Count]]</f>
        <v>0.2</v>
      </c>
      <c r="V71" s="1">
        <f>COUNTIFS(Table2[Sub-Sector],Table3[[#This Row],[Sub-Sector]],Table2[Sharpe Ratio],"&gt;=0.10")/Table3[[#This Row],[Count]]</f>
        <v>0.4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71">
        <f>_xlfn.RANK.AVG(Table3[[#This Row],[Score]],Table3[Score],1)</f>
        <v>65.5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1">
        <f>_xlfn.RANK.AVG(Table3[[#This Row],[Score 2 ]],Table3[[Score 2 ]],1)</f>
        <v>70</v>
      </c>
    </row>
    <row r="72" spans="1:26" x14ac:dyDescent="0.3">
      <c r="A72" t="s">
        <v>143</v>
      </c>
      <c r="B72">
        <f>COUNTIFS(Table2[Sub-Sector],Table3[[#This Row],[Sub-Sector]])</f>
        <v>8</v>
      </c>
      <c r="C72" s="1">
        <f>COUNTIFS(Table2[Sub-Sector],Table3[[#This Row],[Sub-Sector]],Table2[Uptrend],"Uptrend")/Table3[[#This Row],[Count]]</f>
        <v>0.125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0.125</v>
      </c>
      <c r="F72" s="1">
        <f>COUNTIFS(Table2[Sub-Sector],Table3[[#This Row],[Sub-Sector]],Table2[6M Return vs Nifty],"&gt;=10")/Table3[[#This Row],[Count]]</f>
        <v>0.375</v>
      </c>
      <c r="G72" s="1">
        <f>COUNTIFS(Table2[Sub-Sector],Table3[[#This Row],[Sub-Sector]],Table2[1Y Return vs Nifty],"&gt;=10")/Table3[[#This Row],[Count]]</f>
        <v>0.875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0.125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0.125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0.125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0.125</v>
      </c>
      <c r="S72" s="1">
        <f>COUNTIFS(Table2[Sub-Sector],Table3[[#This Row],[Sub-Sector]],Table2[% Price above 50 EMA],"&gt;=0")/Table3[[#This Row],[Count]]</f>
        <v>0.125</v>
      </c>
      <c r="T72" s="1">
        <f>COUNTIFS(Table2[Sub-Sector],Table3[[#This Row],[Sub-Sector]],Table2[% Price above 200 EMA],"&gt;=0")/Table3[[#This Row],[Count]]</f>
        <v>0.75</v>
      </c>
      <c r="U72" s="1">
        <f>COUNTIFS(Table2[Sub-Sector],Table3[[#This Row],[Sub-Sector]],Table2[Rate of Change - Zone],"Positive")/Table3[[#This Row],[Count]]</f>
        <v>0.125</v>
      </c>
      <c r="V72" s="1">
        <f>COUNTIFS(Table2[Sub-Sector],Table3[[#This Row],[Sub-Sector]],Table2[Sharpe Ratio],"&gt;=0.10")/Table3[[#This Row],[Count]]</f>
        <v>0.75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72">
        <f>_xlfn.RANK.AVG(Table3[[#This Row],[Score]],Table3[Score],1)</f>
        <v>80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2">
        <f>_xlfn.RANK.AVG(Table3[[#This Row],[Score 2 ]],Table3[[Score 2 ]],1)</f>
        <v>71</v>
      </c>
    </row>
    <row r="73" spans="1:26" x14ac:dyDescent="0.3">
      <c r="A73" t="s">
        <v>230</v>
      </c>
      <c r="B73">
        <f>COUNTIFS(Table2[Sub-Sector],Table3[[#This Row],[Sub-Sector]])</f>
        <v>3</v>
      </c>
      <c r="C73" s="1">
        <f>COUNTIFS(Table2[Sub-Sector],Table3[[#This Row],[Sub-Sector]],Table2[Uptrend],"Uptrend")/Table3[[#This Row],[Count]]</f>
        <v>1</v>
      </c>
      <c r="D73" s="1">
        <f>COUNTIFS(Table2[Sub-Sector],Table3[[#This Row],[Sub-Sector]],Table2[1W Return vs Nifty],"&gt;=5")/Table3[[#This Row],[Count]]</f>
        <v>0.33333333333333331</v>
      </c>
      <c r="E73" s="1">
        <f>COUNTIFS(Table2[Sub-Sector],Table3[[#This Row],[Sub-Sector]],Table2[1M Return vs Nifty],"&gt;=5")/Table3[[#This Row],[Count]]</f>
        <v>0.33333333333333331</v>
      </c>
      <c r="F73" s="1">
        <f>COUNTIFS(Table2[Sub-Sector],Table3[[#This Row],[Sub-Sector]],Table2[6M Return vs Nifty],"&gt;=10")/Table3[[#This Row],[Count]]</f>
        <v>0.33333333333333331</v>
      </c>
      <c r="G73" s="1">
        <f>COUNTIFS(Table2[Sub-Sector],Table3[[#This Row],[Sub-Sector]],Table2[1Y Return vs Nifty],"&gt;=10")/Table3[[#This Row],[Count]]</f>
        <v>0.33333333333333331</v>
      </c>
      <c r="H73" s="1">
        <f>COUNTIFS(Table2[Sub-Sector],Table3[[#This Row],[Sub-Sector]],Table2[RSI Exponential â€“ 14D],"&gt;=50")/Table3[[#This Row],[Count]]</f>
        <v>0.33333333333333331</v>
      </c>
      <c r="I73" s="1">
        <f>COUNTIFS(Table2[Sub-Sector],Table3[[#This Row],[Sub-Sector]],Table2[Relative Volume],"&gt;=1")/Table3[[#This Row],[Count]]</f>
        <v>0.33333333333333331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0.33333333333333331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0.33333333333333331</v>
      </c>
      <c r="S73" s="1">
        <f>COUNTIFS(Table2[Sub-Sector],Table3[[#This Row],[Sub-Sector]],Table2[% Price above 50 EMA],"&gt;=0")/Table3[[#This Row],[Count]]</f>
        <v>0.33333333333333331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0.33333333333333331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73">
        <f>_xlfn.RANK.AVG(Table3[[#This Row],[Score]],Table3[Score],1)</f>
        <v>40.5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3">
        <f>_xlfn.RANK.AVG(Table3[[#This Row],[Score 2 ]],Table3[[Score 2 ]],1)</f>
        <v>72</v>
      </c>
    </row>
    <row r="74" spans="1:26" x14ac:dyDescent="0.3">
      <c r="A74" t="s">
        <v>34</v>
      </c>
      <c r="B74">
        <f>COUNTIFS(Table2[Sub-Sector],Table3[[#This Row],[Sub-Sector]])</f>
        <v>11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</v>
      </c>
      <c r="G74" s="1">
        <f>COUNTIFS(Table2[Sub-Sector],Table3[[#This Row],[Sub-Sector]],Table2[1Y Return vs Nifty],"&gt;=10")/Table3[[#This Row],[Count]]</f>
        <v>9.0909090909090912E-2</v>
      </c>
      <c r="H74" s="1">
        <f>COUNTIFS(Table2[Sub-Sector],Table3[[#This Row],[Sub-Sector]],Table2[RSI Exponential â€“ 14D],"&gt;=50")/Table3[[#This Row],[Count]]</f>
        <v>0.18181818181818182</v>
      </c>
      <c r="I74" s="1">
        <f>COUNTIFS(Table2[Sub-Sector],Table3[[#This Row],[Sub-Sector]],Table2[Relative Volume],"&gt;=1")/Table3[[#This Row],[Count]]</f>
        <v>0.63636363636363635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0.81818181818181823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0.90909090909090906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9.0909090909090912E-2</v>
      </c>
      <c r="S74" s="1">
        <f>COUNTIFS(Table2[Sub-Sector],Table3[[#This Row],[Sub-Sector]],Table2[% Price above 50 EMA],"&gt;=0")/Table3[[#This Row],[Count]]</f>
        <v>9.0909090909090912E-2</v>
      </c>
      <c r="T74" s="1">
        <f>COUNTIFS(Table2[Sub-Sector],Table3[[#This Row],[Sub-Sector]],Table2[% Price above 200 EMA],"&gt;=0")/Table3[[#This Row],[Count]]</f>
        <v>0.36363636363636365</v>
      </c>
      <c r="U74" s="1">
        <f>COUNTIFS(Table2[Sub-Sector],Table3[[#This Row],[Sub-Sector]],Table2[Rate of Change - Zone],"Positive")/Table3[[#This Row],[Count]]</f>
        <v>0.36363636363636365</v>
      </c>
      <c r="V74" s="1">
        <f>COUNTIFS(Table2[Sub-Sector],Table3[[#This Row],[Sub-Sector]],Table2[Sharpe Ratio],"&gt;=0.10")/Table3[[#This Row],[Count]]</f>
        <v>0.72727272727272729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74">
        <f>_xlfn.RANK.AVG(Table3[[#This Row],[Score]],Table3[Score],1)</f>
        <v>100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4">
        <f>_xlfn.RANK.AVG(Table3[[#This Row],[Score 2 ]],Table3[[Score 2 ]],1)</f>
        <v>73</v>
      </c>
    </row>
    <row r="75" spans="1:26" x14ac:dyDescent="0.3">
      <c r="A75" t="s">
        <v>233</v>
      </c>
      <c r="B75">
        <f>COUNTIFS(Table2[Sub-Sector],Table3[[#This Row],[Sub-Sector]])</f>
        <v>5</v>
      </c>
      <c r="C75" s="1">
        <f>COUNTIFS(Table2[Sub-Sector],Table3[[#This Row],[Sub-Sector]],Table2[Uptrend],"Uptrend")/Table3[[#This Row],[Count]]</f>
        <v>0.8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0.4</v>
      </c>
      <c r="F75" s="1">
        <f>COUNTIFS(Table2[Sub-Sector],Table3[[#This Row],[Sub-Sector]],Table2[6M Return vs Nifty],"&gt;=10")/Table3[[#This Row],[Count]]</f>
        <v>0.4</v>
      </c>
      <c r="G75" s="1">
        <f>COUNTIFS(Table2[Sub-Sector],Table3[[#This Row],[Sub-Sector]],Table2[1Y Return vs Nifty],"&gt;=10")/Table3[[#This Row],[Count]]</f>
        <v>0.6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0.2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0.4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0.4</v>
      </c>
      <c r="P75" s="1">
        <f>COUNTIFS(Table2[Sub-Sector],Table3[[#This Row],[Sub-Sector]],Table2[% Away From 52W High],"&lt;=10")/Table3[[#This Row],[Count]]</f>
        <v>0.4</v>
      </c>
      <c r="Q75" s="1">
        <f>COUNTIFS(Table2[Sub-Sector],Table3[[#This Row],[Sub-Sector]],Table2[% Away From 52W Low],"&gt;=10")/Table3[[#This Row],[Count]]</f>
        <v>0.8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0.8</v>
      </c>
      <c r="T75" s="1">
        <f>COUNTIFS(Table2[Sub-Sector],Table3[[#This Row],[Sub-Sector]],Table2[% Price above 200 EMA],"&gt;=0")/Table3[[#This Row],[Count]]</f>
        <v>0.8</v>
      </c>
      <c r="U75" s="1">
        <f>COUNTIFS(Table2[Sub-Sector],Table3[[#This Row],[Sub-Sector]],Table2[Rate of Change - Zone],"Positive")/Table3[[#This Row],[Count]]</f>
        <v>0.2</v>
      </c>
      <c r="V75" s="1">
        <f>COUNTIFS(Table2[Sub-Sector],Table3[[#This Row],[Sub-Sector]],Table2[Sharpe Ratio],"&gt;=0.10")/Table3[[#This Row],[Count]]</f>
        <v>0.2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75">
        <f>_xlfn.RANK.AVG(Table3[[#This Row],[Score]],Table3[Score],1)</f>
        <v>54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5">
        <f>_xlfn.RANK.AVG(Table3[[#This Row],[Score 2 ]],Table3[[Score 2 ]],1)</f>
        <v>74</v>
      </c>
    </row>
    <row r="76" spans="1:26" x14ac:dyDescent="0.3">
      <c r="A76" t="s">
        <v>1025</v>
      </c>
      <c r="B76">
        <f>COUNTIFS(Table2[Sub-Sector],Table3[[#This Row],[Sub-Sector]])</f>
        <v>2</v>
      </c>
      <c r="C76" s="1">
        <f>COUNTIFS(Table2[Sub-Sector],Table3[[#This Row],[Sub-Sector]],Table2[Uptrend],"Uptrend")/Table3[[#This Row],[Count]]</f>
        <v>0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0.5</v>
      </c>
      <c r="G76" s="1">
        <f>COUNTIFS(Table2[Sub-Sector],Table3[[#This Row],[Sub-Sector]],Table2[1Y Return vs Nifty],"&gt;=10")/Table3[[#This Row],[Count]]</f>
        <v>1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0.5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0.5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561.5</v>
      </c>
      <c r="X76">
        <f>_xlfn.RANK.AVG(Table3[[#This Row],[Score]],Table3[Score],1)</f>
        <v>101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6">
        <f>_xlfn.RANK.AVG(Table3[[#This Row],[Score 2 ]],Table3[[Score 2 ]],1)</f>
        <v>75</v>
      </c>
    </row>
    <row r="77" spans="1:26" x14ac:dyDescent="0.3">
      <c r="A77" t="s">
        <v>1361</v>
      </c>
      <c r="B77">
        <f>COUNTIFS(Table2[Sub-Sector],Table3[[#This Row],[Sub-Sector]])</f>
        <v>2</v>
      </c>
      <c r="C77" s="1">
        <f>COUNTIFS(Table2[Sub-Sector],Table3[[#This Row],[Sub-Sector]],Table2[Uptrend],"Uptrend")/Table3[[#This Row],[Count]]</f>
        <v>1</v>
      </c>
      <c r="D77" s="1">
        <f>COUNTIFS(Table2[Sub-Sector],Table3[[#This Row],[Sub-Sector]],Table2[1W Return vs Nifty],"&gt;=5")/Table3[[#This Row],[Count]]</f>
        <v>0.5</v>
      </c>
      <c r="E77" s="1">
        <f>COUNTIFS(Table2[Sub-Sector],Table3[[#This Row],[Sub-Sector]],Table2[1M Return vs Nifty],"&gt;=5")/Table3[[#This Row],[Count]]</f>
        <v>1</v>
      </c>
      <c r="F77" s="1">
        <f>COUNTIFS(Table2[Sub-Sector],Table3[[#This Row],[Sub-Sector]],Table2[6M Return vs Nifty],"&gt;=10")/Table3[[#This Row],[Count]]</f>
        <v>0.5</v>
      </c>
      <c r="G77" s="1">
        <f>COUNTIFS(Table2[Sub-Sector],Table3[[#This Row],[Sub-Sector]],Table2[1Y Return vs Nifty],"&gt;=10")/Table3[[#This Row],[Count]]</f>
        <v>0</v>
      </c>
      <c r="H77" s="1">
        <f>COUNTIFS(Table2[Sub-Sector],Table3[[#This Row],[Sub-Sector]],Table2[RSI Exponential â€“ 14D],"&gt;=50")/Table3[[#This Row],[Count]]</f>
        <v>1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0.5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1</v>
      </c>
      <c r="S77" s="1">
        <f>COUNTIFS(Table2[Sub-Sector],Table3[[#This Row],[Sub-Sector]],Table2[% Price above 50 EMA],"&gt;=0")/Table3[[#This Row],[Count]]</f>
        <v>1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1</v>
      </c>
      <c r="V77" s="1">
        <f>COUNTIFS(Table2[Sub-Sector],Table3[[#This Row],[Sub-Sector]],Table2[Sharpe Ratio],"&gt;=0.10")/Table3[[#This Row],[Count]]</f>
        <v>0.5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</v>
      </c>
      <c r="X77">
        <f>_xlfn.RANK.AVG(Table3[[#This Row],[Score]],Table3[Score],1)</f>
        <v>29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7">
        <f>_xlfn.RANK.AVG(Table3[[#This Row],[Score 2 ]],Table3[[Score 2 ]],1)</f>
        <v>76</v>
      </c>
    </row>
    <row r="78" spans="1:26" x14ac:dyDescent="0.3">
      <c r="A78" t="s">
        <v>839</v>
      </c>
      <c r="B78">
        <f>COUNTIFS(Table2[Sub-Sector],Table3[[#This Row],[Sub-Sector]])</f>
        <v>3</v>
      </c>
      <c r="C78" s="1">
        <f>COUNTIFS(Table2[Sub-Sector],Table3[[#This Row],[Sub-Sector]],Table2[Uptrend],"Uptrend")/Table3[[#This Row],[Count]]</f>
        <v>1</v>
      </c>
      <c r="D78" s="1">
        <f>COUNTIFS(Table2[Sub-Sector],Table3[[#This Row],[Sub-Sector]],Table2[1W Return vs Nifty],"&gt;=5")/Table3[[#This Row],[Count]]</f>
        <v>0.66666666666666663</v>
      </c>
      <c r="E78" s="1">
        <f>COUNTIFS(Table2[Sub-Sector],Table3[[#This Row],[Sub-Sector]],Table2[1M Return vs Nifty],"&gt;=5")/Table3[[#This Row],[Count]]</f>
        <v>0.33333333333333331</v>
      </c>
      <c r="F78" s="1">
        <f>COUNTIFS(Table2[Sub-Sector],Table3[[#This Row],[Sub-Sector]],Table2[6M Return vs Nifty],"&gt;=10")/Table3[[#This Row],[Count]]</f>
        <v>0.66666666666666663</v>
      </c>
      <c r="G78" s="1">
        <f>COUNTIFS(Table2[Sub-Sector],Table3[[#This Row],[Sub-Sector]],Table2[1Y Return vs Nifty],"&gt;=10")/Table3[[#This Row],[Count]]</f>
        <v>0.33333333333333331</v>
      </c>
      <c r="H78" s="1">
        <f>COUNTIFS(Table2[Sub-Sector],Table3[[#This Row],[Sub-Sector]],Table2[RSI Exponential â€“ 14D],"&gt;=50")/Table3[[#This Row],[Count]]</f>
        <v>0.33333333333333331</v>
      </c>
      <c r="I78" s="1">
        <f>COUNTIFS(Table2[Sub-Sector],Table3[[#This Row],[Sub-Sector]],Table2[Relative Volume],"&gt;=1")/Table3[[#This Row],[Count]]</f>
        <v>0.33333333333333331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1</v>
      </c>
      <c r="P78" s="1">
        <f>COUNTIFS(Table2[Sub-Sector],Table3[[#This Row],[Sub-Sector]],Table2[% Away From 52W High],"&lt;=10")/Table3[[#This Row],[Count]]</f>
        <v>0.33333333333333331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0.66666666666666663</v>
      </c>
      <c r="S78" s="1">
        <f>COUNTIFS(Table2[Sub-Sector],Table3[[#This Row],[Sub-Sector]],Table2[% Price above 50 EMA],"&gt;=0")/Table3[[#This Row],[Count]]</f>
        <v>1</v>
      </c>
      <c r="T78" s="1">
        <f>COUNTIFS(Table2[Sub-Sector],Table3[[#This Row],[Sub-Sector]],Table2[% Price above 200 EMA],"&gt;=0")/Table3[[#This Row],[Count]]</f>
        <v>1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78">
        <f>_xlfn.RANK.AVG(Table3[[#This Row],[Score]],Table3[Score],1)</f>
        <v>36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8">
        <f>_xlfn.RANK.AVG(Table3[[#This Row],[Score 2 ]],Table3[[Score 2 ]],1)</f>
        <v>77</v>
      </c>
    </row>
    <row r="79" spans="1:26" x14ac:dyDescent="0.3">
      <c r="A79" t="s">
        <v>271</v>
      </c>
      <c r="B79">
        <f>COUNTIFS(Table2[Sub-Sector],Table3[[#This Row],[Sub-Sector]])</f>
        <v>26</v>
      </c>
      <c r="C79" s="1">
        <f>COUNTIFS(Table2[Sub-Sector],Table3[[#This Row],[Sub-Sector]],Table2[Uptrend],"Uptrend")/Table3[[#This Row],[Count]]</f>
        <v>0.42307692307692307</v>
      </c>
      <c r="D79" s="1">
        <f>COUNTIFS(Table2[Sub-Sector],Table3[[#This Row],[Sub-Sector]],Table2[1W Return vs Nifty],"&gt;=5")/Table3[[#This Row],[Count]]</f>
        <v>0.30769230769230771</v>
      </c>
      <c r="E79" s="1">
        <f>COUNTIFS(Table2[Sub-Sector],Table3[[#This Row],[Sub-Sector]],Table2[1M Return vs Nifty],"&gt;=5")/Table3[[#This Row],[Count]]</f>
        <v>0.23076923076923078</v>
      </c>
      <c r="F79" s="1">
        <f>COUNTIFS(Table2[Sub-Sector],Table3[[#This Row],[Sub-Sector]],Table2[6M Return vs Nifty],"&gt;=10")/Table3[[#This Row],[Count]]</f>
        <v>0.46153846153846156</v>
      </c>
      <c r="G79" s="1">
        <f>COUNTIFS(Table2[Sub-Sector],Table3[[#This Row],[Sub-Sector]],Table2[1Y Return vs Nifty],"&gt;=10")/Table3[[#This Row],[Count]]</f>
        <v>0.46153846153846156</v>
      </c>
      <c r="H79" s="1">
        <f>COUNTIFS(Table2[Sub-Sector],Table3[[#This Row],[Sub-Sector]],Table2[RSI Exponential â€“ 14D],"&gt;=50")/Table3[[#This Row],[Count]]</f>
        <v>0.26923076923076922</v>
      </c>
      <c r="I79" s="1">
        <f>COUNTIFS(Table2[Sub-Sector],Table3[[#This Row],[Sub-Sector]],Table2[Relative Volume],"&gt;=1")/Table3[[#This Row],[Count]]</f>
        <v>0.30769230769230771</v>
      </c>
      <c r="J79" s="1">
        <f>COUNTIFS(Table2[Sub-Sector],Table3[[#This Row],[Sub-Sector]],Table2[% Away From Day Low],"&gt;=0.05")/Table3[[#This Row],[Count]]</f>
        <v>3.8461538461538464E-2</v>
      </c>
      <c r="K79" s="1">
        <f>COUNTIFS(Table2[Sub-Sector],Table3[[#This Row],[Sub-Sector]],Table2[% Away From Day High],"&lt;=0.05")/Table3[[#This Row],[Count]]</f>
        <v>0.92307692307692313</v>
      </c>
      <c r="L79" s="1">
        <f>COUNTIFS(Table2[Sub-Sector],Table3[[#This Row],[Sub-Sector]],Table2[% Away From Current Week Low],"&gt;=0.05")/Table3[[#This Row],[Count]]</f>
        <v>7.6923076923076927E-2</v>
      </c>
      <c r="M79" s="1">
        <f>COUNTIFS(Table2[Sub-Sector],Table3[[#This Row],[Sub-Sector]],Table2[% Away From Current Week High],"&lt;=0.05")/Table3[[#This Row],[Count]]</f>
        <v>0.46153846153846156</v>
      </c>
      <c r="N79" s="1">
        <f>COUNTIFS(Table2[Sub-Sector],Table3[[#This Row],[Sub-Sector]],Table2[% Away From Current Month Low],"&gt;=0.05")/Table3[[#This Row],[Count]]</f>
        <v>3.8461538461538464E-2</v>
      </c>
      <c r="O79" s="1">
        <f>COUNTIFS(Table2[Sub-Sector],Table3[[#This Row],[Sub-Sector]],Table2[% Away From Current Month High],"&lt;=0.05")/Table3[[#This Row],[Count]]</f>
        <v>0.5</v>
      </c>
      <c r="P79" s="1">
        <f>COUNTIFS(Table2[Sub-Sector],Table3[[#This Row],[Sub-Sector]],Table2[% Away From 52W High],"&lt;=10")/Table3[[#This Row],[Count]]</f>
        <v>7.6923076923076927E-2</v>
      </c>
      <c r="Q79" s="1">
        <f>COUNTIFS(Table2[Sub-Sector],Table3[[#This Row],[Sub-Sector]],Table2[% Away From 52W Low],"&gt;=10")/Table3[[#This Row],[Count]]</f>
        <v>0.96153846153846156</v>
      </c>
      <c r="R79" s="1">
        <f>COUNTIFS(Table2[Sub-Sector],Table3[[#This Row],[Sub-Sector]],Table2[% Price above 20 EMA],"&gt;=0")/Table3[[#This Row],[Count]]</f>
        <v>0.19230769230769232</v>
      </c>
      <c r="S79" s="1">
        <f>COUNTIFS(Table2[Sub-Sector],Table3[[#This Row],[Sub-Sector]],Table2[% Price above 50 EMA],"&gt;=0")/Table3[[#This Row],[Count]]</f>
        <v>0.23076923076923078</v>
      </c>
      <c r="T79" s="1">
        <f>COUNTIFS(Table2[Sub-Sector],Table3[[#This Row],[Sub-Sector]],Table2[% Price above 200 EMA],"&gt;=0")/Table3[[#This Row],[Count]]</f>
        <v>0.84615384615384615</v>
      </c>
      <c r="U79" s="1">
        <f>COUNTIFS(Table2[Sub-Sector],Table3[[#This Row],[Sub-Sector]],Table2[Rate of Change - Zone],"Positive")/Table3[[#This Row],[Count]]</f>
        <v>0.15384615384615385</v>
      </c>
      <c r="V79" s="1">
        <f>COUNTIFS(Table2[Sub-Sector],Table3[[#This Row],[Sub-Sector]],Table2[Sharpe Ratio],"&gt;=0.10")/Table3[[#This Row],[Count]]</f>
        <v>0.53846153846153844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79">
        <f>_xlfn.RANK.AVG(Table3[[#This Row],[Score]],Table3[Score],1)</f>
        <v>69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9">
        <f>_xlfn.RANK.AVG(Table3[[#This Row],[Score 2 ]],Table3[[Score 2 ]],1)</f>
        <v>78</v>
      </c>
    </row>
    <row r="80" spans="1:26" x14ac:dyDescent="0.3">
      <c r="A80" t="s">
        <v>54</v>
      </c>
      <c r="B80">
        <f>COUNTIFS(Table2[Sub-Sector],Table3[[#This Row],[Sub-Sector]])</f>
        <v>17</v>
      </c>
      <c r="C80" s="1">
        <f>COUNTIFS(Table2[Sub-Sector],Table3[[#This Row],[Sub-Sector]],Table2[Uptrend],"Uptrend")/Table3[[#This Row],[Count]]</f>
        <v>0.58823529411764708</v>
      </c>
      <c r="D80" s="1">
        <f>COUNTIFS(Table2[Sub-Sector],Table3[[#This Row],[Sub-Sector]],Table2[1W Return vs Nifty],"&gt;=5")/Table3[[#This Row],[Count]]</f>
        <v>0.11764705882352941</v>
      </c>
      <c r="E80" s="1">
        <f>COUNTIFS(Table2[Sub-Sector],Table3[[#This Row],[Sub-Sector]],Table2[1M Return vs Nifty],"&gt;=5")/Table3[[#This Row],[Count]]</f>
        <v>0.29411764705882354</v>
      </c>
      <c r="F80" s="1">
        <f>COUNTIFS(Table2[Sub-Sector],Table3[[#This Row],[Sub-Sector]],Table2[6M Return vs Nifty],"&gt;=10")/Table3[[#This Row],[Count]]</f>
        <v>0.17647058823529413</v>
      </c>
      <c r="G80" s="1">
        <f>COUNTIFS(Table2[Sub-Sector],Table3[[#This Row],[Sub-Sector]],Table2[1Y Return vs Nifty],"&gt;=10")/Table3[[#This Row],[Count]]</f>
        <v>0.29411764705882354</v>
      </c>
      <c r="H80" s="1">
        <f>COUNTIFS(Table2[Sub-Sector],Table3[[#This Row],[Sub-Sector]],Table2[RSI Exponential â€“ 14D],"&gt;=50")/Table3[[#This Row],[Count]]</f>
        <v>0.11764705882352941</v>
      </c>
      <c r="I80" s="1">
        <f>COUNTIFS(Table2[Sub-Sector],Table3[[#This Row],[Sub-Sector]],Table2[Relative Volume],"&gt;=1")/Table3[[#This Row],[Count]]</f>
        <v>0.58823529411764708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0.88235294117647056</v>
      </c>
      <c r="L80" s="1">
        <f>COUNTIFS(Table2[Sub-Sector],Table3[[#This Row],[Sub-Sector]],Table2[% Away From Current Week Low],"&gt;=0.05")/Table3[[#This Row],[Count]]</f>
        <v>5.8823529411764705E-2</v>
      </c>
      <c r="M80" s="1">
        <f>COUNTIFS(Table2[Sub-Sector],Table3[[#This Row],[Sub-Sector]],Table2[% Away From Current Week High],"&lt;=0.05")/Table3[[#This Row],[Count]]</f>
        <v>0.29411764705882354</v>
      </c>
      <c r="N80" s="1">
        <f>COUNTIFS(Table2[Sub-Sector],Table3[[#This Row],[Sub-Sector]],Table2[% Away From Current Month Low],"&gt;=0.05")/Table3[[#This Row],[Count]]</f>
        <v>5.8823529411764705E-2</v>
      </c>
      <c r="O80" s="1">
        <f>COUNTIFS(Table2[Sub-Sector],Table3[[#This Row],[Sub-Sector]],Table2[% Away From Current Month High],"&lt;=0.05")/Table3[[#This Row],[Count]]</f>
        <v>0.58823529411764708</v>
      </c>
      <c r="P80" s="1">
        <f>COUNTIFS(Table2[Sub-Sector],Table3[[#This Row],[Sub-Sector]],Table2[% Away From 52W High],"&lt;=10")/Table3[[#This Row],[Count]]</f>
        <v>0.23529411764705882</v>
      </c>
      <c r="Q80" s="1">
        <f>COUNTIFS(Table2[Sub-Sector],Table3[[#This Row],[Sub-Sector]],Table2[% Away From 52W Low],"&gt;=10")/Table3[[#This Row],[Count]]</f>
        <v>0.82352941176470584</v>
      </c>
      <c r="R80" s="1">
        <f>COUNTIFS(Table2[Sub-Sector],Table3[[#This Row],[Sub-Sector]],Table2[% Price above 20 EMA],"&gt;=0")/Table3[[#This Row],[Count]]</f>
        <v>0.11764705882352941</v>
      </c>
      <c r="S80" s="1">
        <f>COUNTIFS(Table2[Sub-Sector],Table3[[#This Row],[Sub-Sector]],Table2[% Price above 50 EMA],"&gt;=0")/Table3[[#This Row],[Count]]</f>
        <v>0.29411764705882354</v>
      </c>
      <c r="T80" s="1">
        <f>COUNTIFS(Table2[Sub-Sector],Table3[[#This Row],[Sub-Sector]],Table2[% Price above 200 EMA],"&gt;=0")/Table3[[#This Row],[Count]]</f>
        <v>0.6470588235294118</v>
      </c>
      <c r="U80" s="1">
        <f>COUNTIFS(Table2[Sub-Sector],Table3[[#This Row],[Sub-Sector]],Table2[Rate of Change - Zone],"Positive")/Table3[[#This Row],[Count]]</f>
        <v>0.11764705882352941</v>
      </c>
      <c r="V80" s="1">
        <f>COUNTIFS(Table2[Sub-Sector],Table3[[#This Row],[Sub-Sector]],Table2[Sharpe Ratio],"&gt;=0.10")/Table3[[#This Row],[Count]]</f>
        <v>0.11764705882352941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80">
        <f>_xlfn.RANK.AVG(Table3[[#This Row],[Score]],Table3[Score],1)</f>
        <v>64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80">
        <f>_xlfn.RANK.AVG(Table3[[#This Row],[Score 2 ]],Table3[[Score 2 ]],1)</f>
        <v>79</v>
      </c>
    </row>
    <row r="81" spans="1:26" x14ac:dyDescent="0.3">
      <c r="A81" t="s">
        <v>77</v>
      </c>
      <c r="B81">
        <f>COUNTIFS(Table2[Sub-Sector],Table3[[#This Row],[Sub-Sector]])</f>
        <v>17</v>
      </c>
      <c r="C81" s="1">
        <f>COUNTIFS(Table2[Sub-Sector],Table3[[#This Row],[Sub-Sector]],Table2[Uptrend],"Uptrend")/Table3[[#This Row],[Count]]</f>
        <v>0.29411764705882354</v>
      </c>
      <c r="D81" s="1">
        <f>COUNTIFS(Table2[Sub-Sector],Table3[[#This Row],[Sub-Sector]],Table2[1W Return vs Nifty],"&gt;=5")/Table3[[#This Row],[Count]]</f>
        <v>0.47058823529411764</v>
      </c>
      <c r="E81" s="1">
        <f>COUNTIFS(Table2[Sub-Sector],Table3[[#This Row],[Sub-Sector]],Table2[1M Return vs Nifty],"&gt;=5")/Table3[[#This Row],[Count]]</f>
        <v>0.17647058823529413</v>
      </c>
      <c r="F81" s="1">
        <f>COUNTIFS(Table2[Sub-Sector],Table3[[#This Row],[Sub-Sector]],Table2[6M Return vs Nifty],"&gt;=10")/Table3[[#This Row],[Count]]</f>
        <v>0.11764705882352941</v>
      </c>
      <c r="G81" s="1">
        <f>COUNTIFS(Table2[Sub-Sector],Table3[[#This Row],[Sub-Sector]],Table2[1Y Return vs Nifty],"&gt;=10")/Table3[[#This Row],[Count]]</f>
        <v>0.35294117647058826</v>
      </c>
      <c r="H81" s="1">
        <f>COUNTIFS(Table2[Sub-Sector],Table3[[#This Row],[Sub-Sector]],Table2[RSI Exponential â€“ 14D],"&gt;=50")/Table3[[#This Row],[Count]]</f>
        <v>0.35294117647058826</v>
      </c>
      <c r="I81" s="1">
        <f>COUNTIFS(Table2[Sub-Sector],Table3[[#This Row],[Sub-Sector]],Table2[Relative Volume],"&gt;=1")/Table3[[#This Row],[Count]]</f>
        <v>0.35294117647058826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5.8823529411764705E-2</v>
      </c>
      <c r="M81" s="1">
        <f>COUNTIFS(Table2[Sub-Sector],Table3[[#This Row],[Sub-Sector]],Table2[% Away From Current Week High],"&lt;=0.05")/Table3[[#This Row],[Count]]</f>
        <v>0.94117647058823528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1</v>
      </c>
      <c r="P81" s="1">
        <f>COUNTIFS(Table2[Sub-Sector],Table3[[#This Row],[Sub-Sector]],Table2[% Away From 52W High],"&lt;=10")/Table3[[#This Row],[Count]]</f>
        <v>0.23529411764705882</v>
      </c>
      <c r="Q81" s="1">
        <f>COUNTIFS(Table2[Sub-Sector],Table3[[#This Row],[Sub-Sector]],Table2[% Away From 52W Low],"&gt;=10")/Table3[[#This Row],[Count]]</f>
        <v>0.82352941176470584</v>
      </c>
      <c r="R81" s="1">
        <f>COUNTIFS(Table2[Sub-Sector],Table3[[#This Row],[Sub-Sector]],Table2[% Price above 20 EMA],"&gt;=0")/Table3[[#This Row],[Count]]</f>
        <v>0.29411764705882354</v>
      </c>
      <c r="S81" s="1">
        <f>COUNTIFS(Table2[Sub-Sector],Table3[[#This Row],[Sub-Sector]],Table2[% Price above 50 EMA],"&gt;=0")/Table3[[#This Row],[Count]]</f>
        <v>0.47058823529411764</v>
      </c>
      <c r="T81" s="1">
        <f>COUNTIFS(Table2[Sub-Sector],Table3[[#This Row],[Sub-Sector]],Table2[% Price above 200 EMA],"&gt;=0")/Table3[[#This Row],[Count]]</f>
        <v>0.76470588235294112</v>
      </c>
      <c r="U81" s="1">
        <f>COUNTIFS(Table2[Sub-Sector],Table3[[#This Row],[Sub-Sector]],Table2[Rate of Change - Zone],"Positive")/Table3[[#This Row],[Count]]</f>
        <v>0.29411764705882354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</v>
      </c>
      <c r="X81">
        <f>_xlfn.RANK.AVG(Table3[[#This Row],[Score]],Table3[Score],1)</f>
        <v>70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81">
        <f>_xlfn.RANK.AVG(Table3[[#This Row],[Score 2 ]],Table3[[Score 2 ]],1)</f>
        <v>80</v>
      </c>
    </row>
    <row r="82" spans="1:26" x14ac:dyDescent="0.3">
      <c r="A82" t="s">
        <v>375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0.5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1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0.5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0.5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82">
        <f>_xlfn.RANK.AVG(Table3[[#This Row],[Score]],Table3[Score],1)</f>
        <v>92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2">
        <f>_xlfn.RANK.AVG(Table3[[#This Row],[Score 2 ]],Table3[[Score 2 ]],1)</f>
        <v>81</v>
      </c>
    </row>
    <row r="83" spans="1:26" x14ac:dyDescent="0.3">
      <c r="A83" t="s">
        <v>287</v>
      </c>
      <c r="B83">
        <f>COUNTIFS(Table2[Sub-Sector],Table3[[#This Row],[Sub-Sector]])</f>
        <v>12</v>
      </c>
      <c r="C83" s="1">
        <f>COUNTIFS(Table2[Sub-Sector],Table3[[#This Row],[Sub-Sector]],Table2[Uptrend],"Uptrend")/Table3[[#This Row],[Count]]</f>
        <v>0.66666666666666663</v>
      </c>
      <c r="D83" s="1">
        <f>COUNTIFS(Table2[Sub-Sector],Table3[[#This Row],[Sub-Sector]],Table2[1W Return vs Nifty],"&gt;=5")/Table3[[#This Row],[Count]]</f>
        <v>0.16666666666666666</v>
      </c>
      <c r="E83" s="1">
        <f>COUNTIFS(Table2[Sub-Sector],Table3[[#This Row],[Sub-Sector]],Table2[1M Return vs Nifty],"&gt;=5")/Table3[[#This Row],[Count]]</f>
        <v>0.16666666666666666</v>
      </c>
      <c r="F83" s="1">
        <f>COUNTIFS(Table2[Sub-Sector],Table3[[#This Row],[Sub-Sector]],Table2[6M Return vs Nifty],"&gt;=10")/Table3[[#This Row],[Count]]</f>
        <v>0.33333333333333331</v>
      </c>
      <c r="G83" s="1">
        <f>COUNTIFS(Table2[Sub-Sector],Table3[[#This Row],[Sub-Sector]],Table2[1Y Return vs Nifty],"&gt;=10")/Table3[[#This Row],[Count]]</f>
        <v>0.41666666666666669</v>
      </c>
      <c r="H83" s="1">
        <f>COUNTIFS(Table2[Sub-Sector],Table3[[#This Row],[Sub-Sector]],Table2[RSI Exponential â€“ 14D],"&gt;=50")/Table3[[#This Row],[Count]]</f>
        <v>0.25</v>
      </c>
      <c r="I83" s="1">
        <f>COUNTIFS(Table2[Sub-Sector],Table3[[#This Row],[Sub-Sector]],Table2[Relative Volume],"&gt;=1")/Table3[[#This Row],[Count]]</f>
        <v>0.25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0.66666666666666663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0.66666666666666663</v>
      </c>
      <c r="P83" s="1">
        <f>COUNTIFS(Table2[Sub-Sector],Table3[[#This Row],[Sub-Sector]],Table2[% Away From 52W High],"&lt;=10")/Table3[[#This Row],[Count]]</f>
        <v>0.25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0.25</v>
      </c>
      <c r="S83" s="1">
        <f>COUNTIFS(Table2[Sub-Sector],Table3[[#This Row],[Sub-Sector]],Table2[% Price above 50 EMA],"&gt;=0")/Table3[[#This Row],[Count]]</f>
        <v>0.5</v>
      </c>
      <c r="T83" s="1">
        <f>COUNTIFS(Table2[Sub-Sector],Table3[[#This Row],[Sub-Sector]],Table2[% Price above 200 EMA],"&gt;=0")/Table3[[#This Row],[Count]]</f>
        <v>0.83333333333333337</v>
      </c>
      <c r="U83" s="1">
        <f>COUNTIFS(Table2[Sub-Sector],Table3[[#This Row],[Sub-Sector]],Table2[Rate of Change - Zone],"Positive")/Table3[[#This Row],[Count]]</f>
        <v>0.25</v>
      </c>
      <c r="V83" s="1">
        <f>COUNTIFS(Table2[Sub-Sector],Table3[[#This Row],[Sub-Sector]],Table2[Sharpe Ratio],"&gt;=0.10")/Table3[[#This Row],[Count]]</f>
        <v>0.25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83">
        <f>_xlfn.RANK.AVG(Table3[[#This Row],[Score]],Table3[Score],1)</f>
        <v>68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3">
        <f>_xlfn.RANK.AVG(Table3[[#This Row],[Score 2 ]],Table3[[Score 2 ]],1)</f>
        <v>82</v>
      </c>
    </row>
    <row r="84" spans="1:26" x14ac:dyDescent="0.3">
      <c r="A84" t="s">
        <v>865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0.33333333333333331</v>
      </c>
      <c r="G84" s="1">
        <f>COUNTIFS(Table2[Sub-Sector],Table3[[#This Row],[Sub-Sector]],Table2[1Y Return vs Nifty],"&gt;=10")/Table3[[#This Row],[Count]]</f>
        <v>0.66666666666666663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0.33333333333333331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0.33333333333333331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0.33333333333333331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0.33333333333333331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84">
        <f>_xlfn.RANK.AVG(Table3[[#This Row],[Score]],Table3[Score],1)</f>
        <v>98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4">
        <f>_xlfn.RANK.AVG(Table3[[#This Row],[Score 2 ]],Table3[[Score 2 ]],1)</f>
        <v>83</v>
      </c>
    </row>
    <row r="85" spans="1:26" x14ac:dyDescent="0.3">
      <c r="A85" t="s">
        <v>482</v>
      </c>
      <c r="B85">
        <f>COUNTIFS(Table2[Sub-Sector],Table3[[#This Row],[Sub-Sector]])</f>
        <v>17</v>
      </c>
      <c r="C85" s="1">
        <f>COUNTIFS(Table2[Sub-Sector],Table3[[#This Row],[Sub-Sector]],Table2[Uptrend],"Uptrend")/Table3[[#This Row],[Count]]</f>
        <v>0.82352941176470584</v>
      </c>
      <c r="D85" s="1">
        <f>COUNTIFS(Table2[Sub-Sector],Table3[[#This Row],[Sub-Sector]],Table2[1W Return vs Nifty],"&gt;=5")/Table3[[#This Row],[Count]]</f>
        <v>0.35294117647058826</v>
      </c>
      <c r="E85" s="1">
        <f>COUNTIFS(Table2[Sub-Sector],Table3[[#This Row],[Sub-Sector]],Table2[1M Return vs Nifty],"&gt;=5")/Table3[[#This Row],[Count]]</f>
        <v>0.58823529411764708</v>
      </c>
      <c r="F85" s="1">
        <f>COUNTIFS(Table2[Sub-Sector],Table3[[#This Row],[Sub-Sector]],Table2[6M Return vs Nifty],"&gt;=10")/Table3[[#This Row],[Count]]</f>
        <v>0.35294117647058826</v>
      </c>
      <c r="G85" s="1">
        <f>COUNTIFS(Table2[Sub-Sector],Table3[[#This Row],[Sub-Sector]],Table2[1Y Return vs Nifty],"&gt;=10")/Table3[[#This Row],[Count]]</f>
        <v>0.23529411764705882</v>
      </c>
      <c r="H85" s="1">
        <f>COUNTIFS(Table2[Sub-Sector],Table3[[#This Row],[Sub-Sector]],Table2[RSI Exponential â€“ 14D],"&gt;=50")/Table3[[#This Row],[Count]]</f>
        <v>0.35294117647058826</v>
      </c>
      <c r="I85" s="1">
        <f>COUNTIFS(Table2[Sub-Sector],Table3[[#This Row],[Sub-Sector]],Table2[Relative Volume],"&gt;=1")/Table3[[#This Row],[Count]]</f>
        <v>0.17647058823529413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0.88235294117647056</v>
      </c>
      <c r="L85" s="1">
        <f>COUNTIFS(Table2[Sub-Sector],Table3[[#This Row],[Sub-Sector]],Table2[% Away From Current Week Low],"&gt;=0.05")/Table3[[#This Row],[Count]]</f>
        <v>5.8823529411764705E-2</v>
      </c>
      <c r="M85" s="1">
        <f>COUNTIFS(Table2[Sub-Sector],Table3[[#This Row],[Sub-Sector]],Table2[% Away From Current Week High],"&lt;=0.05")/Table3[[#This Row],[Count]]</f>
        <v>0.23529411764705882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0.23529411764705882</v>
      </c>
      <c r="P85" s="1">
        <f>COUNTIFS(Table2[Sub-Sector],Table3[[#This Row],[Sub-Sector]],Table2[% Away From 52W High],"&lt;=10")/Table3[[#This Row],[Count]]</f>
        <v>0.11764705882352941</v>
      </c>
      <c r="Q85" s="1">
        <f>COUNTIFS(Table2[Sub-Sector],Table3[[#This Row],[Sub-Sector]],Table2[% Away From 52W Low],"&gt;=10")/Table3[[#This Row],[Count]]</f>
        <v>0.94117647058823528</v>
      </c>
      <c r="R85" s="1">
        <f>COUNTIFS(Table2[Sub-Sector],Table3[[#This Row],[Sub-Sector]],Table2[% Price above 20 EMA],"&gt;=0")/Table3[[#This Row],[Count]]</f>
        <v>0.35294117647058826</v>
      </c>
      <c r="S85" s="1">
        <f>COUNTIFS(Table2[Sub-Sector],Table3[[#This Row],[Sub-Sector]],Table2[% Price above 50 EMA],"&gt;=0")/Table3[[#This Row],[Count]]</f>
        <v>0.58823529411764708</v>
      </c>
      <c r="T85" s="1">
        <f>COUNTIFS(Table2[Sub-Sector],Table3[[#This Row],[Sub-Sector]],Table2[% Price above 200 EMA],"&gt;=0")/Table3[[#This Row],[Count]]</f>
        <v>0.76470588235294112</v>
      </c>
      <c r="U85" s="1">
        <f>COUNTIFS(Table2[Sub-Sector],Table3[[#This Row],[Sub-Sector]],Table2[Rate of Change - Zone],"Positive")/Table3[[#This Row],[Count]]</f>
        <v>0.35294117647058826</v>
      </c>
      <c r="V85" s="1">
        <f>COUNTIFS(Table2[Sub-Sector],Table3[[#This Row],[Sub-Sector]],Table2[Sharpe Ratio],"&gt;=0.10")/Table3[[#This Row],[Count]]</f>
        <v>0.11764705882352941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85">
        <f>_xlfn.RANK.AVG(Table3[[#This Row],[Score]],Table3[Score],1)</f>
        <v>42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5">
        <f>_xlfn.RANK.AVG(Table3[[#This Row],[Score 2 ]],Table3[[Score 2 ]],1)</f>
        <v>84</v>
      </c>
    </row>
    <row r="86" spans="1:26" x14ac:dyDescent="0.3">
      <c r="A86" t="s">
        <v>788</v>
      </c>
      <c r="B86">
        <f>COUNTIFS(Table2[Sub-Sector],Table3[[#This Row],[Sub-Sector]])</f>
        <v>5</v>
      </c>
      <c r="C86" s="1">
        <f>COUNTIFS(Table2[Sub-Sector],Table3[[#This Row],[Sub-Sector]],Table2[Uptrend],"Uptrend")/Table3[[#This Row],[Count]]</f>
        <v>0.2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0.4</v>
      </c>
      <c r="G86" s="1">
        <f>COUNTIFS(Table2[Sub-Sector],Table3[[#This Row],[Sub-Sector]],Table2[1Y Return vs Nifty],"&gt;=10")/Table3[[#This Row],[Count]]</f>
        <v>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0.8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0.2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0.4</v>
      </c>
      <c r="P86" s="1">
        <f>COUNTIFS(Table2[Sub-Sector],Table3[[#This Row],[Sub-Sector]],Table2[% Away From 52W High],"&lt;=10")/Table3[[#This Row],[Count]]</f>
        <v>0.2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0.2</v>
      </c>
      <c r="T86" s="1">
        <f>COUNTIFS(Table2[Sub-Sector],Table3[[#This Row],[Sub-Sector]],Table2[% Price above 200 EMA],"&gt;=0")/Table3[[#This Row],[Count]]</f>
        <v>0.8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</v>
      </c>
      <c r="X86">
        <f>_xlfn.RANK.AVG(Table3[[#This Row],[Score]],Table3[Score],1)</f>
        <v>102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6">
        <f>_xlfn.RANK.AVG(Table3[[#This Row],[Score 2 ]],Table3[[Score 2 ]],1)</f>
        <v>85</v>
      </c>
    </row>
    <row r="87" spans="1:26" x14ac:dyDescent="0.3">
      <c r="A87" t="s">
        <v>187</v>
      </c>
      <c r="B87">
        <f>COUNTIFS(Table2[Sub-Sector],Table3[[#This Row],[Sub-Sector]])</f>
        <v>4</v>
      </c>
      <c r="C87" s="1">
        <f>COUNTIFS(Table2[Sub-Sector],Table3[[#This Row],[Sub-Sector]],Table2[Uptrend],"Uptrend")/Table3[[#This Row],[Count]]</f>
        <v>0.75</v>
      </c>
      <c r="D87" s="1">
        <f>COUNTIFS(Table2[Sub-Sector],Table3[[#This Row],[Sub-Sector]],Table2[1W Return vs Nifty],"&gt;=5")/Table3[[#This Row],[Count]]</f>
        <v>0.25</v>
      </c>
      <c r="E87" s="1">
        <f>COUNTIFS(Table2[Sub-Sector],Table3[[#This Row],[Sub-Sector]],Table2[1M Return vs Nifty],"&gt;=5")/Table3[[#This Row],[Count]]</f>
        <v>0.25</v>
      </c>
      <c r="F87" s="1">
        <f>COUNTIFS(Table2[Sub-Sector],Table3[[#This Row],[Sub-Sector]],Table2[6M Return vs Nifty],"&gt;=10")/Table3[[#This Row],[Count]]</f>
        <v>0.5</v>
      </c>
      <c r="G87" s="1">
        <f>COUNTIFS(Table2[Sub-Sector],Table3[[#This Row],[Sub-Sector]],Table2[1Y Return vs Nifty],"&gt;=10")/Table3[[#This Row],[Count]]</f>
        <v>0.5</v>
      </c>
      <c r="H87" s="1">
        <f>COUNTIFS(Table2[Sub-Sector],Table3[[#This Row],[Sub-Sector]],Table2[RSI Exponential â€“ 14D],"&gt;=50")/Table3[[#This Row],[Count]]</f>
        <v>0.25</v>
      </c>
      <c r="I87" s="1">
        <f>COUNTIFS(Table2[Sub-Sector],Table3[[#This Row],[Sub-Sector]],Table2[Relative Volume],"&gt;=1")/Table3[[#This Row],[Count]]</f>
        <v>0.25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0.5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0.5</v>
      </c>
      <c r="P87" s="1">
        <f>COUNTIFS(Table2[Sub-Sector],Table3[[#This Row],[Sub-Sector]],Table2[% Away From 52W High],"&lt;=10")/Table3[[#This Row],[Count]]</f>
        <v>0.5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0.25</v>
      </c>
      <c r="S87" s="1">
        <f>COUNTIFS(Table2[Sub-Sector],Table3[[#This Row],[Sub-Sector]],Table2[% Price above 50 EMA],"&gt;=0")/Table3[[#This Row],[Count]]</f>
        <v>0.5</v>
      </c>
      <c r="T87" s="1">
        <f>COUNTIFS(Table2[Sub-Sector],Table3[[#This Row],[Sub-Sector]],Table2[% Price above 200 EMA],"&gt;=0")/Table3[[#This Row],[Count]]</f>
        <v>0.75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87">
        <f>_xlfn.RANK.AVG(Table3[[#This Row],[Score]],Table3[Score],1)</f>
        <v>53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7">
        <f>_xlfn.RANK.AVG(Table3[[#This Row],[Score 2 ]],Table3[[Score 2 ]],1)</f>
        <v>86</v>
      </c>
    </row>
    <row r="88" spans="1:26" x14ac:dyDescent="0.3">
      <c r="A88" t="s">
        <v>202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0.5</v>
      </c>
      <c r="G88" s="1">
        <f>COUNTIFS(Table2[Sub-Sector],Table3[[#This Row],[Sub-Sector]],Table2[1Y Return vs Nifty],"&gt;=10")/Table3[[#This Row],[Count]]</f>
        <v>0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0.5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0.5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88">
        <f>_xlfn.RANK.AVG(Table3[[#This Row],[Score]],Table3[Score],1)</f>
        <v>97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8">
        <f>_xlfn.RANK.AVG(Table3[[#This Row],[Score 2 ]],Table3[[Score 2 ]],1)</f>
        <v>87</v>
      </c>
    </row>
    <row r="89" spans="1:26" x14ac:dyDescent="0.3">
      <c r="A89" t="s">
        <v>415</v>
      </c>
      <c r="B89">
        <f>COUNTIFS(Table2[Sub-Sector],Table3[[#This Row],[Sub-Sector]])</f>
        <v>6</v>
      </c>
      <c r="C89" s="1">
        <f>COUNTIFS(Table2[Sub-Sector],Table3[[#This Row],[Sub-Sector]],Table2[Uptrend],"Uptrend")/Table3[[#This Row],[Count]]</f>
        <v>1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0.5</v>
      </c>
      <c r="F89" s="1">
        <f>COUNTIFS(Table2[Sub-Sector],Table3[[#This Row],[Sub-Sector]],Table2[6M Return vs Nifty],"&gt;=10")/Table3[[#This Row],[Count]]</f>
        <v>0.33333333333333331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0.16666666666666666</v>
      </c>
      <c r="I89" s="1">
        <f>COUNTIFS(Table2[Sub-Sector],Table3[[#This Row],[Sub-Sector]],Table2[Relative Volume],"&gt;=1")/Table3[[#This Row],[Count]]</f>
        <v>0.16666666666666666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0.83333333333333337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0.16666666666666666</v>
      </c>
      <c r="P89" s="1">
        <f>COUNTIFS(Table2[Sub-Sector],Table3[[#This Row],[Sub-Sector]],Table2[% Away From 52W High],"&lt;=10")/Table3[[#This Row],[Count]]</f>
        <v>0.33333333333333331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0.16666666666666666</v>
      </c>
      <c r="S89" s="1">
        <f>COUNTIFS(Table2[Sub-Sector],Table3[[#This Row],[Sub-Sector]],Table2[% Price above 50 EMA],"&gt;=0")/Table3[[#This Row],[Count]]</f>
        <v>0.33333333333333331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0.16666666666666666</v>
      </c>
      <c r="V89" s="1">
        <f>COUNTIFS(Table2[Sub-Sector],Table3[[#This Row],[Sub-Sector]],Table2[Sharpe Ratio],"&gt;=0.10")/Table3[[#This Row],[Count]]</f>
        <v>0.5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89">
        <f>_xlfn.RANK.AVG(Table3[[#This Row],[Score]],Table3[Score],1)</f>
        <v>55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9">
        <f>_xlfn.RANK.AVG(Table3[[#This Row],[Score 2 ]],Table3[[Score 2 ]],1)</f>
        <v>88</v>
      </c>
    </row>
    <row r="90" spans="1:26" x14ac:dyDescent="0.3">
      <c r="A90" t="s">
        <v>72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0.33333333333333331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0.66666666666666663</v>
      </c>
      <c r="H90" s="1">
        <f>COUNTIFS(Table2[Sub-Sector],Table3[[#This Row],[Sub-Sector]],Table2[RSI Exponential â€“ 14D],"&gt;=50")/Table3[[#This Row],[Count]]</f>
        <v>0.33333333333333331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0.33333333333333331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0.33333333333333331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0.33333333333333331</v>
      </c>
      <c r="S90" s="1">
        <f>COUNTIFS(Table2[Sub-Sector],Table3[[#This Row],[Sub-Sector]],Table2[% Price above 50 EMA],"&gt;=0")/Table3[[#This Row],[Count]]</f>
        <v>0.33333333333333331</v>
      </c>
      <c r="T90" s="1">
        <f>COUNTIFS(Table2[Sub-Sector],Table3[[#This Row],[Sub-Sector]],Table2[% Price above 200 EMA],"&gt;=0")/Table3[[#This Row],[Count]]</f>
        <v>0.66666666666666663</v>
      </c>
      <c r="U90" s="1">
        <f>COUNTIFS(Table2[Sub-Sector],Table3[[#This Row],[Sub-Sector]],Table2[Rate of Change - Zone],"Positive")/Table3[[#This Row],[Count]]</f>
        <v>0.33333333333333331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570</v>
      </c>
      <c r="X90">
        <f>_xlfn.RANK.AVG(Table3[[#This Row],[Score]],Table3[Score],1)</f>
        <v>103.5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90">
        <f>_xlfn.RANK.AVG(Table3[[#This Row],[Score 2 ]],Table3[[Score 2 ]],1)</f>
        <v>89</v>
      </c>
    </row>
    <row r="91" spans="1:26" x14ac:dyDescent="0.3">
      <c r="A91" t="s">
        <v>1443</v>
      </c>
      <c r="B91">
        <f>COUNTIFS(Table2[Sub-Sector],Table3[[#This Row],[Sub-Sector]])</f>
        <v>4</v>
      </c>
      <c r="C91" s="1">
        <f>COUNTIFS(Table2[Sub-Sector],Table3[[#This Row],[Sub-Sector]],Table2[Uptrend],"Uptrend")/Table3[[#This Row],[Count]]</f>
        <v>0.5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0.5</v>
      </c>
      <c r="F91" s="1">
        <f>COUNTIFS(Table2[Sub-Sector],Table3[[#This Row],[Sub-Sector]],Table2[6M Return vs Nifty],"&gt;=10")/Table3[[#This Row],[Count]]</f>
        <v>0.25</v>
      </c>
      <c r="G91" s="1">
        <f>COUNTIFS(Table2[Sub-Sector],Table3[[#This Row],[Sub-Sector]],Table2[1Y Return vs Nifty],"&gt;=10")/Table3[[#This Row],[Count]]</f>
        <v>0.25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0.25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0.75</v>
      </c>
      <c r="U91" s="1">
        <f>COUNTIFS(Table2[Sub-Sector],Table3[[#This Row],[Sub-Sector]],Table2[Rate of Change - Zone],"Positive")/Table3[[#This Row],[Count]]</f>
        <v>0.25</v>
      </c>
      <c r="V91" s="1">
        <f>COUNTIFS(Table2[Sub-Sector],Table3[[#This Row],[Sub-Sector]],Table2[Sharpe Ratio],"&gt;=0.10")/Table3[[#This Row],[Count]]</f>
        <v>0.5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91">
        <f>_xlfn.RANK.AVG(Table3[[#This Row],[Score]],Table3[Score],1)</f>
        <v>77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91">
        <f>_xlfn.RANK.AVG(Table3[[#This Row],[Score 2 ]],Table3[[Score 2 ]],1)</f>
        <v>90</v>
      </c>
    </row>
    <row r="92" spans="1:26" x14ac:dyDescent="0.3">
      <c r="A92" t="s">
        <v>446</v>
      </c>
      <c r="B92">
        <f>COUNTIFS(Table2[Sub-Sector],Table3[[#This Row],[Sub-Sector]])</f>
        <v>9</v>
      </c>
      <c r="C92" s="1">
        <f>COUNTIFS(Table2[Sub-Sector],Table3[[#This Row],[Sub-Sector]],Table2[Uptrend],"Uptrend")/Table3[[#This Row],[Count]]</f>
        <v>0.33333333333333331</v>
      </c>
      <c r="D92" s="1">
        <f>COUNTIFS(Table2[Sub-Sector],Table3[[#This Row],[Sub-Sector]],Table2[1W Return vs Nifty],"&gt;=5")/Table3[[#This Row],[Count]]</f>
        <v>0.1111111111111111</v>
      </c>
      <c r="E92" s="1">
        <f>COUNTIFS(Table2[Sub-Sector],Table3[[#This Row],[Sub-Sector]],Table2[1M Return vs Nifty],"&gt;=5")/Table3[[#This Row],[Count]]</f>
        <v>0.1111111111111111</v>
      </c>
      <c r="F92" s="1">
        <f>COUNTIFS(Table2[Sub-Sector],Table3[[#This Row],[Sub-Sector]],Table2[6M Return vs Nifty],"&gt;=10")/Table3[[#This Row],[Count]]</f>
        <v>0.22222222222222221</v>
      </c>
      <c r="G92" s="1">
        <f>COUNTIFS(Table2[Sub-Sector],Table3[[#This Row],[Sub-Sector]],Table2[1Y Return vs Nifty],"&gt;=10")/Table3[[#This Row],[Count]]</f>
        <v>0.33333333333333331</v>
      </c>
      <c r="H92" s="1">
        <f>COUNTIFS(Table2[Sub-Sector],Table3[[#This Row],[Sub-Sector]],Table2[RSI Exponential â€“ 14D],"&gt;=50")/Table3[[#This Row],[Count]]</f>
        <v>0.22222222222222221</v>
      </c>
      <c r="I92" s="1">
        <f>COUNTIFS(Table2[Sub-Sector],Table3[[#This Row],[Sub-Sector]],Table2[Relative Volume],"&gt;=1")/Table3[[#This Row],[Count]]</f>
        <v>0.22222222222222221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0.1111111111111111</v>
      </c>
      <c r="M92" s="1">
        <f>COUNTIFS(Table2[Sub-Sector],Table3[[#This Row],[Sub-Sector]],Table2[% Away From Current Week High],"&lt;=0.05")/Table3[[#This Row],[Count]]</f>
        <v>0.77777777777777779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0.77777777777777779</v>
      </c>
      <c r="P92" s="1">
        <f>COUNTIFS(Table2[Sub-Sector],Table3[[#This Row],[Sub-Sector]],Table2[% Away From 52W High],"&lt;=10")/Table3[[#This Row],[Count]]</f>
        <v>0.1111111111111111</v>
      </c>
      <c r="Q92" s="1">
        <f>COUNTIFS(Table2[Sub-Sector],Table3[[#This Row],[Sub-Sector]],Table2[% Away From 52W Low],"&gt;=10")/Table3[[#This Row],[Count]]</f>
        <v>0.77777777777777779</v>
      </c>
      <c r="R92" s="1">
        <f>COUNTIFS(Table2[Sub-Sector],Table3[[#This Row],[Sub-Sector]],Table2[% Price above 20 EMA],"&gt;=0")/Table3[[#This Row],[Count]]</f>
        <v>0.22222222222222221</v>
      </c>
      <c r="S92" s="1">
        <f>COUNTIFS(Table2[Sub-Sector],Table3[[#This Row],[Sub-Sector]],Table2[% Price above 50 EMA],"&gt;=0")/Table3[[#This Row],[Count]]</f>
        <v>0.22222222222222221</v>
      </c>
      <c r="T92" s="1">
        <f>COUNTIFS(Table2[Sub-Sector],Table3[[#This Row],[Sub-Sector]],Table2[% Price above 200 EMA],"&gt;=0")/Table3[[#This Row],[Count]]</f>
        <v>0.55555555555555558</v>
      </c>
      <c r="U92" s="1">
        <f>COUNTIFS(Table2[Sub-Sector],Table3[[#This Row],[Sub-Sector]],Table2[Rate of Change - Zone],"Positive")/Table3[[#This Row],[Count]]</f>
        <v>0.22222222222222221</v>
      </c>
      <c r="V92" s="1">
        <f>COUNTIFS(Table2[Sub-Sector],Table3[[#This Row],[Sub-Sector]],Table2[Sharpe Ratio],"&gt;=0.10")/Table3[[#This Row],[Count]]</f>
        <v>0.44444444444444442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92">
        <f>_xlfn.RANK.AVG(Table3[[#This Row],[Score]],Table3[Score],1)</f>
        <v>81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</v>
      </c>
      <c r="Z92">
        <f>_xlfn.RANK.AVG(Table3[[#This Row],[Score 2 ]],Table3[[Score 2 ]],1)</f>
        <v>91</v>
      </c>
    </row>
    <row r="93" spans="1:26" x14ac:dyDescent="0.3">
      <c r="A93" t="s">
        <v>846</v>
      </c>
      <c r="B93">
        <f>COUNTIFS(Table2[Sub-Sector],Table3[[#This Row],[Sub-Sector]])</f>
        <v>2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0.5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0.5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0.5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0.5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0.5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0.5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93">
        <f>_xlfn.RANK.AVG(Table3[[#This Row],[Score]],Table3[Score],1)</f>
        <v>108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3">
        <f>_xlfn.RANK.AVG(Table3[[#This Row],[Score 2 ]],Table3[[Score 2 ]],1)</f>
        <v>92</v>
      </c>
    </row>
    <row r="94" spans="1:26" x14ac:dyDescent="0.3">
      <c r="A94" t="s">
        <v>1151</v>
      </c>
      <c r="B94">
        <f>COUNTIFS(Table2[Sub-Sector],Table3[[#This Row],[Sub-Sector]])</f>
        <v>2</v>
      </c>
      <c r="C94" s="1">
        <f>COUNTIFS(Table2[Sub-Sector],Table3[[#This Row],[Sub-Sector]],Table2[Uptrend],"Uptrend")/Table3[[#This Row],[Count]]</f>
        <v>0.5</v>
      </c>
      <c r="D94" s="1">
        <f>COUNTIFS(Table2[Sub-Sector],Table3[[#This Row],[Sub-Sector]],Table2[1W Return vs Nifty],"&gt;=5")/Table3[[#This Row],[Count]]</f>
        <v>0.5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0.5</v>
      </c>
      <c r="G94" s="1">
        <f>COUNTIFS(Table2[Sub-Sector],Table3[[#This Row],[Sub-Sector]],Table2[1Y Return vs Nifty],"&gt;=10")/Table3[[#This Row],[Count]]</f>
        <v>0.5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0.5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0.5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94">
        <f>_xlfn.RANK.AVG(Table3[[#This Row],[Score]],Table3[Score],1)</f>
        <v>79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314.5</v>
      </c>
      <c r="Z94">
        <f>_xlfn.RANK.AVG(Table3[[#This Row],[Score 2 ]],Table3[[Score 2 ]],1)</f>
        <v>93</v>
      </c>
    </row>
    <row r="95" spans="1:26" x14ac:dyDescent="0.3">
      <c r="A95" t="s">
        <v>106</v>
      </c>
      <c r="B95">
        <f>COUNTIFS(Table2[Sub-Sector],Table3[[#This Row],[Sub-Sector]])</f>
        <v>5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0.2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0.4</v>
      </c>
      <c r="G95" s="1">
        <f>COUNTIFS(Table2[Sub-Sector],Table3[[#This Row],[Sub-Sector]],Table2[1Y Return vs Nifty],"&gt;=10")/Table3[[#This Row],[Count]]</f>
        <v>0.6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0.6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0.8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0.4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0.6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570</v>
      </c>
      <c r="X95">
        <f>_xlfn.RANK.AVG(Table3[[#This Row],[Score]],Table3[Score],1)</f>
        <v>103.5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5">
        <f>_xlfn.RANK.AVG(Table3[[#This Row],[Score 2 ]],Table3[[Score 2 ]],1)</f>
        <v>94.5</v>
      </c>
    </row>
    <row r="96" spans="1:26" x14ac:dyDescent="0.3">
      <c r="A96" t="s">
        <v>24</v>
      </c>
      <c r="B96">
        <f>COUNTIFS(Table2[Sub-Sector],Table3[[#This Row],[Sub-Sector]])</f>
        <v>20</v>
      </c>
      <c r="C96" s="1">
        <f>COUNTIFS(Table2[Sub-Sector],Table3[[#This Row],[Sub-Sector]],Table2[Uptrend],"Uptrend")/Table3[[#This Row],[Count]]</f>
        <v>0.4</v>
      </c>
      <c r="D96" s="1">
        <f>COUNTIFS(Table2[Sub-Sector],Table3[[#This Row],[Sub-Sector]],Table2[1W Return vs Nifty],"&gt;=5")/Table3[[#This Row],[Count]]</f>
        <v>0.1</v>
      </c>
      <c r="E96" s="1">
        <f>COUNTIFS(Table2[Sub-Sector],Table3[[#This Row],[Sub-Sector]],Table2[1M Return vs Nifty],"&gt;=5")/Table3[[#This Row],[Count]]</f>
        <v>0.05</v>
      </c>
      <c r="F96" s="1">
        <f>COUNTIFS(Table2[Sub-Sector],Table3[[#This Row],[Sub-Sector]],Table2[6M Return vs Nifty],"&gt;=10")/Table3[[#This Row],[Count]]</f>
        <v>0.05</v>
      </c>
      <c r="G96" s="1">
        <f>COUNTIFS(Table2[Sub-Sector],Table3[[#This Row],[Sub-Sector]],Table2[1Y Return vs Nifty],"&gt;=10")/Table3[[#This Row],[Count]]</f>
        <v>0.05</v>
      </c>
      <c r="H96" s="1">
        <f>COUNTIFS(Table2[Sub-Sector],Table3[[#This Row],[Sub-Sector]],Table2[RSI Exponential â€“ 14D],"&gt;=50")/Table3[[#This Row],[Count]]</f>
        <v>0.1</v>
      </c>
      <c r="I96" s="1">
        <f>COUNTIFS(Table2[Sub-Sector],Table3[[#This Row],[Sub-Sector]],Table2[Relative Volume],"&gt;=1")/Table3[[#This Row],[Count]]</f>
        <v>0.4</v>
      </c>
      <c r="J96" s="1">
        <f>COUNTIFS(Table2[Sub-Sector],Table3[[#This Row],[Sub-Sector]],Table2[% Away From Day Low],"&gt;=0.05")/Table3[[#This Row],[Count]]</f>
        <v>0.05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0.05</v>
      </c>
      <c r="M96" s="1">
        <f>COUNTIFS(Table2[Sub-Sector],Table3[[#This Row],[Sub-Sector]],Table2[% Away From Current Week High],"&lt;=0.05")/Table3[[#This Row],[Count]]</f>
        <v>0.6</v>
      </c>
      <c r="N96" s="1">
        <f>COUNTIFS(Table2[Sub-Sector],Table3[[#This Row],[Sub-Sector]],Table2[% Away From Current Month Low],"&gt;=0.05")/Table3[[#This Row],[Count]]</f>
        <v>0.05</v>
      </c>
      <c r="O96" s="1">
        <f>COUNTIFS(Table2[Sub-Sector],Table3[[#This Row],[Sub-Sector]],Table2[% Away From Current Month High],"&lt;=0.05")/Table3[[#This Row],[Count]]</f>
        <v>0.8</v>
      </c>
      <c r="P96" s="1">
        <f>COUNTIFS(Table2[Sub-Sector],Table3[[#This Row],[Sub-Sector]],Table2[% Away From 52W High],"&lt;=10")/Table3[[#This Row],[Count]]</f>
        <v>0.2</v>
      </c>
      <c r="Q96" s="1">
        <f>COUNTIFS(Table2[Sub-Sector],Table3[[#This Row],[Sub-Sector]],Table2[% Away From 52W Low],"&gt;=10")/Table3[[#This Row],[Count]]</f>
        <v>0.55000000000000004</v>
      </c>
      <c r="R96" s="1">
        <f>COUNTIFS(Table2[Sub-Sector],Table3[[#This Row],[Sub-Sector]],Table2[% Price above 20 EMA],"&gt;=0")/Table3[[#This Row],[Count]]</f>
        <v>0.1</v>
      </c>
      <c r="S96" s="1">
        <f>COUNTIFS(Table2[Sub-Sector],Table3[[#This Row],[Sub-Sector]],Table2[% Price above 50 EMA],"&gt;=0")/Table3[[#This Row],[Count]]</f>
        <v>0.1</v>
      </c>
      <c r="T96" s="1">
        <f>COUNTIFS(Table2[Sub-Sector],Table3[[#This Row],[Sub-Sector]],Table2[% Price above 200 EMA],"&gt;=0")/Table3[[#This Row],[Count]]</f>
        <v>0.4</v>
      </c>
      <c r="U96" s="1">
        <f>COUNTIFS(Table2[Sub-Sector],Table3[[#This Row],[Sub-Sector]],Table2[Rate of Change - Zone],"Positive")/Table3[[#This Row],[Count]]</f>
        <v>0.05</v>
      </c>
      <c r="V96" s="1">
        <f>COUNTIFS(Table2[Sub-Sector],Table3[[#This Row],[Sub-Sector]],Table2[Sharpe Ratio],"&gt;=0.10")/Table3[[#This Row],[Count]]</f>
        <v>0.2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96">
        <f>_xlfn.RANK.AVG(Table3[[#This Row],[Score]],Table3[Score],1)</f>
        <v>89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6">
        <f>_xlfn.RANK.AVG(Table3[[#This Row],[Score 2 ]],Table3[[Score 2 ]],1)</f>
        <v>94.5</v>
      </c>
    </row>
    <row r="97" spans="1:26" x14ac:dyDescent="0.3">
      <c r="A97" t="s">
        <v>436</v>
      </c>
      <c r="B97">
        <f>COUNTIFS(Table2[Sub-Sector],Table3[[#This Row],[Sub-Sector]])</f>
        <v>11</v>
      </c>
      <c r="C97" s="1">
        <f>COUNTIFS(Table2[Sub-Sector],Table3[[#This Row],[Sub-Sector]],Table2[Uptrend],"Uptrend")/Table3[[#This Row],[Count]]</f>
        <v>0.27272727272727271</v>
      </c>
      <c r="D97" s="1">
        <f>COUNTIFS(Table2[Sub-Sector],Table3[[#This Row],[Sub-Sector]],Table2[1W Return vs Nifty],"&gt;=5")/Table3[[#This Row],[Count]]</f>
        <v>0.18181818181818182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9.0909090909090912E-2</v>
      </c>
      <c r="G97" s="1">
        <f>COUNTIFS(Table2[Sub-Sector],Table3[[#This Row],[Sub-Sector]],Table2[1Y Return vs Nifty],"&gt;=10")/Table3[[#This Row],[Count]]</f>
        <v>9.0909090909090912E-2</v>
      </c>
      <c r="H97" s="1">
        <f>COUNTIFS(Table2[Sub-Sector],Table3[[#This Row],[Sub-Sector]],Table2[RSI Exponential â€“ 14D],"&gt;=50")/Table3[[#This Row],[Count]]</f>
        <v>9.0909090909090912E-2</v>
      </c>
      <c r="I97" s="1">
        <f>COUNTIFS(Table2[Sub-Sector],Table3[[#This Row],[Sub-Sector]],Table2[Relative Volume],"&gt;=1")/Table3[[#This Row],[Count]]</f>
        <v>0.36363636363636365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0.90909090909090906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0.27272727272727271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0.54545454545454541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0.63636363636363635</v>
      </c>
      <c r="R97" s="1">
        <f>COUNTIFS(Table2[Sub-Sector],Table3[[#This Row],[Sub-Sector]],Table2[% Price above 20 EMA],"&gt;=0")/Table3[[#This Row],[Count]]</f>
        <v>0.18181818181818182</v>
      </c>
      <c r="S97" s="1">
        <f>COUNTIFS(Table2[Sub-Sector],Table3[[#This Row],[Sub-Sector]],Table2[% Price above 50 EMA],"&gt;=0")/Table3[[#This Row],[Count]]</f>
        <v>9.0909090909090912E-2</v>
      </c>
      <c r="T97" s="1">
        <f>COUNTIFS(Table2[Sub-Sector],Table3[[#This Row],[Sub-Sector]],Table2[% Price above 200 EMA],"&gt;=0")/Table3[[#This Row],[Count]]</f>
        <v>0.36363636363636365</v>
      </c>
      <c r="U97" s="1">
        <f>COUNTIFS(Table2[Sub-Sector],Table3[[#This Row],[Sub-Sector]],Table2[Rate of Change - Zone],"Positive")/Table3[[#This Row],[Count]]</f>
        <v>9.0909090909090912E-2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555.5</v>
      </c>
      <c r="X97">
        <f>_xlfn.RANK.AVG(Table3[[#This Row],[Score]],Table3[Score],1)</f>
        <v>99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7">
        <f>_xlfn.RANK.AVG(Table3[[#This Row],[Score 2 ]],Table3[[Score 2 ]],1)</f>
        <v>96</v>
      </c>
    </row>
    <row r="98" spans="1:26" x14ac:dyDescent="0.3">
      <c r="A98" t="s">
        <v>21</v>
      </c>
      <c r="B98">
        <f>COUNTIFS(Table2[Sub-Sector],Table3[[#This Row],[Sub-Sector]])</f>
        <v>21</v>
      </c>
      <c r="C98" s="1">
        <f>COUNTIFS(Table2[Sub-Sector],Table3[[#This Row],[Sub-Sector]],Table2[Uptrend],"Uptrend")/Table3[[#This Row],[Count]]</f>
        <v>0.5714285714285714</v>
      </c>
      <c r="D98" s="1">
        <f>COUNTIFS(Table2[Sub-Sector],Table3[[#This Row],[Sub-Sector]],Table2[1W Return vs Nifty],"&gt;=5")/Table3[[#This Row],[Count]]</f>
        <v>0.14285714285714285</v>
      </c>
      <c r="E98" s="1">
        <f>COUNTIFS(Table2[Sub-Sector],Table3[[#This Row],[Sub-Sector]],Table2[1M Return vs Nifty],"&gt;=5")/Table3[[#This Row],[Count]]</f>
        <v>0.14285714285714285</v>
      </c>
      <c r="F98" s="1">
        <f>COUNTIFS(Table2[Sub-Sector],Table3[[#This Row],[Sub-Sector]],Table2[6M Return vs Nifty],"&gt;=10")/Table3[[#This Row],[Count]]</f>
        <v>0.2857142857142857</v>
      </c>
      <c r="G98" s="1">
        <f>COUNTIFS(Table2[Sub-Sector],Table3[[#This Row],[Sub-Sector]],Table2[1Y Return vs Nifty],"&gt;=10")/Table3[[#This Row],[Count]]</f>
        <v>0.2857142857142857</v>
      </c>
      <c r="H98" s="1">
        <f>COUNTIFS(Table2[Sub-Sector],Table3[[#This Row],[Sub-Sector]],Table2[RSI Exponential â€“ 14D],"&gt;=50")/Table3[[#This Row],[Count]]</f>
        <v>0.23809523809523808</v>
      </c>
      <c r="I98" s="1">
        <f>COUNTIFS(Table2[Sub-Sector],Table3[[#This Row],[Sub-Sector]],Table2[Relative Volume],"&gt;=1")/Table3[[#This Row],[Count]]</f>
        <v>0.23809523809523808</v>
      </c>
      <c r="J98" s="1">
        <f>COUNTIFS(Table2[Sub-Sector],Table3[[#This Row],[Sub-Sector]],Table2[% Away From Day Low],"&gt;=0.05")/Table3[[#This Row],[Count]]</f>
        <v>4.7619047619047616E-2</v>
      </c>
      <c r="K98" s="1">
        <f>COUNTIFS(Table2[Sub-Sector],Table3[[#This Row],[Sub-Sector]],Table2[% Away From Day High],"&lt;=0.05")/Table3[[#This Row],[Count]]</f>
        <v>0.95238095238095233</v>
      </c>
      <c r="L98" s="1">
        <f>COUNTIFS(Table2[Sub-Sector],Table3[[#This Row],[Sub-Sector]],Table2[% Away From Current Week Low],"&gt;=0.05")/Table3[[#This Row],[Count]]</f>
        <v>0.14285714285714285</v>
      </c>
      <c r="M98" s="1">
        <f>COUNTIFS(Table2[Sub-Sector],Table3[[#This Row],[Sub-Sector]],Table2[% Away From Current Week High],"&lt;=0.05")/Table3[[#This Row],[Count]]</f>
        <v>0.76190476190476186</v>
      </c>
      <c r="N98" s="1">
        <f>COUNTIFS(Table2[Sub-Sector],Table3[[#This Row],[Sub-Sector]],Table2[% Away From Current Month Low],"&gt;=0.05")/Table3[[#This Row],[Count]]</f>
        <v>0.14285714285714285</v>
      </c>
      <c r="O98" s="1">
        <f>COUNTIFS(Table2[Sub-Sector],Table3[[#This Row],[Sub-Sector]],Table2[% Away From Current Month High],"&lt;=0.05")/Table3[[#This Row],[Count]]</f>
        <v>0.76190476190476186</v>
      </c>
      <c r="P98" s="1">
        <f>COUNTIFS(Table2[Sub-Sector],Table3[[#This Row],[Sub-Sector]],Table2[% Away From 52W High],"&lt;=10")/Table3[[#This Row],[Count]]</f>
        <v>0.38095238095238093</v>
      </c>
      <c r="Q98" s="1">
        <f>COUNTIFS(Table2[Sub-Sector],Table3[[#This Row],[Sub-Sector]],Table2[% Away From 52W Low],"&gt;=10")/Table3[[#This Row],[Count]]</f>
        <v>0.90476190476190477</v>
      </c>
      <c r="R98" s="1">
        <f>COUNTIFS(Table2[Sub-Sector],Table3[[#This Row],[Sub-Sector]],Table2[% Price above 20 EMA],"&gt;=0")/Table3[[#This Row],[Count]]</f>
        <v>0.2857142857142857</v>
      </c>
      <c r="S98" s="1">
        <f>COUNTIFS(Table2[Sub-Sector],Table3[[#This Row],[Sub-Sector]],Table2[% Price above 50 EMA],"&gt;=0")/Table3[[#This Row],[Count]]</f>
        <v>0.38095238095238093</v>
      </c>
      <c r="T98" s="1">
        <f>COUNTIFS(Table2[Sub-Sector],Table3[[#This Row],[Sub-Sector]],Table2[% Price above 200 EMA],"&gt;=0")/Table3[[#This Row],[Count]]</f>
        <v>0.66666666666666663</v>
      </c>
      <c r="U98" s="1">
        <f>COUNTIFS(Table2[Sub-Sector],Table3[[#This Row],[Sub-Sector]],Table2[Rate of Change - Zone],"Positive")/Table3[[#This Row],[Count]]</f>
        <v>9.5238095238095233E-2</v>
      </c>
      <c r="V98" s="1">
        <f>COUNTIFS(Table2[Sub-Sector],Table3[[#This Row],[Sub-Sector]],Table2[Sharpe Ratio],"&gt;=0.10")/Table3[[#This Row],[Count]]</f>
        <v>9.5238095238095233E-2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98">
        <f>_xlfn.RANK.AVG(Table3[[#This Row],[Score]],Table3[Score],1)</f>
        <v>78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98">
        <f>_xlfn.RANK.AVG(Table3[[#This Row],[Score 2 ]],Table3[[Score 2 ]],1)</f>
        <v>97</v>
      </c>
    </row>
    <row r="99" spans="1:26" x14ac:dyDescent="0.3">
      <c r="A99" t="s">
        <v>1386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1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1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1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1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1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1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99">
        <f>_xlfn.RANK.AVG(Table3[[#This Row],[Score]],Table3[Score],1)</f>
        <v>82.5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99">
        <f>_xlfn.RANK.AVG(Table3[[#This Row],[Score 2 ]],Table3[[Score 2 ]],1)</f>
        <v>98.5</v>
      </c>
    </row>
    <row r="100" spans="1:26" x14ac:dyDescent="0.3">
      <c r="A100" t="s">
        <v>524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1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100">
        <f>_xlfn.RANK.AVG(Table3[[#This Row],[Score]],Table3[Score],1)</f>
        <v>82.5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100">
        <f>_xlfn.RANK.AVG(Table3[[#This Row],[Score 2 ]],Table3[[Score 2 ]],1)</f>
        <v>98.5</v>
      </c>
    </row>
    <row r="101" spans="1:26" x14ac:dyDescent="0.3">
      <c r="A101" t="s">
        <v>330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1</v>
      </c>
      <c r="D101" s="1">
        <f>COUNTIFS(Table2[Sub-Sector],Table3[[#This Row],[Sub-Sector]],Table2[1W Return vs Nifty],"&gt;=5")/Table3[[#This Row],[Count]]</f>
        <v>1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101">
        <f>_xlfn.RANK.AVG(Table3[[#This Row],[Score]],Table3[Score],1)</f>
        <v>63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1">
        <f>_xlfn.RANK.AVG(Table3[[#This Row],[Score 2 ]],Table3[[Score 2 ]],1)</f>
        <v>100.5</v>
      </c>
    </row>
    <row r="102" spans="1:26" x14ac:dyDescent="0.3">
      <c r="A102" t="s">
        <v>543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1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</v>
      </c>
      <c r="X102">
        <f>_xlfn.RANK.AVG(Table3[[#This Row],[Score]],Table3[Score],1)</f>
        <v>109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2">
        <f>_xlfn.RANK.AVG(Table3[[#This Row],[Score 2 ]],Table3[[Score 2 ]],1)</f>
        <v>100.5</v>
      </c>
    </row>
    <row r="103" spans="1:26" x14ac:dyDescent="0.3">
      <c r="A103" t="s">
        <v>1971</v>
      </c>
      <c r="B103">
        <f>COUNTIFS(Table2[Sub-Sector],Table3[[#This Row],[Sub-Sector]])</f>
        <v>3</v>
      </c>
      <c r="C103" s="1">
        <f>COUNTIFS(Table2[Sub-Sector],Table3[[#This Row],[Sub-Sector]],Table2[Uptrend],"Uptrend")/Table3[[#This Row],[Count]]</f>
        <v>0.33333333333333331</v>
      </c>
      <c r="D103" s="1">
        <f>COUNTIFS(Table2[Sub-Sector],Table3[[#This Row],[Sub-Sector]],Table2[1W Return vs Nifty],"&gt;=5")/Table3[[#This Row],[Count]]</f>
        <v>0.33333333333333331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0.33333333333333331</v>
      </c>
      <c r="I103" s="1">
        <f>COUNTIFS(Table2[Sub-Sector],Table3[[#This Row],[Sub-Sector]],Table2[Relative Volume],"&gt;=1")/Table3[[#This Row],[Count]]</f>
        <v>0.33333333333333331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0.33333333333333331</v>
      </c>
      <c r="M103" s="1">
        <f>COUNTIFS(Table2[Sub-Sector],Table3[[#This Row],[Sub-Sector]],Table2[% Away From Current Week High],"&lt;=0.05")/Table3[[#This Row],[Count]]</f>
        <v>0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0.33333333333333331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0.33333333333333331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103">
        <f>_xlfn.RANK.AVG(Table3[[#This Row],[Score]],Table3[Score],1)</f>
        <v>93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103">
        <f>_xlfn.RANK.AVG(Table3[[#This Row],[Score 2 ]],Table3[[Score 2 ]],1)</f>
        <v>102</v>
      </c>
    </row>
    <row r="104" spans="1:26" x14ac:dyDescent="0.3">
      <c r="A104" t="s">
        <v>1573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1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1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1</v>
      </c>
      <c r="S104" s="1">
        <f>COUNTIFS(Table2[Sub-Sector],Table3[[#This Row],[Sub-Sector]],Table2[% Price above 50 EMA],"&gt;=0")/Table3[[#This Row],[Count]]</f>
        <v>1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1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104">
        <f>_xlfn.RANK.AVG(Table3[[#This Row],[Score]],Table3[Score],1)</f>
        <v>91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104">
        <f>_xlfn.RANK.AVG(Table3[[#This Row],[Score 2 ]],Table3[[Score 2 ]],1)</f>
        <v>103</v>
      </c>
    </row>
    <row r="105" spans="1:26" x14ac:dyDescent="0.3">
      <c r="A105" t="s">
        <v>292</v>
      </c>
      <c r="B105">
        <f>COUNTIFS(Table2[Sub-Sector],Table3[[#This Row],[Sub-Sector]])</f>
        <v>6</v>
      </c>
      <c r="C105" s="1">
        <f>COUNTIFS(Table2[Sub-Sector],Table3[[#This Row],[Sub-Sector]],Table2[Uptrend],"Uptrend")/Table3[[#This Row],[Count]]</f>
        <v>0.5</v>
      </c>
      <c r="D105" s="1">
        <f>COUNTIFS(Table2[Sub-Sector],Table3[[#This Row],[Sub-Sector]],Table2[1W Return vs Nifty],"&gt;=5")/Table3[[#This Row],[Count]]</f>
        <v>0.16666666666666666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0.5</v>
      </c>
      <c r="H105" s="1">
        <f>COUNTIFS(Table2[Sub-Sector],Table3[[#This Row],[Sub-Sector]],Table2[RSI Exponential â€“ 14D],"&gt;=50")/Table3[[#This Row],[Count]]</f>
        <v>0.16666666666666666</v>
      </c>
      <c r="I105" s="1">
        <f>COUNTIFS(Table2[Sub-Sector],Table3[[#This Row],[Sub-Sector]],Table2[Relative Volume],"&gt;=1")/Table3[[#This Row],[Count]]</f>
        <v>0.16666666666666666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0.16666666666666666</v>
      </c>
      <c r="M105" s="1">
        <f>COUNTIFS(Table2[Sub-Sector],Table3[[#This Row],[Sub-Sector]],Table2[% Away From Current Week High],"&lt;=0.05")/Table3[[#This Row],[Count]]</f>
        <v>0.66666666666666663</v>
      </c>
      <c r="N105" s="1">
        <f>COUNTIFS(Table2[Sub-Sector],Table3[[#This Row],[Sub-Sector]],Table2[% Away From Current Month Low],"&gt;=0.05")/Table3[[#This Row],[Count]]</f>
        <v>0.16666666666666666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0.16666666666666666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0.16666666666666666</v>
      </c>
      <c r="S105" s="1">
        <f>COUNTIFS(Table2[Sub-Sector],Table3[[#This Row],[Sub-Sector]],Table2[% Price above 50 EMA],"&gt;=0")/Table3[[#This Row],[Count]]</f>
        <v>0.33333333333333331</v>
      </c>
      <c r="T105" s="1">
        <f>COUNTIFS(Table2[Sub-Sector],Table3[[#This Row],[Sub-Sector]],Table2[% Price above 200 EMA],"&gt;=0")/Table3[[#This Row],[Count]]</f>
        <v>0.66666666666666663</v>
      </c>
      <c r="U105" s="1">
        <f>COUNTIFS(Table2[Sub-Sector],Table3[[#This Row],[Sub-Sector]],Table2[Rate of Change - Zone],"Positive")/Table3[[#This Row],[Count]]</f>
        <v>0.16666666666666666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105">
        <f>_xlfn.RANK.AVG(Table3[[#This Row],[Score]],Table3[Score],1)</f>
        <v>95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5">
        <f>_xlfn.RANK.AVG(Table3[[#This Row],[Score 2 ]],Table3[[Score 2 ]],1)</f>
        <v>104</v>
      </c>
    </row>
    <row r="106" spans="1:26" x14ac:dyDescent="0.3">
      <c r="A106" t="s">
        <v>728</v>
      </c>
      <c r="B106">
        <f>COUNTIFS(Table2[Sub-Sector],Table3[[#This Row],[Sub-Sector]])</f>
        <v>4</v>
      </c>
      <c r="C106" s="1">
        <f>COUNTIFS(Table2[Sub-Sector],Table3[[#This Row],[Sub-Sector]],Table2[Uptrend],"Uptrend")/Table3[[#This Row],[Count]]</f>
        <v>0.25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0.5</v>
      </c>
      <c r="G106" s="1">
        <f>COUNTIFS(Table2[Sub-Sector],Table3[[#This Row],[Sub-Sector]],Table2[1Y Return vs Nifty],"&gt;=10")/Table3[[#This Row],[Count]]</f>
        <v>0.25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0.5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0.5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0.5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</v>
      </c>
      <c r="X106">
        <f>_xlfn.RANK.AVG(Table3[[#This Row],[Score]],Table3[Score],1)</f>
        <v>110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06">
        <f>_xlfn.RANK.AVG(Table3[[#This Row],[Score 2 ]],Table3[[Score 2 ]],1)</f>
        <v>105</v>
      </c>
    </row>
    <row r="107" spans="1:26" x14ac:dyDescent="0.3">
      <c r="A107" t="s">
        <v>612</v>
      </c>
      <c r="B107">
        <f>COUNTIFS(Table2[Sub-Sector],Table3[[#This Row],[Sub-Sector]])</f>
        <v>3</v>
      </c>
      <c r="C107" s="1">
        <f>COUNTIFS(Table2[Sub-Sector],Table3[[#This Row],[Sub-Sector]],Table2[Uptrend],"Uptrend")/Table3[[#This Row],[Count]]</f>
        <v>0.33333333333333331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0.33333333333333331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0.33333333333333331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0.33333333333333331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0.33333333333333331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620.5</v>
      </c>
      <c r="X107">
        <f>_xlfn.RANK.AVG(Table3[[#This Row],[Score]],Table3[Score],1)</f>
        <v>114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07">
        <f>_xlfn.RANK.AVG(Table3[[#This Row],[Score 2 ]],Table3[[Score 2 ]],1)</f>
        <v>106</v>
      </c>
    </row>
    <row r="108" spans="1:26" x14ac:dyDescent="0.3">
      <c r="A108" t="s">
        <v>738</v>
      </c>
      <c r="B108">
        <f>COUNTIFS(Table2[Sub-Sector],Table3[[#This Row],[Sub-Sector]])</f>
        <v>2</v>
      </c>
      <c r="C108" s="1">
        <f>COUNTIFS(Table2[Sub-Sector],Table3[[#This Row],[Sub-Sector]],Table2[Uptrend],"Uptrend")/Table3[[#This Row],[Count]]</f>
        <v>0.5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0.5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0.5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0.5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0.5</v>
      </c>
      <c r="T108" s="1">
        <f>COUNTIFS(Table2[Sub-Sector],Table3[[#This Row],[Sub-Sector]],Table2[% Price above 200 EMA],"&gt;=0")/Table3[[#This Row],[Count]]</f>
        <v>0.5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</v>
      </c>
      <c r="X108">
        <f>_xlfn.RANK.AVG(Table3[[#This Row],[Score]],Table3[Score],1)</f>
        <v>94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08">
        <f>_xlfn.RANK.AVG(Table3[[#This Row],[Score 2 ]],Table3[[Score 2 ]],1)</f>
        <v>107.5</v>
      </c>
    </row>
    <row r="109" spans="1:26" x14ac:dyDescent="0.3">
      <c r="A109" t="s">
        <v>1221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0.5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0.5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0.5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650</v>
      </c>
      <c r="X109">
        <f>_xlfn.RANK.AVG(Table3[[#This Row],[Score]],Table3[Score],1)</f>
        <v>115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09">
        <f>_xlfn.RANK.AVG(Table3[[#This Row],[Score 2 ]],Table3[[Score 2 ]],1)</f>
        <v>107.5</v>
      </c>
    </row>
    <row r="110" spans="1:26" x14ac:dyDescent="0.3">
      <c r="A110" t="s">
        <v>40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0.66666666666666663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0.33333333333333331</v>
      </c>
      <c r="G110" s="1">
        <f>COUNTIFS(Table2[Sub-Sector],Table3[[#This Row],[Sub-Sector]],Table2[1Y Return vs Nifty],"&gt;=10")/Table3[[#This Row],[Count]]</f>
        <v>0.33333333333333331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0.33333333333333331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0.33333333333333331</v>
      </c>
      <c r="P110" s="1">
        <f>COUNTIFS(Table2[Sub-Sector],Table3[[#This Row],[Sub-Sector]],Table2[% Away From 52W High],"&lt;=10")/Table3[[#This Row],[Count]]</f>
        <v>0.33333333333333331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0.66666666666666663</v>
      </c>
      <c r="T110" s="1">
        <f>COUNTIFS(Table2[Sub-Sector],Table3[[#This Row],[Sub-Sector]],Table2[% Price above 200 EMA],"&gt;=0")/Table3[[#This Row],[Count]]</f>
        <v>0.66666666666666663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0.66666666666666663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593.5</v>
      </c>
      <c r="X110">
        <f>_xlfn.RANK.AVG(Table3[[#This Row],[Score]],Table3[Score],1)</f>
        <v>106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356.5</v>
      </c>
      <c r="Z110">
        <f>_xlfn.RANK.AVG(Table3[[#This Row],[Score 2 ]],Table3[[Score 2 ]],1)</f>
        <v>109</v>
      </c>
    </row>
    <row r="111" spans="1:26" x14ac:dyDescent="0.3">
      <c r="A111" t="s">
        <v>403</v>
      </c>
      <c r="B111">
        <f>COUNTIFS(Table2[Sub-Sector],Table3[[#This Row],[Sub-Sector]])</f>
        <v>5</v>
      </c>
      <c r="C111" s="1">
        <f>COUNTIFS(Table2[Sub-Sector],Table3[[#This Row],[Sub-Sector]],Table2[Uptrend],"Uptrend")/Table3[[#This Row],[Count]]</f>
        <v>0.2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0.2</v>
      </c>
      <c r="G111" s="1">
        <f>COUNTIFS(Table2[Sub-Sector],Table3[[#This Row],[Sub-Sector]],Table2[1Y Return vs Nifty],"&gt;=10")/Table3[[#This Row],[Count]]</f>
        <v>0.2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0.6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0.2</v>
      </c>
      <c r="T111" s="1">
        <f>COUNTIFS(Table2[Sub-Sector],Table3[[#This Row],[Sub-Sector]],Table2[% Price above 200 EMA],"&gt;=0")/Table3[[#This Row],[Count]]</f>
        <v>0.6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0.2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666.5</v>
      </c>
      <c r="X111">
        <f>_xlfn.RANK.AVG(Table3[[#This Row],[Score]],Table3[Score],1)</f>
        <v>116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382.5</v>
      </c>
      <c r="Z111">
        <f>_xlfn.RANK.AVG(Table3[[#This Row],[Score 2 ]],Table3[[Score 2 ]],1)</f>
        <v>110</v>
      </c>
    </row>
    <row r="112" spans="1:26" x14ac:dyDescent="0.3">
      <c r="A112" t="s">
        <v>100</v>
      </c>
      <c r="B112">
        <f>COUNTIFS(Table2[Sub-Sector],Table3[[#This Row],[Sub-Sector]])</f>
        <v>4</v>
      </c>
      <c r="C112" s="1">
        <f>COUNTIFS(Table2[Sub-Sector],Table3[[#This Row],[Sub-Sector]],Table2[Uptrend],"Uptrend")/Table3[[#This Row],[Count]]</f>
        <v>1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0.25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0.5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0.75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</v>
      </c>
      <c r="X112">
        <f>_xlfn.RANK.AVG(Table3[[#This Row],[Score]],Table3[Score],1)</f>
        <v>105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390.5</v>
      </c>
      <c r="Z112">
        <f>_xlfn.RANK.AVG(Table3[[#This Row],[Score 2 ]],Table3[[Score 2 ]],1)</f>
        <v>111</v>
      </c>
    </row>
    <row r="113" spans="1:26" x14ac:dyDescent="0.3">
      <c r="A113" t="s">
        <v>588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0.5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0.5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0.5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13">
        <f>_xlfn.RANK.AVG(Table3[[#This Row],[Score]],Table3[Score],1)</f>
        <v>118.5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419.5</v>
      </c>
      <c r="Z113">
        <f>_xlfn.RANK.AVG(Table3[[#This Row],[Score 2 ]],Table3[[Score 2 ]],1)</f>
        <v>116</v>
      </c>
    </row>
    <row r="114" spans="1:26" x14ac:dyDescent="0.3">
      <c r="A114" t="s">
        <v>1582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0.5</v>
      </c>
      <c r="D114" s="1">
        <f>COUNTIFS(Table2[Sub-Sector],Table3[[#This Row],[Sub-Sector]],Table2[1W Return vs Nifty],"&gt;=5")/Table3[[#This Row],[Count]]</f>
        <v>0.5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0.5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0.5</v>
      </c>
      <c r="P114" s="1">
        <f>COUNTIFS(Table2[Sub-Sector],Table3[[#This Row],[Sub-Sector]],Table2[% Away From 52W High],"&lt;=10")/Table3[[#This Row],[Count]]</f>
        <v>0.5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0.5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14">
        <f>_xlfn.RANK.AVG(Table3[[#This Row],[Score]],Table3[Score],1)</f>
        <v>107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419.5</v>
      </c>
      <c r="Z114">
        <f>_xlfn.RANK.AVG(Table3[[#This Row],[Score 2 ]],Table3[[Score 2 ]],1)</f>
        <v>116</v>
      </c>
    </row>
    <row r="115" spans="1:26" x14ac:dyDescent="0.3">
      <c r="A115" t="s">
        <v>309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15">
        <f>_xlfn.RANK.AVG(Table3[[#This Row],[Score]],Table3[Score],1)</f>
        <v>118.5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419.5</v>
      </c>
      <c r="Z115">
        <f>_xlfn.RANK.AVG(Table3[[#This Row],[Score 2 ]],Table3[[Score 2 ]],1)</f>
        <v>116</v>
      </c>
    </row>
    <row r="116" spans="1:26" x14ac:dyDescent="0.3">
      <c r="A116" t="s">
        <v>427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1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116">
        <f>_xlfn.RANK.AVG(Table3[[#This Row],[Score]],Table3[Score],1)</f>
        <v>112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419.5</v>
      </c>
      <c r="Z116">
        <f>_xlfn.RANK.AVG(Table3[[#This Row],[Score 2 ]],Table3[[Score 2 ]],1)</f>
        <v>116</v>
      </c>
    </row>
    <row r="117" spans="1:26" x14ac:dyDescent="0.3">
      <c r="A117" t="s">
        <v>1829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17">
        <f>_xlfn.RANK.AVG(Table3[[#This Row],[Score]],Table3[Score],1)</f>
        <v>118.5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419.5</v>
      </c>
      <c r="Z117">
        <f>_xlfn.RANK.AVG(Table3[[#This Row],[Score 2 ]],Table3[[Score 2 ]],1)</f>
        <v>116</v>
      </c>
    </row>
    <row r="118" spans="1:26" x14ac:dyDescent="0.3">
      <c r="A118" t="s">
        <v>1500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1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1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1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1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1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118">
        <f>_xlfn.RANK.AVG(Table3[[#This Row],[Score]],Table3[Score],1)</f>
        <v>112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419.5</v>
      </c>
      <c r="Z118">
        <f>_xlfn.RANK.AVG(Table3[[#This Row],[Score 2 ]],Table3[[Score 2 ]],1)</f>
        <v>116</v>
      </c>
    </row>
    <row r="119" spans="1:26" x14ac:dyDescent="0.3">
      <c r="A119" t="s">
        <v>1473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716</v>
      </c>
      <c r="X119">
        <f>_xlfn.RANK.AVG(Table3[[#This Row],[Score]],Table3[Score],1)</f>
        <v>118.5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419.5</v>
      </c>
      <c r="Z119">
        <f>_xlfn.RANK.AVG(Table3[[#This Row],[Score 2 ]],Table3[[Score 2 ]],1)</f>
        <v>116</v>
      </c>
    </row>
    <row r="120" spans="1:26" x14ac:dyDescent="0.3">
      <c r="A120" t="s">
        <v>950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1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1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120">
        <f>_xlfn.RANK.AVG(Table3[[#This Row],[Score]],Table3[Score],1)</f>
        <v>89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419.5</v>
      </c>
      <c r="Z120">
        <f>_xlfn.RANK.AVG(Table3[[#This Row],[Score 2 ]],Table3[[Score 2 ]],1)</f>
        <v>116</v>
      </c>
    </row>
    <row r="121" spans="1:26" x14ac:dyDescent="0.3">
      <c r="A121" t="s">
        <v>345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1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121">
        <f>_xlfn.RANK.AVG(Table3[[#This Row],[Score]],Table3[Score],1)</f>
        <v>112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419.5</v>
      </c>
      <c r="Z121">
        <f>_xlfn.RANK.AVG(Table3[[#This Row],[Score 2 ]],Table3[[Score 2 ]],1)</f>
        <v>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9868-FB82-445C-A209-F5533B135805}">
  <dimension ref="A1:AV732"/>
  <sheetViews>
    <sheetView tabSelected="1" topLeftCell="AJ1" workbookViewId="0">
      <selection activeCell="AK2" sqref="AK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3149</v>
      </c>
      <c r="I1" t="s">
        <v>6</v>
      </c>
      <c r="J1" t="s">
        <v>3150</v>
      </c>
      <c r="K1" t="s">
        <v>7</v>
      </c>
      <c r="L1" t="s">
        <v>3151</v>
      </c>
      <c r="M1" t="s">
        <v>8</v>
      </c>
      <c r="N1" t="s">
        <v>3152</v>
      </c>
      <c r="O1" t="s">
        <v>3153</v>
      </c>
      <c r="P1" t="s">
        <v>9</v>
      </c>
      <c r="Q1" t="s">
        <v>10</v>
      </c>
      <c r="R1" t="s">
        <v>11</v>
      </c>
      <c r="S1" s="1" t="s">
        <v>3154</v>
      </c>
      <c r="T1" s="1" t="s">
        <v>3155</v>
      </c>
      <c r="U1" s="1" t="s">
        <v>3156</v>
      </c>
      <c r="V1" t="s">
        <v>12</v>
      </c>
      <c r="W1" t="s">
        <v>3157</v>
      </c>
      <c r="X1" t="s">
        <v>3158</v>
      </c>
      <c r="Y1" t="s">
        <v>3159</v>
      </c>
      <c r="Z1" t="s">
        <v>3160</v>
      </c>
      <c r="AA1" t="s">
        <v>3161</v>
      </c>
      <c r="AB1" t="s">
        <v>3162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t="s">
        <v>13</v>
      </c>
      <c r="AJ1" t="s">
        <v>14</v>
      </c>
      <c r="AK1" t="s">
        <v>3169</v>
      </c>
      <c r="AL1" t="s">
        <v>3170</v>
      </c>
      <c r="AM1" t="s">
        <v>3171</v>
      </c>
      <c r="AN1" t="s">
        <v>3172</v>
      </c>
      <c r="AO1" t="s">
        <v>3173</v>
      </c>
      <c r="AP1" t="s">
        <v>15</v>
      </c>
      <c r="AQ1" s="2" t="s">
        <v>3177</v>
      </c>
      <c r="AR1" s="2" t="s">
        <v>3178</v>
      </c>
      <c r="AS1" s="2" t="s">
        <v>3179</v>
      </c>
      <c r="AT1" s="2" t="s">
        <v>3180</v>
      </c>
      <c r="AU1" s="2" t="s">
        <v>3181</v>
      </c>
      <c r="AV1" s="2" t="s">
        <v>3182</v>
      </c>
    </row>
    <row r="2" spans="1:48" x14ac:dyDescent="0.3">
      <c r="A2" t="s">
        <v>935</v>
      </c>
      <c r="B2" t="s">
        <v>936</v>
      </c>
      <c r="C2" t="s">
        <v>3138</v>
      </c>
      <c r="D2" t="s">
        <v>140</v>
      </c>
      <c r="E2">
        <v>15955.531773549999</v>
      </c>
      <c r="F2">
        <v>609.85</v>
      </c>
      <c r="G2">
        <v>225.172975026789</v>
      </c>
      <c r="H2">
        <f>(Table2[[#This Row],[1Y Return vs Nifty]]-AVERAGE(Table2[1Y Return vs Nifty]))/_xlfn.STDEV.P(Table2[1Y Return vs Nifty])</f>
        <v>3.4108826031648567</v>
      </c>
      <c r="I2">
        <v>13.946330223094201</v>
      </c>
      <c r="J2">
        <f>(Table2[[#This Row],[1M Return vs Nifty]]-AVERAGE(Table2[1M Return vs Nifty]))/_xlfn.STDEV.P(Table2[1M Return vs Nifty])</f>
        <v>1.1932358903098832</v>
      </c>
      <c r="K2">
        <v>217.73622112138301</v>
      </c>
      <c r="L2">
        <f>(Table2[[#This Row],[6M Return vs Nifty]]-AVERAGE(Table2[6M Return vs Nifty]))/_xlfn.STDEV.P(Table2[6M Return vs Nifty])</f>
        <v>6.925654315849286</v>
      </c>
      <c r="M2">
        <v>-4.5291766032570902</v>
      </c>
      <c r="N2">
        <f>(Table2[[#This Row],[1W Return vs Nifty]]-AVERAGE(Table2[1W Return vs Nifty]))/_xlfn.STDEV.P(Table2[1W Return vs Nifty])</f>
        <v>-1.7490223609042097</v>
      </c>
      <c r="O2">
        <v>613.16</v>
      </c>
      <c r="P2">
        <v>545.74370668937001</v>
      </c>
      <c r="Q2">
        <v>361.60534004975898</v>
      </c>
      <c r="R2">
        <v>40.706083942896001</v>
      </c>
      <c r="S2" s="1">
        <f>(Table2[[#This Row],[Close Price]]-Table2[[#This Row],[20D EMA]])/Table2[[#This Row],[20D EMA]]</f>
        <v>-5.3982647269879731E-3</v>
      </c>
      <c r="T2" s="1">
        <f>(Table2[[#This Row],[Close Price]]-Table2[[#This Row],[50D EMA]])/Table2[[#This Row],[50D EMA]]</f>
        <v>0.11746593231375263</v>
      </c>
      <c r="U2" s="1">
        <f>(Table2[[#This Row],[Close Price]]-Table2[[#This Row],[200D EMA]])/Table2[[#This Row],[200D EMA]]</f>
        <v>0.68650717358344637</v>
      </c>
      <c r="V2">
        <v>1.0972312330957199</v>
      </c>
      <c r="W2">
        <v>588</v>
      </c>
      <c r="X2">
        <v>622</v>
      </c>
      <c r="Y2">
        <v>588</v>
      </c>
      <c r="Z2">
        <v>667.05</v>
      </c>
      <c r="AA2">
        <v>588</v>
      </c>
      <c r="AB2">
        <v>648.4</v>
      </c>
      <c r="AC2" s="1">
        <f>(Table2[[#This Row],[Close Price]]/Table2[[#This Row],[Day Low]])-1</f>
        <v>3.7159863945578353E-2</v>
      </c>
      <c r="AD2" s="1">
        <f>(Table2[[#This Row],[Day High]]/Table2[[#This Row],[Close Price]])-1</f>
        <v>1.9922931868492144E-2</v>
      </c>
      <c r="AE2" s="1">
        <f>(Table2[[#This Row],[Close Price]]/Table2[[#This Row],[Current Week Low]])-1</f>
        <v>3.7159863945578353E-2</v>
      </c>
      <c r="AF2" s="1">
        <f>(Table2[[#This Row],[Current Week High]]/Table2[[#This Row],[Close Price]])-1</f>
        <v>9.379355579240789E-2</v>
      </c>
      <c r="AG2" s="1">
        <f>(Table2[[#This Row],[Close Price]]/Table2[[#This Row],[Current Month Low]])-1</f>
        <v>3.7159863945578353E-2</v>
      </c>
      <c r="AH2" s="1">
        <f>(Table2[[#This Row],[Current Month High]]/Table2[[#This Row],[Close Price]])-1</f>
        <v>6.3212265311141991E-2</v>
      </c>
      <c r="AI2">
        <v>13.7984750348446</v>
      </c>
      <c r="AJ2">
        <v>315.69816979653001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0.55000000000000004</v>
      </c>
      <c r="AM2" t="s">
        <v>3175</v>
      </c>
      <c r="AN2">
        <v>-0.79</v>
      </c>
      <c r="AO2" t="s">
        <v>3174</v>
      </c>
      <c r="AP2">
        <v>0.26129651826629502</v>
      </c>
      <c r="AQ2">
        <f>(Table2[[#This Row],[Sharpe Ratio]]-AVERAGE(Table2[Sharpe Ratio]))/_xlfn.STDEV.P(Table2[Sharpe Ratio])</f>
        <v>2.3333453785635596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12.114095826983377</v>
      </c>
      <c r="AS2">
        <f>_xlfn.RANK.AVG(Table2[[#This Row],[1Y Return vs Nifty Z-Score]],Table2[1Y Return vs Nifty Z-Score])</f>
        <v>7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7</v>
      </c>
      <c r="AV2">
        <f>(Table2[[#This Row],[Rank 1Y]]+Table2[[#This Row],[Rank 6M]]+Table2[[#This Row],[Rank Sharpe]])/3</f>
        <v>5</v>
      </c>
    </row>
    <row r="3" spans="1:48" x14ac:dyDescent="0.3">
      <c r="A3" t="s">
        <v>710</v>
      </c>
      <c r="B3" t="s">
        <v>711</v>
      </c>
      <c r="C3" t="s">
        <v>3142</v>
      </c>
      <c r="D3" t="s">
        <v>135</v>
      </c>
      <c r="E3">
        <v>24652.032745065</v>
      </c>
      <c r="F3">
        <v>721.05</v>
      </c>
      <c r="G3">
        <v>200.84578627209501</v>
      </c>
      <c r="H3">
        <f>(Table2[[#This Row],[1Y Return vs Nifty]]-AVERAGE(Table2[1Y Return vs Nifty]))/_xlfn.STDEV.P(Table2[1Y Return vs Nifty])</f>
        <v>2.9965963401662341</v>
      </c>
      <c r="I3">
        <v>18.5460579413886</v>
      </c>
      <c r="J3">
        <f>(Table2[[#This Row],[1M Return vs Nifty]]-AVERAGE(Table2[1M Return vs Nifty]))/_xlfn.STDEV.P(Table2[1M Return vs Nifty])</f>
        <v>1.6140973422568856</v>
      </c>
      <c r="K3">
        <v>110.723751994485</v>
      </c>
      <c r="L3">
        <f>(Table2[[#This Row],[6M Return vs Nifty]]-AVERAGE(Table2[6M Return vs Nifty]))/_xlfn.STDEV.P(Table2[6M Return vs Nifty])</f>
        <v>3.377648109251548</v>
      </c>
      <c r="M3">
        <v>1.42761590847666</v>
      </c>
      <c r="N3">
        <f>(Table2[[#This Row],[1W Return vs Nifty]]-AVERAGE(Table2[1W Return vs Nifty]))/_xlfn.STDEV.P(Table2[1W Return vs Nifty])</f>
        <v>-0.30753147507339934</v>
      </c>
      <c r="O3">
        <v>683.67</v>
      </c>
      <c r="P3">
        <v>619.43431602691101</v>
      </c>
      <c r="Q3">
        <v>453.19051988631298</v>
      </c>
      <c r="R3">
        <v>60.500211264214897</v>
      </c>
      <c r="S3" s="1">
        <f>(Table2[[#This Row],[Close Price]]-Table2[[#This Row],[20D EMA]])/Table2[[#This Row],[20D EMA]]</f>
        <v>5.4675501338364997E-2</v>
      </c>
      <c r="T3" s="1">
        <f>(Table2[[#This Row],[Close Price]]-Table2[[#This Row],[50D EMA]])/Table2[[#This Row],[50D EMA]]</f>
        <v>0.16404593892191519</v>
      </c>
      <c r="U3" s="1">
        <f>(Table2[[#This Row],[Close Price]]-Table2[[#This Row],[200D EMA]])/Table2[[#This Row],[200D EMA]]</f>
        <v>0.59105269938321303</v>
      </c>
      <c r="V3">
        <v>1.31190291068578</v>
      </c>
      <c r="W3">
        <v>670.9</v>
      </c>
      <c r="X3">
        <v>728</v>
      </c>
      <c r="Y3">
        <v>670.9</v>
      </c>
      <c r="Z3">
        <v>734</v>
      </c>
      <c r="AA3">
        <v>670.9</v>
      </c>
      <c r="AB3">
        <v>734</v>
      </c>
      <c r="AC3" s="1">
        <f>(Table2[[#This Row],[Close Price]]/Table2[[#This Row],[Day Low]])-1</f>
        <v>7.4750335370397991E-2</v>
      </c>
      <c r="AD3" s="1">
        <f>(Table2[[#This Row],[Day High]]/Table2[[#This Row],[Close Price]])-1</f>
        <v>9.6387213092019586E-3</v>
      </c>
      <c r="AE3" s="1">
        <f>(Table2[[#This Row],[Close Price]]/Table2[[#This Row],[Current Week Low]])-1</f>
        <v>7.4750335370397991E-2</v>
      </c>
      <c r="AF3" s="1">
        <f>(Table2[[#This Row],[Current Week High]]/Table2[[#This Row],[Close Price]])-1</f>
        <v>1.7959919561750359E-2</v>
      </c>
      <c r="AG3" s="1">
        <f>(Table2[[#This Row],[Close Price]]/Table2[[#This Row],[Current Month Low]])-1</f>
        <v>7.4750335370397991E-2</v>
      </c>
      <c r="AH3" s="1">
        <f>(Table2[[#This Row],[Current Month High]]/Table2[[#This Row],[Close Price]])-1</f>
        <v>1.7959919561750359E-2</v>
      </c>
      <c r="AI3">
        <v>3.8762915193121201</v>
      </c>
      <c r="AJ3">
        <v>233.819444444444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0.63</v>
      </c>
      <c r="AM3" t="s">
        <v>3175</v>
      </c>
      <c r="AN3">
        <v>11</v>
      </c>
      <c r="AO3" t="s">
        <v>3175</v>
      </c>
      <c r="AP3">
        <v>0.24238671389302899</v>
      </c>
      <c r="AQ3">
        <f>(Table2[[#This Row],[Sharpe Ratio]]-AVERAGE(Table2[Sharpe Ratio]))/_xlfn.STDEV.P(Table2[Sharpe Ratio])</f>
        <v>2.1125713954567327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9.7933817120580002</v>
      </c>
      <c r="AS3">
        <f>_xlfn.RANK.AVG(Table2[[#This Row],[1Y Return vs Nifty Z-Score]],Table2[1Y Return vs Nifty Z-Score])</f>
        <v>10</v>
      </c>
      <c r="AT3">
        <f>_xlfn.RANK.AVG(Table2[[#This Row],[6M Return vs Nifty Z-Score]],Table2[6M Return vs Nifty Z-Score])</f>
        <v>5</v>
      </c>
      <c r="AU3">
        <f>_xlfn.RANK.AVG(Table2[[#This Row],[Sharpe Ratio Z-Score]],Table2[Sharpe Ratio Z-Score])</f>
        <v>11</v>
      </c>
      <c r="AV3">
        <f>(Table2[[#This Row],[Rank 1Y]]+Table2[[#This Row],[Rank 6M]]+Table2[[#This Row],[Rank Sharpe]])/3</f>
        <v>8.6666666666666661</v>
      </c>
    </row>
    <row r="4" spans="1:48" x14ac:dyDescent="0.3">
      <c r="A4" t="s">
        <v>109</v>
      </c>
      <c r="B4" t="s">
        <v>110</v>
      </c>
      <c r="C4" t="s">
        <v>3139</v>
      </c>
      <c r="D4" t="s">
        <v>111</v>
      </c>
      <c r="E4">
        <v>261400.59469712901</v>
      </c>
      <c r="F4">
        <v>7353.3</v>
      </c>
      <c r="G4">
        <v>234.908994525662</v>
      </c>
      <c r="H4">
        <f>(Table2[[#This Row],[1Y Return vs Nifty]]-AVERAGE(Table2[1Y Return vs Nifty]))/_xlfn.STDEV.P(Table2[1Y Return vs Nifty])</f>
        <v>3.576684709414867</v>
      </c>
      <c r="I4">
        <v>7.0928091539805296</v>
      </c>
      <c r="J4">
        <f>(Table2[[#This Row],[1M Return vs Nifty]]-AVERAGE(Table2[1M Return vs Nifty]))/_xlfn.STDEV.P(Table2[1M Return vs Nifty])</f>
        <v>0.56615902734154788</v>
      </c>
      <c r="K4">
        <v>72.581892385725695</v>
      </c>
      <c r="L4">
        <f>(Table2[[#This Row],[6M Return vs Nifty]]-AVERAGE(Table2[6M Return vs Nifty]))/_xlfn.STDEV.P(Table2[6M Return vs Nifty])</f>
        <v>2.1130519764160103</v>
      </c>
      <c r="M4">
        <v>-0.57945363888468704</v>
      </c>
      <c r="N4">
        <f>(Table2[[#This Row],[1W Return vs Nifty]]-AVERAGE(Table2[1W Return vs Nifty]))/_xlfn.STDEV.P(Table2[1W Return vs Nifty])</f>
        <v>-0.79322448083966557</v>
      </c>
      <c r="O4">
        <v>7399.9</v>
      </c>
      <c r="P4">
        <v>6861.9777201859797</v>
      </c>
      <c r="Q4">
        <v>5089.1199026784197</v>
      </c>
      <c r="R4">
        <v>39.820985423310297</v>
      </c>
      <c r="S4" s="1">
        <f>(Table2[[#This Row],[Close Price]]-Table2[[#This Row],[20D EMA]])/Table2[[#This Row],[20D EMA]]</f>
        <v>-6.2973823970593461E-3</v>
      </c>
      <c r="T4" s="1">
        <f>(Table2[[#This Row],[Close Price]]-Table2[[#This Row],[50D EMA]])/Table2[[#This Row],[50D EMA]]</f>
        <v>7.1600681297563903E-2</v>
      </c>
      <c r="U4" s="1">
        <f>(Table2[[#This Row],[Close Price]]-Table2[[#This Row],[200D EMA]])/Table2[[#This Row],[200D EMA]]</f>
        <v>0.44490602316717581</v>
      </c>
      <c r="V4">
        <v>1.8406115649071</v>
      </c>
      <c r="W4">
        <v>7272</v>
      </c>
      <c r="X4">
        <v>7455.95</v>
      </c>
      <c r="Y4">
        <v>7272</v>
      </c>
      <c r="Z4">
        <v>7833.95</v>
      </c>
      <c r="AA4">
        <v>7272</v>
      </c>
      <c r="AB4">
        <v>7654.5</v>
      </c>
      <c r="AC4" s="1">
        <f>(Table2[[#This Row],[Close Price]]/Table2[[#This Row],[Day Low]])-1</f>
        <v>1.1179867986798708E-2</v>
      </c>
      <c r="AD4" s="1">
        <f>(Table2[[#This Row],[Day High]]/Table2[[#This Row],[Close Price]])-1</f>
        <v>1.3959718765724105E-2</v>
      </c>
      <c r="AE4" s="1">
        <f>(Table2[[#This Row],[Close Price]]/Table2[[#This Row],[Current Week Low]])-1</f>
        <v>1.1179867986798708E-2</v>
      </c>
      <c r="AF4" s="1">
        <f>(Table2[[#This Row],[Current Week High]]/Table2[[#This Row],[Close Price]])-1</f>
        <v>6.5365210177743327E-2</v>
      </c>
      <c r="AG4" s="1">
        <f>(Table2[[#This Row],[Close Price]]/Table2[[#This Row],[Current Month Low]])-1</f>
        <v>1.1179867986798708E-2</v>
      </c>
      <c r="AH4" s="1">
        <f>(Table2[[#This Row],[Current Month High]]/Table2[[#This Row],[Close Price]])-1</f>
        <v>4.0961201093386634E-2</v>
      </c>
      <c r="AI4">
        <v>7.9773707043096103</v>
      </c>
      <c r="AJ4">
        <v>278.06169665809699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0.21</v>
      </c>
      <c r="AM4" t="s">
        <v>3175</v>
      </c>
      <c r="AN4">
        <v>-0.68</v>
      </c>
      <c r="AO4" t="s">
        <v>3174</v>
      </c>
      <c r="AP4">
        <v>0.275116454409424</v>
      </c>
      <c r="AQ4">
        <f>(Table2[[#This Row],[Sharpe Ratio]]-AVERAGE(Table2[Sharpe Ratio]))/_xlfn.STDEV.P(Table2[Sharpe Ratio])</f>
        <v>2.494694607163412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7.9573658394961715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32</v>
      </c>
      <c r="AU4">
        <f>_xlfn.RANK.AVG(Table2[[#This Row],[Sharpe Ratio Z-Score]],Table2[Sharpe Ratio Z-Score])</f>
        <v>4</v>
      </c>
      <c r="AV4">
        <f>(Table2[[#This Row],[Rank 1Y]]+Table2[[#This Row],[Rank 6M]]+Table2[[#This Row],[Rank Sharpe]])/3</f>
        <v>14</v>
      </c>
    </row>
    <row r="5" spans="1:48" x14ac:dyDescent="0.3">
      <c r="A5" t="s">
        <v>926</v>
      </c>
      <c r="B5" t="s">
        <v>927</v>
      </c>
      <c r="C5" t="s">
        <v>3136</v>
      </c>
      <c r="D5" t="s">
        <v>928</v>
      </c>
      <c r="E5">
        <v>16114.439741329999</v>
      </c>
      <c r="F5">
        <v>2368.4499999999998</v>
      </c>
      <c r="G5">
        <v>134.86936489592199</v>
      </c>
      <c r="H5">
        <f>(Table2[[#This Row],[1Y Return vs Nifty]]-AVERAGE(Table2[1Y Return vs Nifty]))/_xlfn.STDEV.P(Table2[1Y Return vs Nifty])</f>
        <v>1.8730335095583115</v>
      </c>
      <c r="I5">
        <v>3.7671840525647702</v>
      </c>
      <c r="J5">
        <f>(Table2[[#This Row],[1M Return vs Nifty]]-AVERAGE(Table2[1M Return vs Nifty]))/_xlfn.STDEV.P(Table2[1M Return vs Nifty])</f>
        <v>0.2618741882093259</v>
      </c>
      <c r="K5">
        <v>104.749610364452</v>
      </c>
      <c r="L5">
        <f>(Table2[[#This Row],[6M Return vs Nifty]]-AVERAGE(Table2[6M Return vs Nifty]))/_xlfn.STDEV.P(Table2[6M Return vs Nifty])</f>
        <v>3.179575008468162</v>
      </c>
      <c r="M5">
        <v>-4.4062317455736499</v>
      </c>
      <c r="N5">
        <f>(Table2[[#This Row],[1W Return vs Nifty]]-AVERAGE(Table2[1W Return vs Nifty]))/_xlfn.STDEV.P(Table2[1W Return vs Nifty])</f>
        <v>-1.7192707972126176</v>
      </c>
      <c r="O5">
        <v>2404.08</v>
      </c>
      <c r="P5">
        <v>2166.3553250373302</v>
      </c>
      <c r="Q5">
        <v>1501.2057052830801</v>
      </c>
      <c r="R5">
        <v>43.236931437126003</v>
      </c>
      <c r="S5" s="1">
        <f>(Table2[[#This Row],[Close Price]]-Table2[[#This Row],[20D EMA]])/Table2[[#This Row],[20D EMA]]</f>
        <v>-1.4820638248311251E-2</v>
      </c>
      <c r="T5" s="1">
        <f>(Table2[[#This Row],[Close Price]]-Table2[[#This Row],[50D EMA]])/Table2[[#This Row],[50D EMA]]</f>
        <v>9.3287870473966292E-2</v>
      </c>
      <c r="U5" s="1">
        <f>(Table2[[#This Row],[Close Price]]-Table2[[#This Row],[200D EMA]])/Table2[[#This Row],[200D EMA]]</f>
        <v>0.5776985070499614</v>
      </c>
      <c r="V5">
        <v>0.57781051129207195</v>
      </c>
      <c r="W5">
        <v>2300.0500000000002</v>
      </c>
      <c r="X5">
        <v>2424.25</v>
      </c>
      <c r="Y5">
        <v>2294.9499999999998</v>
      </c>
      <c r="Z5">
        <v>2640</v>
      </c>
      <c r="AA5">
        <v>2294.9499999999998</v>
      </c>
      <c r="AB5">
        <v>2497.4</v>
      </c>
      <c r="AC5" s="1">
        <f>(Table2[[#This Row],[Close Price]]/Table2[[#This Row],[Day Low]])-1</f>
        <v>2.9738483946001093E-2</v>
      </c>
      <c r="AD5" s="1">
        <f>(Table2[[#This Row],[Day High]]/Table2[[#This Row],[Close Price]])-1</f>
        <v>2.3559712047964032E-2</v>
      </c>
      <c r="AE5" s="1">
        <f>(Table2[[#This Row],[Close Price]]/Table2[[#This Row],[Current Week Low]])-1</f>
        <v>3.202684154338864E-2</v>
      </c>
      <c r="AF5" s="1">
        <f>(Table2[[#This Row],[Current Week High]]/Table2[[#This Row],[Close Price]])-1</f>
        <v>0.114653043129473</v>
      </c>
      <c r="AG5" s="1">
        <f>(Table2[[#This Row],[Close Price]]/Table2[[#This Row],[Current Month Low]])-1</f>
        <v>3.202684154338864E-2</v>
      </c>
      <c r="AH5" s="1">
        <f>(Table2[[#This Row],[Current Month High]]/Table2[[#This Row],[Close Price]])-1</f>
        <v>5.4444890118009681E-2</v>
      </c>
      <c r="AI5">
        <v>13.998606683696099</v>
      </c>
      <c r="AJ5">
        <v>224.445205479452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0.6</v>
      </c>
      <c r="AM5" t="s">
        <v>3175</v>
      </c>
      <c r="AN5">
        <v>-11.12</v>
      </c>
      <c r="AO5" t="s">
        <v>3174</v>
      </c>
      <c r="AP5">
        <v>0.25013927525956797</v>
      </c>
      <c r="AQ5">
        <f>(Table2[[#This Row],[Sharpe Ratio]]-AVERAGE(Table2[Sharpe Ratio]))/_xlfn.STDEV.P(Table2[Sharpe Ratio])</f>
        <v>2.2030833763522444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5.7982952853754268</v>
      </c>
      <c r="AS5">
        <f>_xlfn.RANK.AVG(Table2[[#This Row],[1Y Return vs Nifty Z-Score]],Table2[1Y Return vs Nifty Z-Score])</f>
        <v>43</v>
      </c>
      <c r="AT5">
        <f>_xlfn.RANK.AVG(Table2[[#This Row],[6M Return vs Nifty Z-Score]],Table2[6M Return vs Nifty Z-Score])</f>
        <v>8</v>
      </c>
      <c r="AU5">
        <f>_xlfn.RANK.AVG(Table2[[#This Row],[Sharpe Ratio Z-Score]],Table2[Sharpe Ratio Z-Score])</f>
        <v>8</v>
      </c>
      <c r="AV5">
        <f>(Table2[[#This Row],[Rank 1Y]]+Table2[[#This Row],[Rank 6M]]+Table2[[#This Row],[Rank Sharpe]])/3</f>
        <v>19.666666666666668</v>
      </c>
    </row>
    <row r="6" spans="1:48" x14ac:dyDescent="0.3">
      <c r="A6" t="s">
        <v>1152</v>
      </c>
      <c r="B6" t="s">
        <v>1153</v>
      </c>
      <c r="C6" t="s">
        <v>3132</v>
      </c>
      <c r="D6" t="s">
        <v>48</v>
      </c>
      <c r="E6">
        <v>11081.15810592</v>
      </c>
      <c r="F6">
        <v>645.04999999999995</v>
      </c>
      <c r="G6">
        <v>165.37165295731899</v>
      </c>
      <c r="H6">
        <f>(Table2[[#This Row],[1Y Return vs Nifty]]-AVERAGE(Table2[1Y Return vs Nifty]))/_xlfn.STDEV.P(Table2[1Y Return vs Nifty])</f>
        <v>2.3924802512795633</v>
      </c>
      <c r="I6">
        <v>18.899891812645699</v>
      </c>
      <c r="J6">
        <f>(Table2[[#This Row],[1M Return vs Nifty]]-AVERAGE(Table2[1M Return vs Nifty]))/_xlfn.STDEV.P(Table2[1M Return vs Nifty])</f>
        <v>1.6464720926607008</v>
      </c>
      <c r="K6">
        <v>82.198708222837197</v>
      </c>
      <c r="L6">
        <f>(Table2[[#This Row],[6M Return vs Nifty]]-AVERAGE(Table2[6M Return vs Nifty]))/_xlfn.STDEV.P(Table2[6M Return vs Nifty])</f>
        <v>2.4318982057962342</v>
      </c>
      <c r="M6">
        <v>23.183819735200402</v>
      </c>
      <c r="N6">
        <f>(Table2[[#This Row],[1W Return vs Nifty]]-AVERAGE(Table2[1W Return vs Nifty]))/_xlfn.STDEV.P(Table2[1W Return vs Nifty])</f>
        <v>4.9572766351173998</v>
      </c>
      <c r="O6">
        <v>549.11</v>
      </c>
      <c r="P6">
        <v>527.31463728399399</v>
      </c>
      <c r="Q6">
        <v>424.61078338035099</v>
      </c>
      <c r="R6">
        <v>80.260862596102598</v>
      </c>
      <c r="S6" s="1">
        <f>(Table2[[#This Row],[Close Price]]-Table2[[#This Row],[20D EMA]])/Table2[[#This Row],[20D EMA]]</f>
        <v>0.17471909089253509</v>
      </c>
      <c r="T6" s="1">
        <f>(Table2[[#This Row],[Close Price]]-Table2[[#This Row],[50D EMA]])/Table2[[#This Row],[50D EMA]]</f>
        <v>0.22327345837092258</v>
      </c>
      <c r="U6" s="1">
        <f>(Table2[[#This Row],[Close Price]]-Table2[[#This Row],[200D EMA]])/Table2[[#This Row],[200D EMA]]</f>
        <v>0.51915595469507303</v>
      </c>
      <c r="V6">
        <v>2.4993321782320201</v>
      </c>
      <c r="W6">
        <v>635.04999999999995</v>
      </c>
      <c r="X6">
        <v>694.3</v>
      </c>
      <c r="Y6">
        <v>524.04999999999995</v>
      </c>
      <c r="Z6">
        <v>694.3</v>
      </c>
      <c r="AA6">
        <v>524.04999999999995</v>
      </c>
      <c r="AB6">
        <v>694.3</v>
      </c>
      <c r="AC6" s="1">
        <f>(Table2[[#This Row],[Close Price]]/Table2[[#This Row],[Day Low]])-1</f>
        <v>1.5746791591213283E-2</v>
      </c>
      <c r="AD6" s="1">
        <f>(Table2[[#This Row],[Day High]]/Table2[[#This Row],[Close Price]])-1</f>
        <v>7.6350670490659578E-2</v>
      </c>
      <c r="AE6" s="1">
        <f>(Table2[[#This Row],[Close Price]]/Table2[[#This Row],[Current Week Low]])-1</f>
        <v>0.23089399866424953</v>
      </c>
      <c r="AF6" s="1">
        <f>(Table2[[#This Row],[Current Week High]]/Table2[[#This Row],[Close Price]])-1</f>
        <v>7.6350670490659578E-2</v>
      </c>
      <c r="AG6" s="1">
        <f>(Table2[[#This Row],[Close Price]]/Table2[[#This Row],[Current Month Low]])-1</f>
        <v>0.23089399866424953</v>
      </c>
      <c r="AH6" s="1">
        <f>(Table2[[#This Row],[Current Month High]]/Table2[[#This Row],[Close Price]])-1</f>
        <v>7.6350670490659578E-2</v>
      </c>
      <c r="AI6">
        <v>7.6350670490659498</v>
      </c>
      <c r="AJ6">
        <v>243.11170212765899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0.28000000000000003</v>
      </c>
      <c r="AM6" t="s">
        <v>3175</v>
      </c>
      <c r="AN6">
        <v>31.82</v>
      </c>
      <c r="AO6" t="s">
        <v>3175</v>
      </c>
      <c r="AP6">
        <v>0.22295027828493899</v>
      </c>
      <c r="AQ6">
        <f>(Table2[[#This Row],[Sharpe Ratio]]-AVERAGE(Table2[Sharpe Ratio]))/_xlfn.STDEV.P(Table2[Sharpe Ratio])</f>
        <v>1.8856489365092497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13.313776121363148</v>
      </c>
      <c r="AS6">
        <f>_xlfn.RANK.AVG(Table2[[#This Row],[1Y Return vs Nifty Z-Score]],Table2[1Y Return vs Nifty Z-Score])</f>
        <v>28</v>
      </c>
      <c r="AT6">
        <f>_xlfn.RANK.AVG(Table2[[#This Row],[6M Return vs Nifty Z-Score]],Table2[6M Return vs Nifty Z-Score])</f>
        <v>15</v>
      </c>
      <c r="AU6">
        <f>_xlfn.RANK.AVG(Table2[[#This Row],[Sharpe Ratio Z-Score]],Table2[Sharpe Ratio Z-Score])</f>
        <v>19</v>
      </c>
      <c r="AV6">
        <f>(Table2[[#This Row],[Rank 1Y]]+Table2[[#This Row],[Rank 6M]]+Table2[[#This Row],[Rank Sharpe]])/3</f>
        <v>20.666666666666668</v>
      </c>
    </row>
    <row r="7" spans="1:48" x14ac:dyDescent="0.3">
      <c r="A7" t="s">
        <v>512</v>
      </c>
      <c r="B7" t="s">
        <v>513</v>
      </c>
      <c r="C7" t="s">
        <v>3141</v>
      </c>
      <c r="D7" t="s">
        <v>161</v>
      </c>
      <c r="E7">
        <v>42528.049230825003</v>
      </c>
      <c r="F7">
        <v>1660.95</v>
      </c>
      <c r="G7">
        <v>261.10111745706502</v>
      </c>
      <c r="H7">
        <f>(Table2[[#This Row],[1Y Return vs Nifty]]-AVERAGE(Table2[1Y Return vs Nifty]))/_xlfn.STDEV.P(Table2[1Y Return vs Nifty])</f>
        <v>4.022730359763913</v>
      </c>
      <c r="I7">
        <v>-0.13330490606520801</v>
      </c>
      <c r="J7">
        <f>(Table2[[#This Row],[1M Return vs Nifty]]-AVERAGE(Table2[1M Return vs Nifty]))/_xlfn.STDEV.P(Table2[1M Return vs Nifty])</f>
        <v>-9.5008989876042158E-2</v>
      </c>
      <c r="K7">
        <v>60.0930013093474</v>
      </c>
      <c r="L7">
        <f>(Table2[[#This Row],[6M Return vs Nifty]]-AVERAGE(Table2[6M Return vs Nifty]))/_xlfn.STDEV.P(Table2[6M Return vs Nifty])</f>
        <v>1.6989818833321044</v>
      </c>
      <c r="M7">
        <v>5.0784266043460997</v>
      </c>
      <c r="N7">
        <f>(Table2[[#This Row],[1W Return vs Nifty]]-AVERAGE(Table2[1W Return vs Nifty]))/_xlfn.STDEV.P(Table2[1W Return vs Nifty])</f>
        <v>0.57593229063995943</v>
      </c>
      <c r="O7">
        <v>1653.11</v>
      </c>
      <c r="P7">
        <v>1634.1364823429301</v>
      </c>
      <c r="Q7">
        <v>1250.94083610445</v>
      </c>
      <c r="R7">
        <v>52.202640763649299</v>
      </c>
      <c r="S7" s="1">
        <f>(Table2[[#This Row],[Close Price]]-Table2[[#This Row],[20D EMA]])/Table2[[#This Row],[20D EMA]]</f>
        <v>4.742576114112277E-3</v>
      </c>
      <c r="T7" s="1">
        <f>(Table2[[#This Row],[Close Price]]-Table2[[#This Row],[50D EMA]])/Table2[[#This Row],[50D EMA]]</f>
        <v>1.64083709939737E-2</v>
      </c>
      <c r="U7" s="1">
        <f>(Table2[[#This Row],[Close Price]]-Table2[[#This Row],[200D EMA]])/Table2[[#This Row],[200D EMA]]</f>
        <v>0.3277606358845539</v>
      </c>
      <c r="V7">
        <v>3.1767332667892001</v>
      </c>
      <c r="W7">
        <v>1605</v>
      </c>
      <c r="X7">
        <v>1690</v>
      </c>
      <c r="Y7">
        <v>1602</v>
      </c>
      <c r="Z7">
        <v>1733</v>
      </c>
      <c r="AA7">
        <v>1602</v>
      </c>
      <c r="AB7">
        <v>1699</v>
      </c>
      <c r="AC7" s="1">
        <f>(Table2[[#This Row],[Close Price]]/Table2[[#This Row],[Day Low]])-1</f>
        <v>3.4859813084112234E-2</v>
      </c>
      <c r="AD7" s="1">
        <f>(Table2[[#This Row],[Day High]]/Table2[[#This Row],[Close Price]])-1</f>
        <v>1.7489990667991284E-2</v>
      </c>
      <c r="AE7" s="1">
        <f>(Table2[[#This Row],[Close Price]]/Table2[[#This Row],[Current Week Low]])-1</f>
        <v>3.6797752808988893E-2</v>
      </c>
      <c r="AF7" s="1">
        <f>(Table2[[#This Row],[Current Week High]]/Table2[[#This Row],[Close Price]])-1</f>
        <v>4.3378789247117577E-2</v>
      </c>
      <c r="AG7" s="1">
        <f>(Table2[[#This Row],[Close Price]]/Table2[[#This Row],[Current Month Low]])-1</f>
        <v>3.6797752808988893E-2</v>
      </c>
      <c r="AH7" s="1">
        <f>(Table2[[#This Row],[Current Month High]]/Table2[[#This Row],[Close Price]])-1</f>
        <v>2.2908576417110638E-2</v>
      </c>
      <c r="AI7">
        <v>13.7842800806767</v>
      </c>
      <c r="AJ7">
        <v>375.91690544412597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0.04</v>
      </c>
      <c r="AM7" t="s">
        <v>3175</v>
      </c>
      <c r="AN7">
        <v>-1.91</v>
      </c>
      <c r="AO7" t="s">
        <v>3174</v>
      </c>
      <c r="AP7">
        <v>0.23491295564582701</v>
      </c>
      <c r="AQ7">
        <f>(Table2[[#This Row],[Sharpe Ratio]]-AVERAGE(Table2[Sharpe Ratio]))/_xlfn.STDEV.P(Table2[Sharpe Ratio])</f>
        <v>2.0253144707185262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8.227950014578461</v>
      </c>
      <c r="AS7">
        <f>_xlfn.RANK.AVG(Table2[[#This Row],[1Y Return vs Nifty Z-Score]],Table2[1Y Return vs Nifty Z-Score])</f>
        <v>4</v>
      </c>
      <c r="AT7">
        <f>_xlfn.RANK.AVG(Table2[[#This Row],[6M Return vs Nifty Z-Score]],Table2[6M Return vs Nifty Z-Score])</f>
        <v>44</v>
      </c>
      <c r="AU7">
        <f>_xlfn.RANK.AVG(Table2[[#This Row],[Sharpe Ratio Z-Score]],Table2[Sharpe Ratio Z-Score])</f>
        <v>17</v>
      </c>
      <c r="AV7">
        <f>(Table2[[#This Row],[Rank 1Y]]+Table2[[#This Row],[Rank 6M]]+Table2[[#This Row],[Rank Sharpe]])/3</f>
        <v>21.666666666666668</v>
      </c>
    </row>
    <row r="8" spans="1:48" x14ac:dyDescent="0.3">
      <c r="A8" t="s">
        <v>260</v>
      </c>
      <c r="B8" t="s">
        <v>261</v>
      </c>
      <c r="C8" t="s">
        <v>3132</v>
      </c>
      <c r="D8" t="s">
        <v>143</v>
      </c>
      <c r="E8">
        <v>102874.891734</v>
      </c>
      <c r="F8">
        <v>493.4</v>
      </c>
      <c r="G8">
        <v>168.99033724756401</v>
      </c>
      <c r="H8">
        <f>(Table2[[#This Row],[1Y Return vs Nifty]]-AVERAGE(Table2[1Y Return vs Nifty]))/_xlfn.STDEV.P(Table2[1Y Return vs Nifty])</f>
        <v>2.4541055877166875</v>
      </c>
      <c r="I8">
        <v>-13.357594934859099</v>
      </c>
      <c r="J8">
        <f>(Table2[[#This Row],[1M Return vs Nifty]]-AVERAGE(Table2[1M Return vs Nifty]))/_xlfn.STDEV.P(Table2[1M Return vs Nifty])</f>
        <v>-1.3049923287485898</v>
      </c>
      <c r="K8">
        <v>75.825683505510199</v>
      </c>
      <c r="L8">
        <f>(Table2[[#This Row],[6M Return vs Nifty]]-AVERAGE(Table2[6M Return vs Nifty]))/_xlfn.STDEV.P(Table2[6M Return vs Nifty])</f>
        <v>2.2206001072067729</v>
      </c>
      <c r="M8">
        <v>1.4675564500312199</v>
      </c>
      <c r="N8">
        <f>(Table2[[#This Row],[1W Return vs Nifty]]-AVERAGE(Table2[1W Return vs Nifty]))/_xlfn.STDEV.P(Table2[1W Return vs Nifty])</f>
        <v>-0.29786621872736496</v>
      </c>
      <c r="O8">
        <v>533.67999999999995</v>
      </c>
      <c r="P8">
        <v>535.72784747896901</v>
      </c>
      <c r="Q8">
        <v>402.03244582082698</v>
      </c>
      <c r="R8">
        <v>23.993267042058701</v>
      </c>
      <c r="S8" s="1">
        <f>(Table2[[#This Row],[Close Price]]-Table2[[#This Row],[20D EMA]])/Table2[[#This Row],[20D EMA]]</f>
        <v>-7.5475940638584871E-2</v>
      </c>
      <c r="T8" s="1">
        <f>(Table2[[#This Row],[Close Price]]-Table2[[#This Row],[50D EMA]])/Table2[[#This Row],[50D EMA]]</f>
        <v>-7.9009981799818038E-2</v>
      </c>
      <c r="U8" s="1">
        <f>(Table2[[#This Row],[Close Price]]-Table2[[#This Row],[200D EMA]])/Table2[[#This Row],[200D EMA]]</f>
        <v>0.22726413036795692</v>
      </c>
      <c r="V8">
        <v>0.20783485191589501</v>
      </c>
      <c r="W8">
        <v>483.65</v>
      </c>
      <c r="X8">
        <v>510.8</v>
      </c>
      <c r="Y8">
        <v>483.65</v>
      </c>
      <c r="Z8">
        <v>535</v>
      </c>
      <c r="AA8">
        <v>483.65</v>
      </c>
      <c r="AB8">
        <v>533.5</v>
      </c>
      <c r="AC8" s="1">
        <f>(Table2[[#This Row],[Close Price]]/Table2[[#This Row],[Day Low]])-1</f>
        <v>2.0159206037423827E-2</v>
      </c>
      <c r="AD8" s="1">
        <f>(Table2[[#This Row],[Day High]]/Table2[[#This Row],[Close Price]])-1</f>
        <v>3.5265504661532221E-2</v>
      </c>
      <c r="AE8" s="1">
        <f>(Table2[[#This Row],[Close Price]]/Table2[[#This Row],[Current Week Low]])-1</f>
        <v>2.0159206037423827E-2</v>
      </c>
      <c r="AF8" s="1">
        <f>(Table2[[#This Row],[Current Week High]]/Table2[[#This Row],[Close Price]])-1</f>
        <v>8.4312930685042531E-2</v>
      </c>
      <c r="AG8" s="1">
        <f>(Table2[[#This Row],[Close Price]]/Table2[[#This Row],[Current Month Low]])-1</f>
        <v>2.0159206037423827E-2</v>
      </c>
      <c r="AH8" s="1">
        <f>(Table2[[#This Row],[Current Month High]]/Table2[[#This Row],[Close Price]])-1</f>
        <v>8.1272800972841619E-2</v>
      </c>
      <c r="AI8">
        <v>31.130928252938698</v>
      </c>
      <c r="AJ8">
        <v>247.098135772071</v>
      </c>
      <c r="AK8" t="str">
        <f>IF(AND(Table2[[#This Row],[20D EMA]]&gt;Table2[[#This Row],[50D EMA]],Table2[[#This Row],[50D EMA]]&gt;Table2[[#This Row],[200D EMA]]),"Uptrend","Downtrend/NoTrend")</f>
        <v>Downtrend/NoTrend</v>
      </c>
      <c r="AL8">
        <v>-0.19</v>
      </c>
      <c r="AM8" t="s">
        <v>3174</v>
      </c>
      <c r="AN8">
        <v>-7</v>
      </c>
      <c r="AO8" t="s">
        <v>3174</v>
      </c>
      <c r="AP8">
        <v>0.21319747173245501</v>
      </c>
      <c r="AQ8">
        <f>(Table2[[#This Row],[Sharpe Ratio]]-AVERAGE(Table2[Sharpe Ratio]))/_xlfn.STDEV.P(Table2[Sharpe Ratio])</f>
        <v>1.771783879708011</v>
      </c>
      <c r="AR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">
        <f>_xlfn.RANK.AVG(Table2[[#This Row],[1Y Return vs Nifty Z-Score]],Table2[1Y Return vs Nifty Z-Score])</f>
        <v>25</v>
      </c>
      <c r="AT8">
        <f>_xlfn.RANK.AVG(Table2[[#This Row],[6M Return vs Nifty Z-Score]],Table2[6M Return vs Nifty Z-Score])</f>
        <v>23</v>
      </c>
      <c r="AU8">
        <f>_xlfn.RANK.AVG(Table2[[#This Row],[Sharpe Ratio Z-Score]],Table2[Sharpe Ratio Z-Score])</f>
        <v>24</v>
      </c>
      <c r="AV8">
        <f>(Table2[[#This Row],[Rank 1Y]]+Table2[[#This Row],[Rank 6M]]+Table2[[#This Row],[Rank Sharpe]])/3</f>
        <v>24</v>
      </c>
    </row>
    <row r="9" spans="1:48" x14ac:dyDescent="0.3">
      <c r="A9" t="s">
        <v>394</v>
      </c>
      <c r="B9" t="s">
        <v>395</v>
      </c>
      <c r="C9" t="s">
        <v>3141</v>
      </c>
      <c r="D9" t="s">
        <v>161</v>
      </c>
      <c r="E9">
        <v>59400.03659625</v>
      </c>
      <c r="F9">
        <v>14015.5</v>
      </c>
      <c r="G9">
        <v>221.88295817534899</v>
      </c>
      <c r="H9">
        <f>(Table2[[#This Row],[1Y Return vs Nifty]]-AVERAGE(Table2[1Y Return vs Nifty]))/_xlfn.STDEV.P(Table2[1Y Return vs Nifty])</f>
        <v>3.354854395371115</v>
      </c>
      <c r="I9">
        <v>22.311457154104701</v>
      </c>
      <c r="J9">
        <f>(Table2[[#This Row],[1M Return vs Nifty]]-AVERAGE(Table2[1M Return vs Nifty]))/_xlfn.STDEV.P(Table2[1M Return vs Nifty])</f>
        <v>1.9586202090172287</v>
      </c>
      <c r="K9">
        <v>92.703316404453602</v>
      </c>
      <c r="L9">
        <f>(Table2[[#This Row],[6M Return vs Nifty]]-AVERAGE(Table2[6M Return vs Nifty]))/_xlfn.STDEV.P(Table2[6M Return vs Nifty])</f>
        <v>2.7801792550079498</v>
      </c>
      <c r="M9">
        <v>7.8544702637032904</v>
      </c>
      <c r="N9">
        <f>(Table2[[#This Row],[1W Return vs Nifty]]-AVERAGE(Table2[1W Return vs Nifty]))/_xlfn.STDEV.P(Table2[1W Return vs Nifty])</f>
        <v>1.2477102022844102</v>
      </c>
      <c r="O9">
        <v>13202.17</v>
      </c>
      <c r="P9">
        <v>12498.714582692301</v>
      </c>
      <c r="Q9">
        <v>9812.4454063520407</v>
      </c>
      <c r="R9">
        <v>66.765975142140903</v>
      </c>
      <c r="S9" s="1">
        <f>(Table2[[#This Row],[Close Price]]-Table2[[#This Row],[20D EMA]])/Table2[[#This Row],[20D EMA]]</f>
        <v>6.1605781473803162E-2</v>
      </c>
      <c r="T9" s="1">
        <f>(Table2[[#This Row],[Close Price]]-Table2[[#This Row],[50D EMA]])/Table2[[#This Row],[50D EMA]]</f>
        <v>0.12135531276216842</v>
      </c>
      <c r="U9" s="1">
        <f>(Table2[[#This Row],[Close Price]]-Table2[[#This Row],[200D EMA]])/Table2[[#This Row],[200D EMA]]</f>
        <v>0.42833915701860942</v>
      </c>
      <c r="V9">
        <v>1.19100869867882</v>
      </c>
      <c r="W9">
        <v>13752.05</v>
      </c>
      <c r="X9">
        <v>14671.2</v>
      </c>
      <c r="Y9">
        <v>13435.15</v>
      </c>
      <c r="Z9">
        <v>14849.95</v>
      </c>
      <c r="AA9">
        <v>13752.05</v>
      </c>
      <c r="AB9">
        <v>14849.95</v>
      </c>
      <c r="AC9" s="1">
        <f>(Table2[[#This Row],[Close Price]]/Table2[[#This Row],[Day Low]])-1</f>
        <v>1.9157143844008795E-2</v>
      </c>
      <c r="AD9" s="1">
        <f>(Table2[[#This Row],[Day High]]/Table2[[#This Row],[Close Price]])-1</f>
        <v>4.6783917805287123E-2</v>
      </c>
      <c r="AE9" s="1">
        <f>(Table2[[#This Row],[Close Price]]/Table2[[#This Row],[Current Week Low]])-1</f>
        <v>4.3196391554988223E-2</v>
      </c>
      <c r="AF9" s="1">
        <f>(Table2[[#This Row],[Current Week High]]/Table2[[#This Row],[Close Price]])-1</f>
        <v>5.9537654739395762E-2</v>
      </c>
      <c r="AG9" s="1">
        <f>(Table2[[#This Row],[Close Price]]/Table2[[#This Row],[Current Month Low]])-1</f>
        <v>1.9157143844008795E-2</v>
      </c>
      <c r="AH9" s="1">
        <f>(Table2[[#This Row],[Current Month High]]/Table2[[#This Row],[Close Price]])-1</f>
        <v>5.9537654739395762E-2</v>
      </c>
      <c r="AI9">
        <v>5.95376547393957</v>
      </c>
      <c r="AJ9">
        <v>259.74999358299698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0.19</v>
      </c>
      <c r="AM9" t="s">
        <v>3175</v>
      </c>
      <c r="AN9">
        <v>6.67</v>
      </c>
      <c r="AO9" t="s">
        <v>3175</v>
      </c>
      <c r="AP9">
        <v>0.181978781891632</v>
      </c>
      <c r="AQ9">
        <f>(Table2[[#This Row],[Sharpe Ratio]]-AVERAGE(Table2[Sharpe Ratio]))/_xlfn.STDEV.P(Table2[Sharpe Ratio])</f>
        <v>1.407302345817625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10.748666407498327</v>
      </c>
      <c r="AS9">
        <f>_xlfn.RANK.AVG(Table2[[#This Row],[1Y Return vs Nifty Z-Score]],Table2[1Y Return vs Nifty Z-Score])</f>
        <v>8</v>
      </c>
      <c r="AT9">
        <f>_xlfn.RANK.AVG(Table2[[#This Row],[6M Return vs Nifty Z-Score]],Table2[6M Return vs Nifty Z-Score])</f>
        <v>12</v>
      </c>
      <c r="AU9">
        <f>_xlfn.RANK.AVG(Table2[[#This Row],[Sharpe Ratio Z-Score]],Table2[Sharpe Ratio Z-Score])</f>
        <v>58</v>
      </c>
      <c r="AV9">
        <f>(Table2[[#This Row],[Rank 1Y]]+Table2[[#This Row],[Rank 6M]]+Table2[[#This Row],[Rank Sharpe]])/3</f>
        <v>26</v>
      </c>
    </row>
    <row r="10" spans="1:48" x14ac:dyDescent="0.3">
      <c r="A10" t="s">
        <v>622</v>
      </c>
      <c r="B10" t="s">
        <v>623</v>
      </c>
      <c r="C10" t="s">
        <v>3143</v>
      </c>
      <c r="D10" t="s">
        <v>276</v>
      </c>
      <c r="E10">
        <v>31329.892256159899</v>
      </c>
      <c r="F10">
        <v>634.65</v>
      </c>
      <c r="G10">
        <v>127.56718220187901</v>
      </c>
      <c r="H10">
        <f>(Table2[[#This Row],[1Y Return vs Nifty]]-AVERAGE(Table2[1Y Return vs Nifty]))/_xlfn.STDEV.P(Table2[1Y Return vs Nifty])</f>
        <v>1.7486790676804118</v>
      </c>
      <c r="I10">
        <v>23.604353733066599</v>
      </c>
      <c r="J10">
        <f>(Table2[[#This Row],[1M Return vs Nifty]]-AVERAGE(Table2[1M Return vs Nifty]))/_xlfn.STDEV.P(Table2[1M Return vs Nifty])</f>
        <v>2.0769164136545291</v>
      </c>
      <c r="K10">
        <v>78.6556471507879</v>
      </c>
      <c r="L10">
        <f>(Table2[[#This Row],[6M Return vs Nifty]]-AVERAGE(Table2[6M Return vs Nifty]))/_xlfn.STDEV.P(Table2[6M Return vs Nifty])</f>
        <v>2.314427757945162</v>
      </c>
      <c r="M10">
        <v>2.1652794542562801</v>
      </c>
      <c r="N10">
        <f>(Table2[[#This Row],[1W Return vs Nifty]]-AVERAGE(Table2[1W Return vs Nifty]))/_xlfn.STDEV.P(Table2[1W Return vs Nifty])</f>
        <v>-0.12902344815179809</v>
      </c>
      <c r="O10">
        <v>619.69000000000005</v>
      </c>
      <c r="P10">
        <v>553.16775798067295</v>
      </c>
      <c r="Q10">
        <v>413.01576858337802</v>
      </c>
      <c r="R10">
        <v>49.5840982240261</v>
      </c>
      <c r="S10" s="1">
        <f>(Table2[[#This Row],[Close Price]]-Table2[[#This Row],[20D EMA]])/Table2[[#This Row],[20D EMA]]</f>
        <v>2.4141102809469125E-2</v>
      </c>
      <c r="T10" s="1">
        <f>(Table2[[#This Row],[Close Price]]-Table2[[#This Row],[50D EMA]])/Table2[[#This Row],[50D EMA]]</f>
        <v>0.14730114118866258</v>
      </c>
      <c r="U10" s="1">
        <f>(Table2[[#This Row],[Close Price]]-Table2[[#This Row],[200D EMA]])/Table2[[#This Row],[200D EMA]]</f>
        <v>0.53662413950153887</v>
      </c>
      <c r="V10">
        <v>1.1163021122247401</v>
      </c>
      <c r="W10">
        <v>621</v>
      </c>
      <c r="X10">
        <v>652</v>
      </c>
      <c r="Y10">
        <v>621</v>
      </c>
      <c r="Z10">
        <v>674</v>
      </c>
      <c r="AA10">
        <v>621</v>
      </c>
      <c r="AB10">
        <v>674</v>
      </c>
      <c r="AC10" s="1">
        <f>(Table2[[#This Row],[Close Price]]/Table2[[#This Row],[Day Low]])-1</f>
        <v>2.1980676328502424E-2</v>
      </c>
      <c r="AD10" s="1">
        <f>(Table2[[#This Row],[Day High]]/Table2[[#This Row],[Close Price]])-1</f>
        <v>2.7337902781060519E-2</v>
      </c>
      <c r="AE10" s="1">
        <f>(Table2[[#This Row],[Close Price]]/Table2[[#This Row],[Current Week Low]])-1</f>
        <v>2.1980676328502424E-2</v>
      </c>
      <c r="AF10" s="1">
        <f>(Table2[[#This Row],[Current Week High]]/Table2[[#This Row],[Close Price]])-1</f>
        <v>6.2002678641771114E-2</v>
      </c>
      <c r="AG10" s="1">
        <f>(Table2[[#This Row],[Close Price]]/Table2[[#This Row],[Current Month Low]])-1</f>
        <v>2.1980676328502424E-2</v>
      </c>
      <c r="AH10" s="1">
        <f>(Table2[[#This Row],[Current Month High]]/Table2[[#This Row],[Close Price]])-1</f>
        <v>6.2002678641771114E-2</v>
      </c>
      <c r="AI10">
        <v>8.5165051603246003</v>
      </c>
      <c r="AJ10">
        <v>183.32589285714201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0.46</v>
      </c>
      <c r="AM10" t="s">
        <v>3175</v>
      </c>
      <c r="AN10">
        <v>-0.94</v>
      </c>
      <c r="AO10" t="s">
        <v>3174</v>
      </c>
      <c r="AP10">
        <v>0.24412472867216101</v>
      </c>
      <c r="AQ10">
        <f>(Table2[[#This Row],[Sharpe Ratio]]-AVERAGE(Table2[Sharpe Ratio]))/_xlfn.STDEV.P(Table2[Sharpe Ratio])</f>
        <v>2.1328629033916311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8.1438626945199353</v>
      </c>
      <c r="AS10">
        <f>_xlfn.RANK.AVG(Table2[[#This Row],[1Y Return vs Nifty Z-Score]],Table2[1Y Return vs Nifty Z-Score])</f>
        <v>52</v>
      </c>
      <c r="AT10">
        <f>_xlfn.RANK.AVG(Table2[[#This Row],[6M Return vs Nifty Z-Score]],Table2[6M Return vs Nifty Z-Score])</f>
        <v>16</v>
      </c>
      <c r="AU10">
        <f>_xlfn.RANK.AVG(Table2[[#This Row],[Sharpe Ratio Z-Score]],Table2[Sharpe Ratio Z-Score])</f>
        <v>10</v>
      </c>
      <c r="AV10">
        <f>(Table2[[#This Row],[Rank 1Y]]+Table2[[#This Row],[Rank 6M]]+Table2[[#This Row],[Rank Sharpe]])/3</f>
        <v>26</v>
      </c>
    </row>
    <row r="11" spans="1:48" x14ac:dyDescent="0.3">
      <c r="A11" t="s">
        <v>341</v>
      </c>
      <c r="B11" t="s">
        <v>342</v>
      </c>
      <c r="C11" t="s">
        <v>3138</v>
      </c>
      <c r="D11" t="s">
        <v>83</v>
      </c>
      <c r="E11">
        <v>73521.706044254999</v>
      </c>
      <c r="F11">
        <v>712.95</v>
      </c>
      <c r="G11">
        <v>186.20549809566199</v>
      </c>
      <c r="H11">
        <f>(Table2[[#This Row],[1Y Return vs Nifty]]-AVERAGE(Table2[1Y Return vs Nifty]))/_xlfn.STDEV.P(Table2[1Y Return vs Nifty])</f>
        <v>2.7472756998326044</v>
      </c>
      <c r="I11">
        <v>14.0556533550269</v>
      </c>
      <c r="J11">
        <f>(Table2[[#This Row],[1M Return vs Nifty]]-AVERAGE(Table2[1M Return vs Nifty]))/_xlfn.STDEV.P(Table2[1M Return vs Nifty])</f>
        <v>1.203238632831706</v>
      </c>
      <c r="K11">
        <v>54.333166444793697</v>
      </c>
      <c r="L11">
        <f>(Table2[[#This Row],[6M Return vs Nifty]]-AVERAGE(Table2[6M Return vs Nifty]))/_xlfn.STDEV.P(Table2[6M Return vs Nifty])</f>
        <v>1.5080141389640986</v>
      </c>
      <c r="M11">
        <v>5.8003210805691001</v>
      </c>
      <c r="N11">
        <f>(Table2[[#This Row],[1W Return vs Nifty]]-AVERAGE(Table2[1W Return vs Nifty]))/_xlfn.STDEV.P(Table2[1W Return vs Nifty])</f>
        <v>0.75062434277326251</v>
      </c>
      <c r="O11">
        <v>705.75</v>
      </c>
      <c r="P11">
        <v>642.568272400154</v>
      </c>
      <c r="Q11">
        <v>480.68484076772103</v>
      </c>
      <c r="R11">
        <v>47.622768004241102</v>
      </c>
      <c r="S11" s="1">
        <f>(Table2[[#This Row],[Close Price]]-Table2[[#This Row],[20D EMA]])/Table2[[#This Row],[20D EMA]]</f>
        <v>1.0201912858661063E-2</v>
      </c>
      <c r="T11" s="1">
        <f>(Table2[[#This Row],[Close Price]]-Table2[[#This Row],[50D EMA]])/Table2[[#This Row],[50D EMA]]</f>
        <v>0.10953190598246099</v>
      </c>
      <c r="U11" s="1">
        <f>(Table2[[#This Row],[Close Price]]-Table2[[#This Row],[200D EMA]])/Table2[[#This Row],[200D EMA]]</f>
        <v>0.48319634723932425</v>
      </c>
      <c r="V11">
        <v>1.6714251240510001</v>
      </c>
      <c r="W11">
        <v>708.3</v>
      </c>
      <c r="X11">
        <v>742.65</v>
      </c>
      <c r="Y11">
        <v>705.7</v>
      </c>
      <c r="Z11">
        <v>757.9</v>
      </c>
      <c r="AA11">
        <v>708.3</v>
      </c>
      <c r="AB11">
        <v>757.9</v>
      </c>
      <c r="AC11" s="1">
        <f>(Table2[[#This Row],[Close Price]]/Table2[[#This Row],[Day Low]])-1</f>
        <v>6.5650148242271111E-3</v>
      </c>
      <c r="AD11" s="1">
        <f>(Table2[[#This Row],[Day High]]/Table2[[#This Row],[Close Price]])-1</f>
        <v>4.165790027351135E-2</v>
      </c>
      <c r="AE11" s="1">
        <f>(Table2[[#This Row],[Close Price]]/Table2[[#This Row],[Current Week Low]])-1</f>
        <v>1.0273487317556951E-2</v>
      </c>
      <c r="AF11" s="1">
        <f>(Table2[[#This Row],[Current Week High]]/Table2[[#This Row],[Close Price]])-1</f>
        <v>6.3047899572199917E-2</v>
      </c>
      <c r="AG11" s="1">
        <f>(Table2[[#This Row],[Close Price]]/Table2[[#This Row],[Current Month Low]])-1</f>
        <v>6.5650148242271111E-3</v>
      </c>
      <c r="AH11" s="1">
        <f>(Table2[[#This Row],[Current Month High]]/Table2[[#This Row],[Close Price]])-1</f>
        <v>6.3047899572199917E-2</v>
      </c>
      <c r="AI11">
        <v>10.281225892418799</v>
      </c>
      <c r="AJ11">
        <v>217.57238307349601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0.26</v>
      </c>
      <c r="AM11" t="s">
        <v>3175</v>
      </c>
      <c r="AN11">
        <v>0.01</v>
      </c>
      <c r="AO11" t="s">
        <v>3175</v>
      </c>
      <c r="AP11">
        <v>0.240380426786617</v>
      </c>
      <c r="AQ11">
        <f>(Table2[[#This Row],[Sharpe Ratio]]-AVERAGE(Table2[Sharpe Ratio]))/_xlfn.STDEV.P(Table2[Sharpe Ratio])</f>
        <v>2.0891477794850806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8.2983005938867525</v>
      </c>
      <c r="AS11">
        <f>_xlfn.RANK.AVG(Table2[[#This Row],[1Y Return vs Nifty Z-Score]],Table2[1Y Return vs Nifty Z-Score])</f>
        <v>18</v>
      </c>
      <c r="AT11">
        <f>_xlfn.RANK.AVG(Table2[[#This Row],[6M Return vs Nifty Z-Score]],Table2[6M Return vs Nifty Z-Score])</f>
        <v>55</v>
      </c>
      <c r="AU11">
        <f>_xlfn.RANK.AVG(Table2[[#This Row],[Sharpe Ratio Z-Score]],Table2[Sharpe Ratio Z-Score])</f>
        <v>13</v>
      </c>
      <c r="AV11">
        <f>(Table2[[#This Row],[Rank 1Y]]+Table2[[#This Row],[Rank 6M]]+Table2[[#This Row],[Rank Sharpe]])/3</f>
        <v>28.666666666666668</v>
      </c>
    </row>
    <row r="12" spans="1:48" x14ac:dyDescent="0.3">
      <c r="A12" t="s">
        <v>1255</v>
      </c>
      <c r="B12" t="s">
        <v>1256</v>
      </c>
      <c r="C12" t="s">
        <v>3148</v>
      </c>
      <c r="D12" t="s">
        <v>1257</v>
      </c>
      <c r="E12">
        <v>9377.6946381199996</v>
      </c>
      <c r="F12">
        <v>1507.9</v>
      </c>
      <c r="G12">
        <v>203.91102586868701</v>
      </c>
      <c r="H12">
        <f>(Table2[[#This Row],[1Y Return vs Nifty]]-AVERAGE(Table2[1Y Return vs Nifty]))/_xlfn.STDEV.P(Table2[1Y Return vs Nifty])</f>
        <v>3.0487966445447032</v>
      </c>
      <c r="I12">
        <v>20.4103268847485</v>
      </c>
      <c r="J12">
        <f>(Table2[[#This Row],[1M Return vs Nifty]]-AVERAGE(Table2[1M Return vs Nifty]))/_xlfn.STDEV.P(Table2[1M Return vs Nifty])</f>
        <v>1.7846724246039523</v>
      </c>
      <c r="K12">
        <v>77.230819063405505</v>
      </c>
      <c r="L12">
        <f>(Table2[[#This Row],[6M Return vs Nifty]]-AVERAGE(Table2[6M Return vs Nifty]))/_xlfn.STDEV.P(Table2[6M Return vs Nifty])</f>
        <v>2.2671874789513859</v>
      </c>
      <c r="M12">
        <v>4.8333213139984297</v>
      </c>
      <c r="N12">
        <f>(Table2[[#This Row],[1W Return vs Nifty]]-AVERAGE(Table2[1W Return vs Nifty]))/_xlfn.STDEV.P(Table2[1W Return vs Nifty])</f>
        <v>0.51661898714498067</v>
      </c>
      <c r="O12">
        <v>1446.57</v>
      </c>
      <c r="P12">
        <v>1365.98822600876</v>
      </c>
      <c r="Q12">
        <v>1054.4793849069599</v>
      </c>
      <c r="R12">
        <v>64.542286352167494</v>
      </c>
      <c r="S12" s="1">
        <f>(Table2[[#This Row],[Close Price]]-Table2[[#This Row],[20D EMA]])/Table2[[#This Row],[20D EMA]]</f>
        <v>4.2396842185307419E-2</v>
      </c>
      <c r="T12" s="1">
        <f>(Table2[[#This Row],[Close Price]]-Table2[[#This Row],[50D EMA]])/Table2[[#This Row],[50D EMA]]</f>
        <v>0.10388945621141105</v>
      </c>
      <c r="U12" s="1">
        <f>(Table2[[#This Row],[Close Price]]-Table2[[#This Row],[200D EMA]])/Table2[[#This Row],[200D EMA]]</f>
        <v>0.4299947647938579</v>
      </c>
      <c r="V12">
        <v>1.0753749377172299</v>
      </c>
      <c r="W12">
        <v>1472.25</v>
      </c>
      <c r="X12">
        <v>1528.45</v>
      </c>
      <c r="Y12">
        <v>1472.25</v>
      </c>
      <c r="Z12">
        <v>1563.2</v>
      </c>
      <c r="AA12">
        <v>1472.25</v>
      </c>
      <c r="AB12">
        <v>1563.2</v>
      </c>
      <c r="AC12" s="1">
        <f>(Table2[[#This Row],[Close Price]]/Table2[[#This Row],[Day Low]])-1</f>
        <v>2.4214637459670563E-2</v>
      </c>
      <c r="AD12" s="1">
        <f>(Table2[[#This Row],[Day High]]/Table2[[#This Row],[Close Price]])-1</f>
        <v>1.3628224683334356E-2</v>
      </c>
      <c r="AE12" s="1">
        <f>(Table2[[#This Row],[Close Price]]/Table2[[#This Row],[Current Week Low]])-1</f>
        <v>2.4214637459670563E-2</v>
      </c>
      <c r="AF12" s="1">
        <f>(Table2[[#This Row],[Current Week High]]/Table2[[#This Row],[Close Price]])-1</f>
        <v>3.6673519464155424E-2</v>
      </c>
      <c r="AG12" s="1">
        <f>(Table2[[#This Row],[Close Price]]/Table2[[#This Row],[Current Month Low]])-1</f>
        <v>2.4214637459670563E-2</v>
      </c>
      <c r="AH12" s="1">
        <f>(Table2[[#This Row],[Current Month High]]/Table2[[#This Row],[Close Price]])-1</f>
        <v>3.6673519464155424E-2</v>
      </c>
      <c r="AI12">
        <v>3.6673519464155402</v>
      </c>
      <c r="AJ12">
        <v>246.285451831438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</v>
      </c>
      <c r="AM12">
        <v>0</v>
      </c>
      <c r="AN12">
        <v>8.5399999999999991</v>
      </c>
      <c r="AO12" t="s">
        <v>3175</v>
      </c>
      <c r="AP12">
        <v>0.17859533997497301</v>
      </c>
      <c r="AQ12">
        <f>(Table2[[#This Row],[Sharpe Ratio]]-AVERAGE(Table2[Sharpe Ratio]))/_xlfn.STDEV.P(Table2[Sharpe Ratio])</f>
        <v>1.3678003005395973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8.9850758357846203</v>
      </c>
      <c r="AS12">
        <f>_xlfn.RANK.AVG(Table2[[#This Row],[1Y Return vs Nifty Z-Score]],Table2[1Y Return vs Nifty Z-Score])</f>
        <v>9</v>
      </c>
      <c r="AT12">
        <f>_xlfn.RANK.AVG(Table2[[#This Row],[6M Return vs Nifty Z-Score]],Table2[6M Return vs Nifty Z-Score])</f>
        <v>19</v>
      </c>
      <c r="AU12">
        <f>_xlfn.RANK.AVG(Table2[[#This Row],[Sharpe Ratio Z-Score]],Table2[Sharpe Ratio Z-Score])</f>
        <v>62</v>
      </c>
      <c r="AV12">
        <f>(Table2[[#This Row],[Rank 1Y]]+Table2[[#This Row],[Rank 6M]]+Table2[[#This Row],[Rank Sharpe]])/3</f>
        <v>30</v>
      </c>
    </row>
    <row r="13" spans="1:48" x14ac:dyDescent="0.3">
      <c r="A13" t="s">
        <v>878</v>
      </c>
      <c r="B13" t="s">
        <v>879</v>
      </c>
      <c r="C13" t="s">
        <v>3132</v>
      </c>
      <c r="D13" t="s">
        <v>48</v>
      </c>
      <c r="E13">
        <v>17797.905307090001</v>
      </c>
      <c r="F13">
        <v>1530.35</v>
      </c>
      <c r="G13">
        <v>169.23459225273601</v>
      </c>
      <c r="H13">
        <f>(Table2[[#This Row],[1Y Return vs Nifty]]-AVERAGE(Table2[1Y Return vs Nifty]))/_xlfn.STDEV.P(Table2[1Y Return vs Nifty])</f>
        <v>2.4582651926069934</v>
      </c>
      <c r="I13">
        <v>-4.0952013761372701</v>
      </c>
      <c r="J13">
        <f>(Table2[[#This Row],[1M Return vs Nifty]]-AVERAGE(Table2[1M Return vs Nifty]))/_xlfn.STDEV.P(Table2[1M Return vs Nifty])</f>
        <v>-0.45751077323736566</v>
      </c>
      <c r="K13">
        <v>78.624830784820404</v>
      </c>
      <c r="L13">
        <f>(Table2[[#This Row],[6M Return vs Nifty]]-AVERAGE(Table2[6M Return vs Nifty]))/_xlfn.STDEV.P(Table2[6M Return vs Nifty])</f>
        <v>2.313406039087448</v>
      </c>
      <c r="M13">
        <v>2.3691717437422701</v>
      </c>
      <c r="N13">
        <f>(Table2[[#This Row],[1W Return vs Nifty]]-AVERAGE(Table2[1W Return vs Nifty]))/_xlfn.STDEV.P(Table2[1W Return vs Nifty])</f>
        <v>-7.9683324854522397E-2</v>
      </c>
      <c r="O13">
        <v>1585.59</v>
      </c>
      <c r="P13">
        <v>1575.5253367193</v>
      </c>
      <c r="Q13">
        <v>1229.9280243779399</v>
      </c>
      <c r="R13">
        <v>34.052097371902903</v>
      </c>
      <c r="S13" s="1">
        <f>(Table2[[#This Row],[Close Price]]-Table2[[#This Row],[20D EMA]])/Table2[[#This Row],[20D EMA]]</f>
        <v>-3.4838766642070154E-2</v>
      </c>
      <c r="T13" s="1">
        <f>(Table2[[#This Row],[Close Price]]-Table2[[#This Row],[50D EMA]])/Table2[[#This Row],[50D EMA]]</f>
        <v>-2.8673189612658457E-2</v>
      </c>
      <c r="U13" s="1">
        <f>(Table2[[#This Row],[Close Price]]-Table2[[#This Row],[200D EMA]])/Table2[[#This Row],[200D EMA]]</f>
        <v>0.24425980192947006</v>
      </c>
      <c r="V13">
        <v>1.5473480354116</v>
      </c>
      <c r="W13">
        <v>1520</v>
      </c>
      <c r="X13">
        <v>1557.05</v>
      </c>
      <c r="Y13">
        <v>1511</v>
      </c>
      <c r="Z13">
        <v>1639.9</v>
      </c>
      <c r="AA13">
        <v>1511</v>
      </c>
      <c r="AB13">
        <v>1624.75</v>
      </c>
      <c r="AC13" s="1">
        <f>(Table2[[#This Row],[Close Price]]/Table2[[#This Row],[Day Low]])-1</f>
        <v>6.8092105263157787E-3</v>
      </c>
      <c r="AD13" s="1">
        <f>(Table2[[#This Row],[Day High]]/Table2[[#This Row],[Close Price]])-1</f>
        <v>1.7446989250825107E-2</v>
      </c>
      <c r="AE13" s="1">
        <f>(Table2[[#This Row],[Close Price]]/Table2[[#This Row],[Current Week Low]])-1</f>
        <v>1.2806088682991268E-2</v>
      </c>
      <c r="AF13" s="1">
        <f>(Table2[[#This Row],[Current Week High]]/Table2[[#This Row],[Close Price]])-1</f>
        <v>7.1584931551605946E-2</v>
      </c>
      <c r="AG13" s="1">
        <f>(Table2[[#This Row],[Close Price]]/Table2[[#This Row],[Current Month Low]])-1</f>
        <v>1.2806088682991268E-2</v>
      </c>
      <c r="AH13" s="1">
        <f>(Table2[[#This Row],[Current Month High]]/Table2[[#This Row],[Close Price]])-1</f>
        <v>6.1685235403665883E-2</v>
      </c>
      <c r="AI13">
        <v>17.404515306955901</v>
      </c>
      <c r="AJ13">
        <v>218.822916666666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0.04</v>
      </c>
      <c r="AM13" t="s">
        <v>3175</v>
      </c>
      <c r="AN13">
        <v>-3.85</v>
      </c>
      <c r="AO13" t="s">
        <v>3174</v>
      </c>
      <c r="AP13">
        <v>0.18588888000716799</v>
      </c>
      <c r="AQ13">
        <f>(Table2[[#This Row],[Sharpe Ratio]]-AVERAGE(Table2[Sharpe Ratio]))/_xlfn.STDEV.P(Table2[Sharpe Ratio])</f>
        <v>1.4529531583942907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5.6874302919968445</v>
      </c>
      <c r="AS13">
        <f>_xlfn.RANK.AVG(Table2[[#This Row],[1Y Return vs Nifty Z-Score]],Table2[1Y Return vs Nifty Z-Score])</f>
        <v>24</v>
      </c>
      <c r="AT13">
        <f>_xlfn.RANK.AVG(Table2[[#This Row],[6M Return vs Nifty Z-Score]],Table2[6M Return vs Nifty Z-Score])</f>
        <v>17</v>
      </c>
      <c r="AU13">
        <f>_xlfn.RANK.AVG(Table2[[#This Row],[Sharpe Ratio Z-Score]],Table2[Sharpe Ratio Z-Score])</f>
        <v>50</v>
      </c>
      <c r="AV13">
        <f>(Table2[[#This Row],[Rank 1Y]]+Table2[[#This Row],[Rank 6M]]+Table2[[#This Row],[Rank Sharpe]])/3</f>
        <v>30.333333333333332</v>
      </c>
    </row>
    <row r="14" spans="1:48" x14ac:dyDescent="0.3">
      <c r="A14" t="s">
        <v>655</v>
      </c>
      <c r="B14" t="s">
        <v>656</v>
      </c>
      <c r="C14" t="s">
        <v>3141</v>
      </c>
      <c r="D14" t="s">
        <v>161</v>
      </c>
      <c r="E14">
        <v>28976.821294400001</v>
      </c>
      <c r="F14">
        <v>222.25</v>
      </c>
      <c r="G14">
        <v>330.018584516766</v>
      </c>
      <c r="H14">
        <f>(Table2[[#This Row],[1Y Return vs Nifty]]-AVERAGE(Table2[1Y Return vs Nifty]))/_xlfn.STDEV.P(Table2[1Y Return vs Nifty])</f>
        <v>5.1963785018241069</v>
      </c>
      <c r="I14">
        <v>5.6776542160469798</v>
      </c>
      <c r="J14">
        <f>(Table2[[#This Row],[1M Return vs Nifty]]-AVERAGE(Table2[1M Return vs Nifty]))/_xlfn.STDEV.P(Table2[1M Return vs Nifty])</f>
        <v>0.43667654525029725</v>
      </c>
      <c r="K14">
        <v>53.391937007862197</v>
      </c>
      <c r="L14">
        <f>(Table2[[#This Row],[6M Return vs Nifty]]-AVERAGE(Table2[6M Return vs Nifty]))/_xlfn.STDEV.P(Table2[6M Return vs Nifty])</f>
        <v>1.47680760844189</v>
      </c>
      <c r="M14">
        <v>-1.6872869098632599</v>
      </c>
      <c r="N14">
        <f>(Table2[[#This Row],[1W Return vs Nifty]]-AVERAGE(Table2[1W Return vs Nifty]))/_xlfn.STDEV.P(Table2[1W Return vs Nifty])</f>
        <v>-1.0613102937985852</v>
      </c>
      <c r="O14">
        <v>236.24</v>
      </c>
      <c r="P14">
        <v>218.343626067755</v>
      </c>
      <c r="Q14">
        <v>160.458369071758</v>
      </c>
      <c r="R14">
        <v>26.949737316189101</v>
      </c>
      <c r="S14" s="1">
        <f>(Table2[[#This Row],[Close Price]]-Table2[[#This Row],[20D EMA]])/Table2[[#This Row],[20D EMA]]</f>
        <v>-5.9219437859803624E-2</v>
      </c>
      <c r="T14" s="1">
        <f>(Table2[[#This Row],[Close Price]]-Table2[[#This Row],[50D EMA]])/Table2[[#This Row],[50D EMA]]</f>
        <v>1.7890945582413303E-2</v>
      </c>
      <c r="U14" s="1">
        <f>(Table2[[#This Row],[Close Price]]-Table2[[#This Row],[200D EMA]])/Table2[[#This Row],[200D EMA]]</f>
        <v>0.38509447207835196</v>
      </c>
      <c r="V14">
        <v>0.55855740590130998</v>
      </c>
      <c r="W14">
        <v>218.15</v>
      </c>
      <c r="X14">
        <v>230.75</v>
      </c>
      <c r="Y14">
        <v>218.15</v>
      </c>
      <c r="Z14">
        <v>246.5</v>
      </c>
      <c r="AA14">
        <v>218.15</v>
      </c>
      <c r="AB14">
        <v>241.78</v>
      </c>
      <c r="AC14" s="1">
        <f>(Table2[[#This Row],[Close Price]]/Table2[[#This Row],[Day Low]])-1</f>
        <v>1.8794407517763068E-2</v>
      </c>
      <c r="AD14" s="1">
        <f>(Table2[[#This Row],[Day High]]/Table2[[#This Row],[Close Price]])-1</f>
        <v>3.8245219347581516E-2</v>
      </c>
      <c r="AE14" s="1">
        <f>(Table2[[#This Row],[Close Price]]/Table2[[#This Row],[Current Week Low]])-1</f>
        <v>1.8794407517763068E-2</v>
      </c>
      <c r="AF14" s="1">
        <f>(Table2[[#This Row],[Current Week High]]/Table2[[#This Row],[Close Price]])-1</f>
        <v>0.10911136107986508</v>
      </c>
      <c r="AG14" s="1">
        <f>(Table2[[#This Row],[Close Price]]/Table2[[#This Row],[Current Month Low]])-1</f>
        <v>1.8794407517763068E-2</v>
      </c>
      <c r="AH14" s="1">
        <f>(Table2[[#This Row],[Current Month High]]/Table2[[#This Row],[Close Price]])-1</f>
        <v>8.7874015748031553E-2</v>
      </c>
      <c r="AI14">
        <v>17.840269966254201</v>
      </c>
      <c r="AJ14">
        <v>370.37037037036998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0.36</v>
      </c>
      <c r="AM14" t="s">
        <v>3175</v>
      </c>
      <c r="AN14">
        <v>-9.15</v>
      </c>
      <c r="AO14" t="s">
        <v>3174</v>
      </c>
      <c r="AP14">
        <v>0.20208161539825301</v>
      </c>
      <c r="AQ14">
        <f>(Table2[[#This Row],[Sharpe Ratio]]-AVERAGE(Table2[Sharpe Ratio]))/_xlfn.STDEV.P(Table2[Sharpe Ratio])</f>
        <v>1.6420050713130108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7.6905574330307198</v>
      </c>
      <c r="AS14">
        <f>_xlfn.RANK.AVG(Table2[[#This Row],[1Y Return vs Nifty Z-Score]],Table2[1Y Return vs Nifty Z-Score])</f>
        <v>1</v>
      </c>
      <c r="AT14">
        <f>_xlfn.RANK.AVG(Table2[[#This Row],[6M Return vs Nifty Z-Score]],Table2[6M Return vs Nifty Z-Score])</f>
        <v>60</v>
      </c>
      <c r="AU14">
        <f>_xlfn.RANK.AVG(Table2[[#This Row],[Sharpe Ratio Z-Score]],Table2[Sharpe Ratio Z-Score])</f>
        <v>34</v>
      </c>
      <c r="AV14">
        <f>(Table2[[#This Row],[Rank 1Y]]+Table2[[#This Row],[Rank 6M]]+Table2[[#This Row],[Rank Sharpe]])/3</f>
        <v>31.666666666666668</v>
      </c>
    </row>
    <row r="15" spans="1:48" x14ac:dyDescent="0.3">
      <c r="A15" t="s">
        <v>962</v>
      </c>
      <c r="B15" t="s">
        <v>963</v>
      </c>
      <c r="C15" t="s">
        <v>3133</v>
      </c>
      <c r="D15" t="s">
        <v>51</v>
      </c>
      <c r="E15">
        <v>15494.656945299999</v>
      </c>
      <c r="F15">
        <v>12077</v>
      </c>
      <c r="G15">
        <v>186.694621619418</v>
      </c>
      <c r="H15">
        <f>(Table2[[#This Row],[1Y Return vs Nifty]]-AVERAGE(Table2[1Y Return vs Nifty]))/_xlfn.STDEV.P(Table2[1Y Return vs Nifty])</f>
        <v>2.755605357601322</v>
      </c>
      <c r="I15">
        <v>-5.0702708556602598</v>
      </c>
      <c r="J15">
        <f>(Table2[[#This Row],[1M Return vs Nifty]]-AVERAGE(Table2[1M Return vs Nifty]))/_xlfn.STDEV.P(Table2[1M Return vs Nifty])</f>
        <v>-0.54672674036278945</v>
      </c>
      <c r="K15">
        <v>74.597776218956895</v>
      </c>
      <c r="L15">
        <f>(Table2[[#This Row],[6M Return vs Nifty]]-AVERAGE(Table2[6M Return vs Nifty]))/_xlfn.STDEV.P(Table2[6M Return vs Nifty])</f>
        <v>2.179888751704345</v>
      </c>
      <c r="M15">
        <v>-5.8908662819552102</v>
      </c>
      <c r="N15">
        <f>(Table2[[#This Row],[1W Return vs Nifty]]-AVERAGE(Table2[1W Return vs Nifty]))/_xlfn.STDEV.P(Table2[1W Return vs Nifty])</f>
        <v>-2.0785391700438192</v>
      </c>
      <c r="O15">
        <v>12406.24</v>
      </c>
      <c r="P15">
        <v>11552.0401322711</v>
      </c>
      <c r="Q15">
        <v>8367.6833312106191</v>
      </c>
      <c r="R15">
        <v>39.867100351267297</v>
      </c>
      <c r="S15" s="1">
        <f>(Table2[[#This Row],[Close Price]]-Table2[[#This Row],[20D EMA]])/Table2[[#This Row],[20D EMA]]</f>
        <v>-2.653825816685795E-2</v>
      </c>
      <c r="T15" s="1">
        <f>(Table2[[#This Row],[Close Price]]-Table2[[#This Row],[50D EMA]])/Table2[[#This Row],[50D EMA]]</f>
        <v>4.5443043974752351E-2</v>
      </c>
      <c r="U15" s="1">
        <f>(Table2[[#This Row],[Close Price]]-Table2[[#This Row],[200D EMA]])/Table2[[#This Row],[200D EMA]]</f>
        <v>0.44329075587193911</v>
      </c>
      <c r="V15">
        <v>0.88733875804944595</v>
      </c>
      <c r="W15">
        <v>11900</v>
      </c>
      <c r="X15">
        <v>12480</v>
      </c>
      <c r="Y15">
        <v>11900</v>
      </c>
      <c r="Z15">
        <v>12710</v>
      </c>
      <c r="AA15">
        <v>11900</v>
      </c>
      <c r="AB15">
        <v>12673.35</v>
      </c>
      <c r="AC15" s="1">
        <f>(Table2[[#This Row],[Close Price]]/Table2[[#This Row],[Day Low]])-1</f>
        <v>1.4873949579832013E-2</v>
      </c>
      <c r="AD15" s="1">
        <f>(Table2[[#This Row],[Day High]]/Table2[[#This Row],[Close Price]])-1</f>
        <v>3.3369214208826659E-2</v>
      </c>
      <c r="AE15" s="1">
        <f>(Table2[[#This Row],[Close Price]]/Table2[[#This Row],[Current Week Low]])-1</f>
        <v>1.4873949579832013E-2</v>
      </c>
      <c r="AF15" s="1">
        <f>(Table2[[#This Row],[Current Week High]]/Table2[[#This Row],[Close Price]])-1</f>
        <v>5.2413678893765026E-2</v>
      </c>
      <c r="AG15" s="1">
        <f>(Table2[[#This Row],[Close Price]]/Table2[[#This Row],[Current Month Low]])-1</f>
        <v>1.4873949579832013E-2</v>
      </c>
      <c r="AH15" s="1">
        <f>(Table2[[#This Row],[Current Month High]]/Table2[[#This Row],[Close Price]])-1</f>
        <v>4.9378984847230356E-2</v>
      </c>
      <c r="AI15">
        <v>12.8591537633518</v>
      </c>
      <c r="AJ15">
        <v>234.44102904932001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0.28000000000000003</v>
      </c>
      <c r="AM15" t="s">
        <v>3175</v>
      </c>
      <c r="AN15">
        <v>-6.06</v>
      </c>
      <c r="AO15" t="s">
        <v>3174</v>
      </c>
      <c r="AP15">
        <v>0.184316749673716</v>
      </c>
      <c r="AQ15">
        <f>(Table2[[#This Row],[Sharpe Ratio]]-AVERAGE(Table2[Sharpe Ratio]))/_xlfn.STDEV.P(Table2[Sharpe Ratio])</f>
        <v>1.4345983690570747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3.7448265679561334</v>
      </c>
      <c r="AS15">
        <f>_xlfn.RANK.AVG(Table2[[#This Row],[1Y Return vs Nifty Z-Score]],Table2[1Y Return vs Nifty Z-Score])</f>
        <v>16</v>
      </c>
      <c r="AT15">
        <f>_xlfn.RANK.AVG(Table2[[#This Row],[6M Return vs Nifty Z-Score]],Table2[6M Return vs Nifty Z-Score])</f>
        <v>28</v>
      </c>
      <c r="AU15">
        <f>_xlfn.RANK.AVG(Table2[[#This Row],[Sharpe Ratio Z-Score]],Table2[Sharpe Ratio Z-Score])</f>
        <v>55</v>
      </c>
      <c r="AV15">
        <f>(Table2[[#This Row],[Rank 1Y]]+Table2[[#This Row],[Rank 6M]]+Table2[[#This Row],[Rank Sharpe]])/3</f>
        <v>33</v>
      </c>
    </row>
    <row r="16" spans="1:48" x14ac:dyDescent="0.3">
      <c r="A16" t="s">
        <v>584</v>
      </c>
      <c r="B16" t="s">
        <v>585</v>
      </c>
      <c r="C16" t="s">
        <v>3131</v>
      </c>
      <c r="D16" t="s">
        <v>40</v>
      </c>
      <c r="E16">
        <v>34318.281030799997</v>
      </c>
      <c r="F16">
        <v>6627.4</v>
      </c>
      <c r="G16">
        <v>186.431037617892</v>
      </c>
      <c r="H16">
        <f>(Table2[[#This Row],[1Y Return vs Nifty]]-AVERAGE(Table2[1Y Return vs Nifty]))/_xlfn.STDEV.P(Table2[1Y Return vs Nifty])</f>
        <v>2.751116584480862</v>
      </c>
      <c r="I16">
        <v>1.0537896190065299</v>
      </c>
      <c r="J16">
        <f>(Table2[[#This Row],[1M Return vs Nifty]]-AVERAGE(Table2[1M Return vs Nifty]))/_xlfn.STDEV.P(Table2[1M Return vs Nifty])</f>
        <v>1.3606640443328944E-2</v>
      </c>
      <c r="K16">
        <v>95.556978826286596</v>
      </c>
      <c r="L16">
        <f>(Table2[[#This Row],[6M Return vs Nifty]]-AVERAGE(Table2[6M Return vs Nifty]))/_xlfn.STDEV.P(Table2[6M Return vs Nifty])</f>
        <v>2.8747926404087853</v>
      </c>
      <c r="M16">
        <v>-3.61924158112696</v>
      </c>
      <c r="N16">
        <f>(Table2[[#This Row],[1W Return vs Nifty]]-AVERAGE(Table2[1W Return vs Nifty]))/_xlfn.STDEV.P(Table2[1W Return vs Nifty])</f>
        <v>-1.5288261666410869</v>
      </c>
      <c r="O16">
        <v>6889.47</v>
      </c>
      <c r="P16">
        <v>6156.4972775549904</v>
      </c>
      <c r="Q16">
        <v>4289.4473451212998</v>
      </c>
      <c r="R16">
        <v>34.449981151444497</v>
      </c>
      <c r="S16" s="1">
        <f>(Table2[[#This Row],[Close Price]]-Table2[[#This Row],[20D EMA]])/Table2[[#This Row],[20D EMA]]</f>
        <v>-3.8039210563367079E-2</v>
      </c>
      <c r="T16" s="1">
        <f>(Table2[[#This Row],[Close Price]]-Table2[[#This Row],[50D EMA]])/Table2[[#This Row],[50D EMA]]</f>
        <v>7.6488740466401195E-2</v>
      </c>
      <c r="U16" s="1">
        <f>(Table2[[#This Row],[Close Price]]-Table2[[#This Row],[200D EMA]])/Table2[[#This Row],[200D EMA]]</f>
        <v>0.54504752402143908</v>
      </c>
      <c r="V16">
        <v>0.52550582110756905</v>
      </c>
      <c r="W16">
        <v>6411.5</v>
      </c>
      <c r="X16">
        <v>6890.35</v>
      </c>
      <c r="Y16">
        <v>6411.5</v>
      </c>
      <c r="Z16">
        <v>7025</v>
      </c>
      <c r="AA16">
        <v>6411.5</v>
      </c>
      <c r="AB16">
        <v>6963.95</v>
      </c>
      <c r="AC16" s="1">
        <f>(Table2[[#This Row],[Close Price]]/Table2[[#This Row],[Day Low]])-1</f>
        <v>3.3673867269749636E-2</v>
      </c>
      <c r="AD16" s="1">
        <f>(Table2[[#This Row],[Day High]]/Table2[[#This Row],[Close Price]])-1</f>
        <v>3.9676192775447428E-2</v>
      </c>
      <c r="AE16" s="1">
        <f>(Table2[[#This Row],[Close Price]]/Table2[[#This Row],[Current Week Low]])-1</f>
        <v>3.3673867269749636E-2</v>
      </c>
      <c r="AF16" s="1">
        <f>(Table2[[#This Row],[Current Week High]]/Table2[[#This Row],[Close Price]])-1</f>
        <v>5.9993360895675529E-2</v>
      </c>
      <c r="AG16" s="1">
        <f>(Table2[[#This Row],[Close Price]]/Table2[[#This Row],[Current Month Low]])-1</f>
        <v>3.3673867269749636E-2</v>
      </c>
      <c r="AH16" s="1">
        <f>(Table2[[#This Row],[Current Month High]]/Table2[[#This Row],[Close Price]])-1</f>
        <v>5.0781603645471796E-2</v>
      </c>
      <c r="AI16">
        <v>27.9536469807164</v>
      </c>
      <c r="AJ16">
        <v>232.68410220370399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0.43</v>
      </c>
      <c r="AM16" t="s">
        <v>3175</v>
      </c>
      <c r="AN16">
        <v>-14.35</v>
      </c>
      <c r="AO16" t="s">
        <v>3174</v>
      </c>
      <c r="AP16">
        <v>0.17227882922290999</v>
      </c>
      <c r="AQ16">
        <f>(Table2[[#This Row],[Sharpe Ratio]]-AVERAGE(Table2[Sharpe Ratio]))/_xlfn.STDEV.P(Table2[Sharpe Ratio])</f>
        <v>1.2940543637470636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5.4047440624389527</v>
      </c>
      <c r="AS16">
        <f>_xlfn.RANK.AVG(Table2[[#This Row],[1Y Return vs Nifty Z-Score]],Table2[1Y Return vs Nifty Z-Score])</f>
        <v>17</v>
      </c>
      <c r="AT16">
        <f>_xlfn.RANK.AVG(Table2[[#This Row],[6M Return vs Nifty Z-Score]],Table2[6M Return vs Nifty Z-Score])</f>
        <v>9</v>
      </c>
      <c r="AU16">
        <f>_xlfn.RANK.AVG(Table2[[#This Row],[Sharpe Ratio Z-Score]],Table2[Sharpe Ratio Z-Score])</f>
        <v>74</v>
      </c>
      <c r="AV16">
        <f>(Table2[[#This Row],[Rank 1Y]]+Table2[[#This Row],[Rank 6M]]+Table2[[#This Row],[Rank Sharpe]])/3</f>
        <v>33.333333333333336</v>
      </c>
    </row>
    <row r="17" spans="1:48" x14ac:dyDescent="0.3">
      <c r="A17" t="s">
        <v>972</v>
      </c>
      <c r="B17" t="s">
        <v>973</v>
      </c>
      <c r="C17" t="s">
        <v>3134</v>
      </c>
      <c r="D17" t="s">
        <v>117</v>
      </c>
      <c r="E17">
        <v>15165.193180570001</v>
      </c>
      <c r="F17">
        <v>1045.1500000000001</v>
      </c>
      <c r="G17">
        <v>111.53500867545399</v>
      </c>
      <c r="H17">
        <f>(Table2[[#This Row],[1Y Return vs Nifty]]-AVERAGE(Table2[1Y Return vs Nifty]))/_xlfn.STDEV.P(Table2[1Y Return vs Nifty])</f>
        <v>1.4756549494815303</v>
      </c>
      <c r="I17">
        <v>11.4884879817317</v>
      </c>
      <c r="J17">
        <f>(Table2[[#This Row],[1M Return vs Nifty]]-AVERAGE(Table2[1M Return vs Nifty]))/_xlfn.STDEV.P(Table2[1M Return vs Nifty])</f>
        <v>0.96835061063509831</v>
      </c>
      <c r="K17">
        <v>94.614281974497501</v>
      </c>
      <c r="L17">
        <f>(Table2[[#This Row],[6M Return vs Nifty]]-AVERAGE(Table2[6M Return vs Nifty]))/_xlfn.STDEV.P(Table2[6M Return vs Nifty])</f>
        <v>2.8435374576401151</v>
      </c>
      <c r="M17">
        <v>-7.8617017396825597</v>
      </c>
      <c r="N17">
        <f>(Table2[[#This Row],[1W Return vs Nifty]]-AVERAGE(Table2[1W Return vs Nifty]))/_xlfn.STDEV.P(Table2[1W Return vs Nifty])</f>
        <v>-2.5554638479119927</v>
      </c>
      <c r="O17">
        <v>1106.3499999999999</v>
      </c>
      <c r="P17">
        <v>1008.69820944632</v>
      </c>
      <c r="Q17">
        <v>722.17694238448905</v>
      </c>
      <c r="R17">
        <v>34.335828001778097</v>
      </c>
      <c r="S17" s="1">
        <f>(Table2[[#This Row],[Close Price]]-Table2[[#This Row],[20D EMA]])/Table2[[#This Row],[20D EMA]]</f>
        <v>-5.5317033488498056E-2</v>
      </c>
      <c r="T17" s="1">
        <f>(Table2[[#This Row],[Close Price]]-Table2[[#This Row],[50D EMA]])/Table2[[#This Row],[50D EMA]]</f>
        <v>3.6137459363280409E-2</v>
      </c>
      <c r="U17" s="1">
        <f>(Table2[[#This Row],[Close Price]]-Table2[[#This Row],[200D EMA]])/Table2[[#This Row],[200D EMA]]</f>
        <v>0.44722150301436692</v>
      </c>
      <c r="V17">
        <v>1.10230001936127</v>
      </c>
      <c r="W17">
        <v>1011</v>
      </c>
      <c r="X17">
        <v>1068.6500000000001</v>
      </c>
      <c r="Y17">
        <v>1011</v>
      </c>
      <c r="Z17">
        <v>1184.95</v>
      </c>
      <c r="AA17">
        <v>1011</v>
      </c>
      <c r="AB17">
        <v>1152.6500000000001</v>
      </c>
      <c r="AC17" s="1">
        <f>(Table2[[#This Row],[Close Price]]/Table2[[#This Row],[Day Low]])-1</f>
        <v>3.3778437190900235E-2</v>
      </c>
      <c r="AD17" s="1">
        <f>(Table2[[#This Row],[Day High]]/Table2[[#This Row],[Close Price]])-1</f>
        <v>2.2484810792709142E-2</v>
      </c>
      <c r="AE17" s="1">
        <f>(Table2[[#This Row],[Close Price]]/Table2[[#This Row],[Current Week Low]])-1</f>
        <v>3.3778437190900235E-2</v>
      </c>
      <c r="AF17" s="1">
        <f>(Table2[[#This Row],[Current Week High]]/Table2[[#This Row],[Close Price]])-1</f>
        <v>0.13376070420513786</v>
      </c>
      <c r="AG17" s="1">
        <f>(Table2[[#This Row],[Close Price]]/Table2[[#This Row],[Current Month Low]])-1</f>
        <v>3.3778437190900235E-2</v>
      </c>
      <c r="AH17" s="1">
        <f>(Table2[[#This Row],[Current Month High]]/Table2[[#This Row],[Close Price]])-1</f>
        <v>0.10285604937090365</v>
      </c>
      <c r="AI17">
        <v>28.9575658996316</v>
      </c>
      <c r="AJ17">
        <v>179.37717187917599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0.27</v>
      </c>
      <c r="AM17" t="s">
        <v>3175</v>
      </c>
      <c r="AN17">
        <v>-16.84</v>
      </c>
      <c r="AO17" t="s">
        <v>3174</v>
      </c>
      <c r="AP17">
        <v>0.19809244774204601</v>
      </c>
      <c r="AQ17">
        <f>(Table2[[#This Row],[Sharpe Ratio]]-AVERAGE(Table2[Sharpe Ratio]))/_xlfn.STDEV.P(Table2[Sharpe Ratio])</f>
        <v>1.5954311134149137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4.3275102832596648</v>
      </c>
      <c r="AS17">
        <f>_xlfn.RANK.AVG(Table2[[#This Row],[1Y Return vs Nifty Z-Score]],Table2[1Y Return vs Nifty Z-Score])</f>
        <v>59</v>
      </c>
      <c r="AT17">
        <f>_xlfn.RANK.AVG(Table2[[#This Row],[6M Return vs Nifty Z-Score]],Table2[6M Return vs Nifty Z-Score])</f>
        <v>10</v>
      </c>
      <c r="AU17">
        <f>_xlfn.RANK.AVG(Table2[[#This Row],[Sharpe Ratio Z-Score]],Table2[Sharpe Ratio Z-Score])</f>
        <v>38</v>
      </c>
      <c r="AV17">
        <f>(Table2[[#This Row],[Rank 1Y]]+Table2[[#This Row],[Rank 6M]]+Table2[[#This Row],[Rank Sharpe]])/3</f>
        <v>35.666666666666664</v>
      </c>
    </row>
    <row r="18" spans="1:48" x14ac:dyDescent="0.3">
      <c r="A18" t="s">
        <v>262</v>
      </c>
      <c r="B18" t="s">
        <v>263</v>
      </c>
      <c r="C18" t="s">
        <v>3141</v>
      </c>
      <c r="D18" t="s">
        <v>264</v>
      </c>
      <c r="E18">
        <v>101888.938540406</v>
      </c>
      <c r="F18">
        <v>74.67</v>
      </c>
      <c r="G18">
        <v>137.02779164595501</v>
      </c>
      <c r="H18">
        <f>(Table2[[#This Row],[1Y Return vs Nifty]]-AVERAGE(Table2[1Y Return vs Nifty]))/_xlfn.STDEV.P(Table2[1Y Return vs Nifty])</f>
        <v>1.9097910059235625</v>
      </c>
      <c r="I18">
        <v>2.9573138926629099</v>
      </c>
      <c r="J18">
        <f>(Table2[[#This Row],[1M Return vs Nifty]]-AVERAGE(Table2[1M Return vs Nifty]))/_xlfn.STDEV.P(Table2[1M Return vs Nifty])</f>
        <v>0.1877734691538871</v>
      </c>
      <c r="K18">
        <v>62.749658638381199</v>
      </c>
      <c r="L18">
        <f>(Table2[[#This Row],[6M Return vs Nifty]]-AVERAGE(Table2[6M Return vs Nifty]))/_xlfn.STDEV.P(Table2[6M Return vs Nifty])</f>
        <v>1.7870635505351842</v>
      </c>
      <c r="M18">
        <v>-2.6075573503495102</v>
      </c>
      <c r="N18">
        <f>(Table2[[#This Row],[1W Return vs Nifty]]-AVERAGE(Table2[1W Return vs Nifty]))/_xlfn.STDEV.P(Table2[1W Return vs Nifty])</f>
        <v>-1.2840075675154992</v>
      </c>
      <c r="O18">
        <v>79.36</v>
      </c>
      <c r="P18">
        <v>74.731753131881206</v>
      </c>
      <c r="Q18">
        <v>55.367510677842198</v>
      </c>
      <c r="R18">
        <v>23.78519265641</v>
      </c>
      <c r="S18" s="1">
        <f>(Table2[[#This Row],[Close Price]]-Table2[[#This Row],[20D EMA]])/Table2[[#This Row],[20D EMA]]</f>
        <v>-5.9097782258064488E-2</v>
      </c>
      <c r="T18" s="1">
        <f>(Table2[[#This Row],[Close Price]]-Table2[[#This Row],[50D EMA]])/Table2[[#This Row],[50D EMA]]</f>
        <v>-8.2633056623503337E-4</v>
      </c>
      <c r="U18" s="1">
        <f>(Table2[[#This Row],[Close Price]]-Table2[[#This Row],[200D EMA]])/Table2[[#This Row],[200D EMA]]</f>
        <v>0.34862483586213611</v>
      </c>
      <c r="V18">
        <v>0.56280081807451698</v>
      </c>
      <c r="W18">
        <v>72.22</v>
      </c>
      <c r="X18">
        <v>76.650000000000006</v>
      </c>
      <c r="Y18">
        <v>72.22</v>
      </c>
      <c r="Z18">
        <v>81.58</v>
      </c>
      <c r="AA18">
        <v>72.22</v>
      </c>
      <c r="AB18">
        <v>81.53</v>
      </c>
      <c r="AC18" s="1">
        <f>(Table2[[#This Row],[Close Price]]/Table2[[#This Row],[Day Low]])-1</f>
        <v>3.3924120742176767E-2</v>
      </c>
      <c r="AD18" s="1">
        <f>(Table2[[#This Row],[Day High]]/Table2[[#This Row],[Close Price]])-1</f>
        <v>2.6516673362796395E-2</v>
      </c>
      <c r="AE18" s="1">
        <f>(Table2[[#This Row],[Close Price]]/Table2[[#This Row],[Current Week Low]])-1</f>
        <v>3.3924120742176767E-2</v>
      </c>
      <c r="AF18" s="1">
        <f>(Table2[[#This Row],[Current Week High]]/Table2[[#This Row],[Close Price]])-1</f>
        <v>9.2540511584304319E-2</v>
      </c>
      <c r="AG18" s="1">
        <f>(Table2[[#This Row],[Close Price]]/Table2[[#This Row],[Current Month Low]])-1</f>
        <v>3.3924120742176767E-2</v>
      </c>
      <c r="AH18" s="1">
        <f>(Table2[[#This Row],[Current Month High]]/Table2[[#This Row],[Close Price]])-1</f>
        <v>9.1870898620597385E-2</v>
      </c>
      <c r="AI18">
        <v>15.2269987946966</v>
      </c>
      <c r="AJ18">
        <v>183.91634980988499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0.36</v>
      </c>
      <c r="AM18" t="s">
        <v>3175</v>
      </c>
      <c r="AN18">
        <v>-8.94</v>
      </c>
      <c r="AO18" t="s">
        <v>3174</v>
      </c>
      <c r="AP18">
        <v>0.21041396828035799</v>
      </c>
      <c r="AQ18">
        <f>(Table2[[#This Row],[Sharpe Ratio]]-AVERAGE(Table2[Sharpe Ratio]))/_xlfn.STDEV.P(Table2[Sharpe Ratio])</f>
        <v>1.7392861799972803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4.3399066380944147</v>
      </c>
      <c r="AS18">
        <f>_xlfn.RANK.AVG(Table2[[#This Row],[1Y Return vs Nifty Z-Score]],Table2[1Y Return vs Nifty Z-Score])</f>
        <v>41</v>
      </c>
      <c r="AT18">
        <f>_xlfn.RANK.AVG(Table2[[#This Row],[6M Return vs Nifty Z-Score]],Table2[6M Return vs Nifty Z-Score])</f>
        <v>41</v>
      </c>
      <c r="AU18">
        <f>_xlfn.RANK.AVG(Table2[[#This Row],[Sharpe Ratio Z-Score]],Table2[Sharpe Ratio Z-Score])</f>
        <v>25</v>
      </c>
      <c r="AV18">
        <f>(Table2[[#This Row],[Rank 1Y]]+Table2[[#This Row],[Rank 6M]]+Table2[[#This Row],[Rank Sharpe]])/3</f>
        <v>35.666666666666664</v>
      </c>
    </row>
    <row r="19" spans="1:48" x14ac:dyDescent="0.3">
      <c r="A19" t="s">
        <v>1036</v>
      </c>
      <c r="B19" t="s">
        <v>1037</v>
      </c>
      <c r="C19" t="s">
        <v>3131</v>
      </c>
      <c r="D19" t="s">
        <v>403</v>
      </c>
      <c r="E19">
        <v>13627.94178728</v>
      </c>
      <c r="F19">
        <v>392.45</v>
      </c>
      <c r="G19">
        <v>103.999114048159</v>
      </c>
      <c r="H19">
        <f>(Table2[[#This Row],[1Y Return vs Nifty]]-AVERAGE(Table2[1Y Return vs Nifty]))/_xlfn.STDEV.P(Table2[1Y Return vs Nifty])</f>
        <v>1.3473204487311694</v>
      </c>
      <c r="I19">
        <v>-1.9367320206080101</v>
      </c>
      <c r="J19">
        <f>(Table2[[#This Row],[1M Return vs Nifty]]-AVERAGE(Table2[1M Return vs Nifty]))/_xlfn.STDEV.P(Table2[1M Return vs Nifty])</f>
        <v>-0.26001722523057197</v>
      </c>
      <c r="K19">
        <v>77.483558510778494</v>
      </c>
      <c r="L19">
        <f>(Table2[[#This Row],[6M Return vs Nifty]]-AVERAGE(Table2[6M Return vs Nifty]))/_xlfn.STDEV.P(Table2[6M Return vs Nifty])</f>
        <v>2.2755670737336358</v>
      </c>
      <c r="M19">
        <v>2.5190770575385399</v>
      </c>
      <c r="N19">
        <f>(Table2[[#This Row],[1W Return vs Nifty]]-AVERAGE(Table2[1W Return vs Nifty]))/_xlfn.STDEV.P(Table2[1W Return vs Nifty])</f>
        <v>-4.3407570218234506E-2</v>
      </c>
      <c r="O19">
        <v>402.42</v>
      </c>
      <c r="P19">
        <v>370.01695425706299</v>
      </c>
      <c r="Q19">
        <v>273.914701953899</v>
      </c>
      <c r="R19">
        <v>35.181595426495001</v>
      </c>
      <c r="S19" s="1">
        <f>(Table2[[#This Row],[Close Price]]-Table2[[#This Row],[20D EMA]])/Table2[[#This Row],[20D EMA]]</f>
        <v>-2.4775110580985107E-2</v>
      </c>
      <c r="T19" s="1">
        <f>(Table2[[#This Row],[Close Price]]-Table2[[#This Row],[50D EMA]])/Table2[[#This Row],[50D EMA]]</f>
        <v>6.0627075286263828E-2</v>
      </c>
      <c r="U19" s="1">
        <f>(Table2[[#This Row],[Close Price]]-Table2[[#This Row],[200D EMA]])/Table2[[#This Row],[200D EMA]]</f>
        <v>0.43274529333606554</v>
      </c>
      <c r="V19">
        <v>0.75665942842075395</v>
      </c>
      <c r="W19">
        <v>382.1</v>
      </c>
      <c r="X19">
        <v>400.6</v>
      </c>
      <c r="Y19">
        <v>382.1</v>
      </c>
      <c r="Z19">
        <v>412.35</v>
      </c>
      <c r="AA19">
        <v>382.1</v>
      </c>
      <c r="AB19">
        <v>405.35</v>
      </c>
      <c r="AC19" s="1">
        <f>(Table2[[#This Row],[Close Price]]/Table2[[#This Row],[Day Low]])-1</f>
        <v>2.708714996074324E-2</v>
      </c>
      <c r="AD19" s="1">
        <f>(Table2[[#This Row],[Day High]]/Table2[[#This Row],[Close Price]])-1</f>
        <v>2.0766976684928107E-2</v>
      </c>
      <c r="AE19" s="1">
        <f>(Table2[[#This Row],[Close Price]]/Table2[[#This Row],[Current Week Low]])-1</f>
        <v>2.708714996074324E-2</v>
      </c>
      <c r="AF19" s="1">
        <f>(Table2[[#This Row],[Current Week High]]/Table2[[#This Row],[Close Price]])-1</f>
        <v>5.0707096445407052E-2</v>
      </c>
      <c r="AG19" s="1">
        <f>(Table2[[#This Row],[Close Price]]/Table2[[#This Row],[Current Month Low]])-1</f>
        <v>2.708714996074324E-2</v>
      </c>
      <c r="AH19" s="1">
        <f>(Table2[[#This Row],[Current Month High]]/Table2[[#This Row],[Close Price]])-1</f>
        <v>3.2870429354058039E-2</v>
      </c>
      <c r="AI19">
        <v>14.1419289081411</v>
      </c>
      <c r="AJ19">
        <v>161.02427668772799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0.28000000000000003</v>
      </c>
      <c r="AM19" t="s">
        <v>3175</v>
      </c>
      <c r="AN19">
        <v>-10.8</v>
      </c>
      <c r="AO19" t="s">
        <v>3174</v>
      </c>
      <c r="AP19">
        <v>0.193112546620898</v>
      </c>
      <c r="AQ19">
        <f>(Table2[[#This Row],[Sharpe Ratio]]-AVERAGE(Table2[Sharpe Ratio]))/_xlfn.STDEV.P(Table2[Sharpe Ratio])</f>
        <v>1.537290236635229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4.8567529636512274</v>
      </c>
      <c r="AS19">
        <f>_xlfn.RANK.AVG(Table2[[#This Row],[1Y Return vs Nifty Z-Score]],Table2[1Y Return vs Nifty Z-Score])</f>
        <v>65</v>
      </c>
      <c r="AT19">
        <f>_xlfn.RANK.AVG(Table2[[#This Row],[6M Return vs Nifty Z-Score]],Table2[6M Return vs Nifty Z-Score])</f>
        <v>18</v>
      </c>
      <c r="AU19">
        <f>_xlfn.RANK.AVG(Table2[[#This Row],[Sharpe Ratio Z-Score]],Table2[Sharpe Ratio Z-Score])</f>
        <v>41</v>
      </c>
      <c r="AV19">
        <f>(Table2[[#This Row],[Rank 1Y]]+Table2[[#This Row],[Rank 6M]]+Table2[[#This Row],[Rank Sharpe]])/3</f>
        <v>41.333333333333336</v>
      </c>
    </row>
    <row r="20" spans="1:48" x14ac:dyDescent="0.3">
      <c r="A20" t="s">
        <v>499</v>
      </c>
      <c r="B20" t="s">
        <v>500</v>
      </c>
      <c r="C20" t="s">
        <v>3141</v>
      </c>
      <c r="D20" t="s">
        <v>322</v>
      </c>
      <c r="E20">
        <v>43289.942348999997</v>
      </c>
      <c r="F20">
        <v>1645.5</v>
      </c>
      <c r="G20">
        <v>187.345502910926</v>
      </c>
      <c r="H20">
        <f>(Table2[[#This Row],[1Y Return vs Nifty]]-AVERAGE(Table2[1Y Return vs Nifty]))/_xlfn.STDEV.P(Table2[1Y Return vs Nifty])</f>
        <v>2.7666897118451947</v>
      </c>
      <c r="I20">
        <v>-11.0359765993142</v>
      </c>
      <c r="J20">
        <f>(Table2[[#This Row],[1M Return vs Nifty]]-AVERAGE(Table2[1M Return vs Nifty]))/_xlfn.STDEV.P(Table2[1M Return vs Nifty])</f>
        <v>-1.0925711326682022</v>
      </c>
      <c r="K20">
        <v>42.782060456636898</v>
      </c>
      <c r="L20">
        <f>(Table2[[#This Row],[6M Return vs Nifty]]-AVERAGE(Table2[6M Return vs Nifty]))/_xlfn.STDEV.P(Table2[6M Return vs Nifty])</f>
        <v>1.1250363787701019</v>
      </c>
      <c r="M20">
        <v>2.2638166241623501</v>
      </c>
      <c r="N20">
        <f>(Table2[[#This Row],[1W Return vs Nifty]]-AVERAGE(Table2[1W Return vs Nifty]))/_xlfn.STDEV.P(Table2[1W Return vs Nifty])</f>
        <v>-0.10517832813874253</v>
      </c>
      <c r="O20">
        <v>1782.23</v>
      </c>
      <c r="P20">
        <v>1935.53662310959</v>
      </c>
      <c r="Q20">
        <v>1595.3752632994001</v>
      </c>
      <c r="R20">
        <v>29.739674440591699</v>
      </c>
      <c r="S20" s="1">
        <f>(Table2[[#This Row],[Close Price]]-Table2[[#This Row],[20D EMA]])/Table2[[#This Row],[20D EMA]]</f>
        <v>-7.6718493123783135E-2</v>
      </c>
      <c r="T20" s="1">
        <f>(Table2[[#This Row],[Close Price]]-Table2[[#This Row],[50D EMA]])/Table2[[#This Row],[50D EMA]]</f>
        <v>-0.14984817112043253</v>
      </c>
      <c r="U20" s="1">
        <f>(Table2[[#This Row],[Close Price]]-Table2[[#This Row],[200D EMA]])/Table2[[#This Row],[200D EMA]]</f>
        <v>3.1418775164494393E-2</v>
      </c>
      <c r="V20">
        <v>0.55687307271205699</v>
      </c>
      <c r="W20">
        <v>1587.2</v>
      </c>
      <c r="X20">
        <v>1685</v>
      </c>
      <c r="Y20">
        <v>1587.2</v>
      </c>
      <c r="Z20">
        <v>1750</v>
      </c>
      <c r="AA20">
        <v>1587.2</v>
      </c>
      <c r="AB20">
        <v>1735.5</v>
      </c>
      <c r="AC20" s="1">
        <f>(Table2[[#This Row],[Close Price]]/Table2[[#This Row],[Day Low]])-1</f>
        <v>3.6731350806451513E-2</v>
      </c>
      <c r="AD20" s="1">
        <f>(Table2[[#This Row],[Day High]]/Table2[[#This Row],[Close Price]])-1</f>
        <v>2.4004861744150618E-2</v>
      </c>
      <c r="AE20" s="1">
        <f>(Table2[[#This Row],[Close Price]]/Table2[[#This Row],[Current Week Low]])-1</f>
        <v>3.6731350806451513E-2</v>
      </c>
      <c r="AF20" s="1">
        <f>(Table2[[#This Row],[Current Week High]]/Table2[[#This Row],[Close Price]])-1</f>
        <v>6.3506532968702567E-2</v>
      </c>
      <c r="AG20" s="1">
        <f>(Table2[[#This Row],[Close Price]]/Table2[[#This Row],[Current Month Low]])-1</f>
        <v>3.6731350806451513E-2</v>
      </c>
      <c r="AH20" s="1">
        <f>(Table2[[#This Row],[Current Month High]]/Table2[[#This Row],[Close Price]])-1</f>
        <v>5.4694621695533296E-2</v>
      </c>
      <c r="AI20">
        <v>81.066545123062795</v>
      </c>
      <c r="AJ20">
        <v>277.75482093663902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-0.39</v>
      </c>
      <c r="AM20" t="s">
        <v>3174</v>
      </c>
      <c r="AN20">
        <v>-6.64</v>
      </c>
      <c r="AO20" t="s">
        <v>3174</v>
      </c>
      <c r="AP20">
        <v>0.202939095429958</v>
      </c>
      <c r="AQ20">
        <f>(Table2[[#This Row],[Sharpe Ratio]]-AVERAGE(Table2[Sharpe Ratio]))/_xlfn.STDEV.P(Table2[Sharpe Ratio])</f>
        <v>1.6520162421478459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">
        <f>_xlfn.RANK.AVG(Table2[[#This Row],[1Y Return vs Nifty Z-Score]],Table2[1Y Return vs Nifty Z-Score])</f>
        <v>15</v>
      </c>
      <c r="AT20">
        <f>_xlfn.RANK.AVG(Table2[[#This Row],[6M Return vs Nifty Z-Score]],Table2[6M Return vs Nifty Z-Score])</f>
        <v>85</v>
      </c>
      <c r="AU20">
        <f>_xlfn.RANK.AVG(Table2[[#This Row],[Sharpe Ratio Z-Score]],Table2[Sharpe Ratio Z-Score])</f>
        <v>32</v>
      </c>
      <c r="AV20">
        <f>(Table2[[#This Row],[Rank 1Y]]+Table2[[#This Row],[Rank 6M]]+Table2[[#This Row],[Rank Sharpe]])/3</f>
        <v>44</v>
      </c>
    </row>
    <row r="21" spans="1:48" x14ac:dyDescent="0.3">
      <c r="A21" t="s">
        <v>799</v>
      </c>
      <c r="B21" t="s">
        <v>800</v>
      </c>
      <c r="C21" t="s">
        <v>3143</v>
      </c>
      <c r="D21" t="s">
        <v>276</v>
      </c>
      <c r="E21">
        <v>20447.1492586799</v>
      </c>
      <c r="F21">
        <v>541.70000000000005</v>
      </c>
      <c r="G21">
        <v>176.91179447686901</v>
      </c>
      <c r="H21">
        <f>(Table2[[#This Row],[1Y Return vs Nifty]]-AVERAGE(Table2[1Y Return vs Nifty]))/_xlfn.STDEV.P(Table2[1Y Return vs Nifty])</f>
        <v>2.5890061282651295</v>
      </c>
      <c r="I21">
        <v>11.4395373071091</v>
      </c>
      <c r="J21">
        <f>(Table2[[#This Row],[1M Return vs Nifty]]-AVERAGE(Table2[1M Return vs Nifty]))/_xlfn.STDEV.P(Table2[1M Return vs Nifty])</f>
        <v>0.96387176900420901</v>
      </c>
      <c r="K21">
        <v>82.880226234313696</v>
      </c>
      <c r="L21">
        <f>(Table2[[#This Row],[6M Return vs Nifty]]-AVERAGE(Table2[6M Return vs Nifty]))/_xlfn.STDEV.P(Table2[6M Return vs Nifty])</f>
        <v>2.4544939850951812</v>
      </c>
      <c r="M21">
        <v>6.6852264343503398</v>
      </c>
      <c r="N21">
        <f>(Table2[[#This Row],[1W Return vs Nifty]]-AVERAGE(Table2[1W Return vs Nifty]))/_xlfn.STDEV.P(Table2[1W Return vs Nifty])</f>
        <v>0.96476357958332248</v>
      </c>
      <c r="O21">
        <v>524.69000000000005</v>
      </c>
      <c r="P21">
        <v>462.84323621608701</v>
      </c>
      <c r="Q21">
        <v>333.98120311779201</v>
      </c>
      <c r="R21">
        <v>52.924979093697203</v>
      </c>
      <c r="S21" s="1">
        <f>(Table2[[#This Row],[Close Price]]-Table2[[#This Row],[20D EMA]])/Table2[[#This Row],[20D EMA]]</f>
        <v>3.2419142731898817E-2</v>
      </c>
      <c r="T21" s="1">
        <f>(Table2[[#This Row],[Close Price]]-Table2[[#This Row],[50D EMA]])/Table2[[#This Row],[50D EMA]]</f>
        <v>0.17037467032811363</v>
      </c>
      <c r="U21" s="1">
        <f>(Table2[[#This Row],[Close Price]]-Table2[[#This Row],[200D EMA]])/Table2[[#This Row],[200D EMA]]</f>
        <v>0.62194756753704961</v>
      </c>
      <c r="V21">
        <v>0.44981115422241902</v>
      </c>
      <c r="W21">
        <v>528.70000000000005</v>
      </c>
      <c r="X21">
        <v>561.5</v>
      </c>
      <c r="Y21">
        <v>528.70000000000005</v>
      </c>
      <c r="Z21">
        <v>584.4</v>
      </c>
      <c r="AA21">
        <v>528.70000000000005</v>
      </c>
      <c r="AB21">
        <v>577.54999999999995</v>
      </c>
      <c r="AC21" s="1">
        <f>(Table2[[#This Row],[Close Price]]/Table2[[#This Row],[Day Low]])-1</f>
        <v>2.4588613580480478E-2</v>
      </c>
      <c r="AD21" s="1">
        <f>(Table2[[#This Row],[Day High]]/Table2[[#This Row],[Close Price]])-1</f>
        <v>3.6551596824810684E-2</v>
      </c>
      <c r="AE21" s="1">
        <f>(Table2[[#This Row],[Close Price]]/Table2[[#This Row],[Current Week Low]])-1</f>
        <v>2.4588613580480478E-2</v>
      </c>
      <c r="AF21" s="1">
        <f>(Table2[[#This Row],[Current Week High]]/Table2[[#This Row],[Close Price]])-1</f>
        <v>7.8825918405021067E-2</v>
      </c>
      <c r="AG21" s="1">
        <f>(Table2[[#This Row],[Close Price]]/Table2[[#This Row],[Current Month Low]])-1</f>
        <v>2.4588613580480478E-2</v>
      </c>
      <c r="AH21" s="1">
        <f>(Table2[[#This Row],[Current Month High]]/Table2[[#This Row],[Close Price]])-1</f>
        <v>6.6180542735831516E-2</v>
      </c>
      <c r="AI21">
        <v>7.8825918405020996</v>
      </c>
      <c r="AJ21">
        <v>206.912181303116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0.84</v>
      </c>
      <c r="AM21" t="s">
        <v>3175</v>
      </c>
      <c r="AN21">
        <v>8.2100000000000009</v>
      </c>
      <c r="AO21" t="s">
        <v>3175</v>
      </c>
      <c r="AP21">
        <v>0.155914065825872</v>
      </c>
      <c r="AQ21">
        <f>(Table2[[#This Row],[Sharpe Ratio]]-AVERAGE(Table2[Sharpe Ratio]))/_xlfn.STDEV.P(Table2[Sharpe Ratio])</f>
        <v>1.1029940055091598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8.0751294674570033</v>
      </c>
      <c r="AS21">
        <f>_xlfn.RANK.AVG(Table2[[#This Row],[1Y Return vs Nifty Z-Score]],Table2[1Y Return vs Nifty Z-Score])</f>
        <v>21</v>
      </c>
      <c r="AT21">
        <f>_xlfn.RANK.AVG(Table2[[#This Row],[6M Return vs Nifty Z-Score]],Table2[6M Return vs Nifty Z-Score])</f>
        <v>14</v>
      </c>
      <c r="AU21">
        <f>_xlfn.RANK.AVG(Table2[[#This Row],[Sharpe Ratio Z-Score]],Table2[Sharpe Ratio Z-Score])</f>
        <v>98</v>
      </c>
      <c r="AV21">
        <f>(Table2[[#This Row],[Rank 1Y]]+Table2[[#This Row],[Rank 6M]]+Table2[[#This Row],[Rank Sharpe]])/3</f>
        <v>44.333333333333336</v>
      </c>
    </row>
    <row r="22" spans="1:48" x14ac:dyDescent="0.3">
      <c r="A22" t="s">
        <v>902</v>
      </c>
      <c r="B22" t="s">
        <v>903</v>
      </c>
      <c r="C22" t="s">
        <v>3136</v>
      </c>
      <c r="D22" t="s">
        <v>117</v>
      </c>
      <c r="E22">
        <v>16921.348585399999</v>
      </c>
      <c r="F22">
        <v>480.2</v>
      </c>
      <c r="G22">
        <v>92.639577164865301</v>
      </c>
      <c r="H22">
        <f>(Table2[[#This Row],[1Y Return vs Nifty]]-AVERAGE(Table2[1Y Return vs Nifty]))/_xlfn.STDEV.P(Table2[1Y Return vs Nifty])</f>
        <v>1.1538702259278166</v>
      </c>
      <c r="I22">
        <v>44.744059287044102</v>
      </c>
      <c r="J22">
        <f>(Table2[[#This Row],[1M Return vs Nifty]]-AVERAGE(Table2[1M Return vs Nifty]))/_xlfn.STDEV.P(Table2[1M Return vs Nifty])</f>
        <v>4.011136810612741</v>
      </c>
      <c r="K22">
        <v>105.984948421909</v>
      </c>
      <c r="L22">
        <f>(Table2[[#This Row],[6M Return vs Nifty]]-AVERAGE(Table2[6M Return vs Nifty]))/_xlfn.STDEV.P(Table2[6M Return vs Nifty])</f>
        <v>3.220532731721014</v>
      </c>
      <c r="M22">
        <v>16.458130961919299</v>
      </c>
      <c r="N22">
        <f>(Table2[[#This Row],[1W Return vs Nifty]]-AVERAGE(Table2[1W Return vs Nifty]))/_xlfn.STDEV.P(Table2[1W Return vs Nifty])</f>
        <v>3.3297196825255537</v>
      </c>
      <c r="O22">
        <v>422.91</v>
      </c>
      <c r="P22">
        <v>369.29419493436899</v>
      </c>
      <c r="Q22">
        <v>280.13490883112303</v>
      </c>
      <c r="R22">
        <v>76.283634248931605</v>
      </c>
      <c r="S22" s="1">
        <f>(Table2[[#This Row],[Close Price]]-Table2[[#This Row],[20D EMA]])/Table2[[#This Row],[20D EMA]]</f>
        <v>0.13546617483625348</v>
      </c>
      <c r="T22" s="1">
        <f>(Table2[[#This Row],[Close Price]]-Table2[[#This Row],[50D EMA]])/Table2[[#This Row],[50D EMA]]</f>
        <v>0.3003183006582088</v>
      </c>
      <c r="U22" s="1">
        <f>(Table2[[#This Row],[Close Price]]-Table2[[#This Row],[200D EMA]])/Table2[[#This Row],[200D EMA]]</f>
        <v>0.71417408135122684</v>
      </c>
      <c r="V22">
        <v>0.92430492191129598</v>
      </c>
      <c r="W22">
        <v>474.9</v>
      </c>
      <c r="X22">
        <v>499.25</v>
      </c>
      <c r="Y22">
        <v>433.2</v>
      </c>
      <c r="Z22">
        <v>499.25</v>
      </c>
      <c r="AA22">
        <v>433.2</v>
      </c>
      <c r="AB22">
        <v>499.25</v>
      </c>
      <c r="AC22" s="1">
        <f>(Table2[[#This Row],[Close Price]]/Table2[[#This Row],[Day Low]])-1</f>
        <v>1.1160244261949837E-2</v>
      </c>
      <c r="AD22" s="1">
        <f>(Table2[[#This Row],[Day High]]/Table2[[#This Row],[Close Price]])-1</f>
        <v>3.9670970428987928E-2</v>
      </c>
      <c r="AE22" s="1">
        <f>(Table2[[#This Row],[Close Price]]/Table2[[#This Row],[Current Week Low]])-1</f>
        <v>0.10849492151431206</v>
      </c>
      <c r="AF22" s="1">
        <f>(Table2[[#This Row],[Current Week High]]/Table2[[#This Row],[Close Price]])-1</f>
        <v>3.9670970428987928E-2</v>
      </c>
      <c r="AG22" s="1">
        <f>(Table2[[#This Row],[Close Price]]/Table2[[#This Row],[Current Month Low]])-1</f>
        <v>0.10849492151431206</v>
      </c>
      <c r="AH22" s="1">
        <f>(Table2[[#This Row],[Current Month High]]/Table2[[#This Row],[Close Price]])-1</f>
        <v>3.9670970428987928E-2</v>
      </c>
      <c r="AI22">
        <v>3.9670970428987902</v>
      </c>
      <c r="AJ22">
        <v>166.40776699029101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0.62</v>
      </c>
      <c r="AM22" t="s">
        <v>3175</v>
      </c>
      <c r="AN22">
        <v>18.010000000000002</v>
      </c>
      <c r="AO22" t="s">
        <v>3175</v>
      </c>
      <c r="AP22">
        <v>0.19089651334072599</v>
      </c>
      <c r="AQ22">
        <f>(Table2[[#This Row],[Sharpe Ratio]]-AVERAGE(Table2[Sharpe Ratio]))/_xlfn.STDEV.P(Table2[Sharpe Ratio])</f>
        <v>1.511417811711969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13.226677262499095</v>
      </c>
      <c r="AS22">
        <f>_xlfn.RANK.AVG(Table2[[#This Row],[1Y Return vs Nifty Z-Score]],Table2[1Y Return vs Nifty Z-Score])</f>
        <v>84</v>
      </c>
      <c r="AT22">
        <f>_xlfn.RANK.AVG(Table2[[#This Row],[6M Return vs Nifty Z-Score]],Table2[6M Return vs Nifty Z-Score])</f>
        <v>6</v>
      </c>
      <c r="AU22">
        <f>_xlfn.RANK.AVG(Table2[[#This Row],[Sharpe Ratio Z-Score]],Table2[Sharpe Ratio Z-Score])</f>
        <v>43</v>
      </c>
      <c r="AV22">
        <f>(Table2[[#This Row],[Rank 1Y]]+Table2[[#This Row],[Rank 6M]]+Table2[[#This Row],[Rank Sharpe]])/3</f>
        <v>44.333333333333336</v>
      </c>
    </row>
    <row r="23" spans="1:48" x14ac:dyDescent="0.3">
      <c r="A23" t="s">
        <v>1093</v>
      </c>
      <c r="B23" t="s">
        <v>1094</v>
      </c>
      <c r="C23" t="s">
        <v>3129</v>
      </c>
      <c r="D23" t="s">
        <v>398</v>
      </c>
      <c r="E23">
        <v>12222.532537695</v>
      </c>
      <c r="F23">
        <v>395.55</v>
      </c>
      <c r="G23">
        <v>324.391037784562</v>
      </c>
      <c r="H23">
        <f>(Table2[[#This Row],[1Y Return vs Nifty]]-AVERAGE(Table2[1Y Return vs Nifty]))/_xlfn.STDEV.P(Table2[1Y Return vs Nifty])</f>
        <v>5.1005427137663908</v>
      </c>
      <c r="I23">
        <v>26.620122218119</v>
      </c>
      <c r="J23">
        <f>(Table2[[#This Row],[1M Return vs Nifty]]-AVERAGE(Table2[1M Return vs Nifty]))/_xlfn.STDEV.P(Table2[1M Return vs Nifty])</f>
        <v>2.3528502908505899</v>
      </c>
      <c r="K23">
        <v>179.95594347597901</v>
      </c>
      <c r="L23">
        <f>(Table2[[#This Row],[6M Return vs Nifty]]-AVERAGE(Table2[6M Return vs Nifty]))/_xlfn.STDEV.P(Table2[6M Return vs Nifty])</f>
        <v>5.6730464593393526</v>
      </c>
      <c r="M23">
        <v>18.177949735432001</v>
      </c>
      <c r="N23">
        <f>(Table2[[#This Row],[1W Return vs Nifty]]-AVERAGE(Table2[1W Return vs Nifty]))/_xlfn.STDEV.P(Table2[1W Return vs Nifty])</f>
        <v>3.7459005520817654</v>
      </c>
      <c r="O23">
        <v>332.18</v>
      </c>
      <c r="P23">
        <v>289.03446113702898</v>
      </c>
      <c r="Q23">
        <v>203.30893933566699</v>
      </c>
      <c r="R23">
        <v>82.397765526000299</v>
      </c>
      <c r="S23" s="1">
        <f>(Table2[[#This Row],[Close Price]]-Table2[[#This Row],[20D EMA]])/Table2[[#This Row],[20D EMA]]</f>
        <v>0.19077006442290326</v>
      </c>
      <c r="T23" s="1">
        <f>(Table2[[#This Row],[Close Price]]-Table2[[#This Row],[50D EMA]])/Table2[[#This Row],[50D EMA]]</f>
        <v>0.36852193487223256</v>
      </c>
      <c r="U23" s="1">
        <f>(Table2[[#This Row],[Close Price]]-Table2[[#This Row],[200D EMA]])/Table2[[#This Row],[200D EMA]]</f>
        <v>0.94556127877357776</v>
      </c>
      <c r="V23">
        <v>1.29110035816691</v>
      </c>
      <c r="W23">
        <v>357.35</v>
      </c>
      <c r="X23">
        <v>407</v>
      </c>
      <c r="Y23">
        <v>341</v>
      </c>
      <c r="Z23">
        <v>407</v>
      </c>
      <c r="AA23">
        <v>347.1</v>
      </c>
      <c r="AB23">
        <v>407</v>
      </c>
      <c r="AC23" s="1">
        <f>(Table2[[#This Row],[Close Price]]/Table2[[#This Row],[Day Low]])-1</f>
        <v>0.10689799916048681</v>
      </c>
      <c r="AD23" s="1">
        <f>(Table2[[#This Row],[Day High]]/Table2[[#This Row],[Close Price]])-1</f>
        <v>2.8947035772974417E-2</v>
      </c>
      <c r="AE23" s="1">
        <f>(Table2[[#This Row],[Close Price]]/Table2[[#This Row],[Current Week Low]])-1</f>
        <v>0.15997067448680347</v>
      </c>
      <c r="AF23" s="1">
        <f>(Table2[[#This Row],[Current Week High]]/Table2[[#This Row],[Close Price]])-1</f>
        <v>2.8947035772974417E-2</v>
      </c>
      <c r="AG23" s="1">
        <f>(Table2[[#This Row],[Close Price]]/Table2[[#This Row],[Current Month Low]])-1</f>
        <v>0.13958513396715633</v>
      </c>
      <c r="AH23" s="1">
        <f>(Table2[[#This Row],[Current Month High]]/Table2[[#This Row],[Close Price]])-1</f>
        <v>2.8947035772974417E-2</v>
      </c>
      <c r="AI23">
        <v>2.8947035772974399</v>
      </c>
      <c r="AJ23">
        <v>361.28279883381902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1.08</v>
      </c>
      <c r="AM23" t="s">
        <v>3175</v>
      </c>
      <c r="AN23">
        <v>20.170000000000002</v>
      </c>
      <c r="AO23" t="s">
        <v>3175</v>
      </c>
      <c r="AP23">
        <v>0.13603950393310699</v>
      </c>
      <c r="AQ23">
        <f>(Table2[[#This Row],[Sharpe Ratio]]-AVERAGE(Table2[Sharpe Ratio]))/_xlfn.STDEV.P(Table2[Sharpe Ratio])</f>
        <v>0.87095637545455296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17.743296391492652</v>
      </c>
      <c r="AS23">
        <f>_xlfn.RANK.AVG(Table2[[#This Row],[1Y Return vs Nifty Z-Score]],Table2[1Y Return vs Nifty Z-Score])</f>
        <v>2</v>
      </c>
      <c r="AT23">
        <f>_xlfn.RANK.AVG(Table2[[#This Row],[6M Return vs Nifty Z-Score]],Table2[6M Return vs Nifty Z-Score])</f>
        <v>2</v>
      </c>
      <c r="AU23">
        <f>_xlfn.RANK.AVG(Table2[[#This Row],[Sharpe Ratio Z-Score]],Table2[Sharpe Ratio Z-Score])</f>
        <v>133</v>
      </c>
      <c r="AV23">
        <f>(Table2[[#This Row],[Rank 1Y]]+Table2[[#This Row],[Rank 6M]]+Table2[[#This Row],[Rank Sharpe]])/3</f>
        <v>45.666666666666664</v>
      </c>
    </row>
    <row r="24" spans="1:48" x14ac:dyDescent="0.3">
      <c r="A24" t="s">
        <v>1258</v>
      </c>
      <c r="B24" t="s">
        <v>1259</v>
      </c>
      <c r="C24" t="s">
        <v>3129</v>
      </c>
      <c r="D24" t="s">
        <v>562</v>
      </c>
      <c r="E24">
        <v>9372.8067900000005</v>
      </c>
      <c r="F24">
        <v>470.1</v>
      </c>
      <c r="G24">
        <v>93.988922209298906</v>
      </c>
      <c r="H24">
        <f>(Table2[[#This Row],[1Y Return vs Nifty]]-AVERAGE(Table2[1Y Return vs Nifty]))/_xlfn.STDEV.P(Table2[1Y Return vs Nifty])</f>
        <v>1.1768492524643803</v>
      </c>
      <c r="I24">
        <v>7.2157361665933797</v>
      </c>
      <c r="J24">
        <f>(Table2[[#This Row],[1M Return vs Nifty]]-AVERAGE(Table2[1M Return vs Nifty]))/_xlfn.STDEV.P(Table2[1M Return vs Nifty])</f>
        <v>0.57740648462167909</v>
      </c>
      <c r="K24">
        <v>51.560700688564303</v>
      </c>
      <c r="L24">
        <f>(Table2[[#This Row],[6M Return vs Nifty]]-AVERAGE(Table2[6M Return vs Nifty]))/_xlfn.STDEV.P(Table2[6M Return vs Nifty])</f>
        <v>1.4160928349241277</v>
      </c>
      <c r="M24">
        <v>4.7349525427617998</v>
      </c>
      <c r="N24">
        <f>(Table2[[#This Row],[1W Return vs Nifty]]-AVERAGE(Table2[1W Return vs Nifty]))/_xlfn.STDEV.P(Table2[1W Return vs Nifty])</f>
        <v>0.49281461811438848</v>
      </c>
      <c r="O24">
        <v>461.14</v>
      </c>
      <c r="P24">
        <v>437.128628467358</v>
      </c>
      <c r="Q24">
        <v>351.05565586755802</v>
      </c>
      <c r="R24">
        <v>58.190004332927302</v>
      </c>
      <c r="S24" s="1">
        <f>(Table2[[#This Row],[Close Price]]-Table2[[#This Row],[20D EMA]])/Table2[[#This Row],[20D EMA]]</f>
        <v>1.943010799323424E-2</v>
      </c>
      <c r="T24" s="1">
        <f>(Table2[[#This Row],[Close Price]]-Table2[[#This Row],[50D EMA]])/Table2[[#This Row],[50D EMA]]</f>
        <v>7.542716121852934E-2</v>
      </c>
      <c r="U24" s="1">
        <f>(Table2[[#This Row],[Close Price]]-Table2[[#This Row],[200D EMA]])/Table2[[#This Row],[200D EMA]]</f>
        <v>0.3391039060124233</v>
      </c>
      <c r="V24">
        <v>0.80761526415274898</v>
      </c>
      <c r="W24">
        <v>463.1</v>
      </c>
      <c r="X24">
        <v>474.4</v>
      </c>
      <c r="Y24">
        <v>461.05</v>
      </c>
      <c r="Z24">
        <v>482.85</v>
      </c>
      <c r="AA24">
        <v>463.1</v>
      </c>
      <c r="AB24">
        <v>482.85</v>
      </c>
      <c r="AC24" s="1">
        <f>(Table2[[#This Row],[Close Price]]/Table2[[#This Row],[Day Low]])-1</f>
        <v>1.5115525804361818E-2</v>
      </c>
      <c r="AD24" s="1">
        <f>(Table2[[#This Row],[Day High]]/Table2[[#This Row],[Close Price]])-1</f>
        <v>9.1469900021270423E-3</v>
      </c>
      <c r="AE24" s="1">
        <f>(Table2[[#This Row],[Close Price]]/Table2[[#This Row],[Current Week Low]])-1</f>
        <v>1.9629107472074692E-2</v>
      </c>
      <c r="AF24" s="1">
        <f>(Table2[[#This Row],[Current Week High]]/Table2[[#This Row],[Close Price]])-1</f>
        <v>2.7121888959795726E-2</v>
      </c>
      <c r="AG24" s="1">
        <f>(Table2[[#This Row],[Close Price]]/Table2[[#This Row],[Current Month Low]])-1</f>
        <v>1.5115525804361818E-2</v>
      </c>
      <c r="AH24" s="1">
        <f>(Table2[[#This Row],[Current Month High]]/Table2[[#This Row],[Close Price]])-1</f>
        <v>2.7121888959795726E-2</v>
      </c>
      <c r="AI24">
        <v>2.7121888959795699</v>
      </c>
      <c r="AJ24">
        <v>142.945736434108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0.22</v>
      </c>
      <c r="AM24" t="s">
        <v>3175</v>
      </c>
      <c r="AN24">
        <v>1.41</v>
      </c>
      <c r="AO24" t="s">
        <v>3175</v>
      </c>
      <c r="AP24">
        <v>0.34171593191771898</v>
      </c>
      <c r="AQ24">
        <f>(Table2[[#This Row],[Sharpe Ratio]]-AVERAGE(Table2[Sharpe Ratio]))/_xlfn.STDEV.P(Table2[Sharpe Ratio])</f>
        <v>3.2722506110281042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6.9354138011526807</v>
      </c>
      <c r="AS24">
        <f>_xlfn.RANK.AVG(Table2[[#This Row],[1Y Return vs Nifty Z-Score]],Table2[1Y Return vs Nifty Z-Score])</f>
        <v>80</v>
      </c>
      <c r="AT24">
        <f>_xlfn.RANK.AVG(Table2[[#This Row],[6M Return vs Nifty Z-Score]],Table2[6M Return vs Nifty Z-Score])</f>
        <v>65</v>
      </c>
      <c r="AU24">
        <f>_xlfn.RANK.AVG(Table2[[#This Row],[Sharpe Ratio Z-Score]],Table2[Sharpe Ratio Z-Score])</f>
        <v>1</v>
      </c>
      <c r="AV24">
        <f>(Table2[[#This Row],[Rank 1Y]]+Table2[[#This Row],[Rank 6M]]+Table2[[#This Row],[Rank Sharpe]])/3</f>
        <v>48.666666666666664</v>
      </c>
    </row>
    <row r="25" spans="1:48" x14ac:dyDescent="0.3">
      <c r="A25" t="s">
        <v>1050</v>
      </c>
      <c r="B25" t="s">
        <v>1051</v>
      </c>
      <c r="C25" t="s">
        <v>3133</v>
      </c>
      <c r="D25" t="s">
        <v>51</v>
      </c>
      <c r="E25">
        <v>13132.68535908</v>
      </c>
      <c r="F25">
        <v>289.8</v>
      </c>
      <c r="G25">
        <v>138.271999097464</v>
      </c>
      <c r="H25">
        <f>(Table2[[#This Row],[1Y Return vs Nifty]]-AVERAGE(Table2[1Y Return vs Nifty]))/_xlfn.STDEV.P(Table2[1Y Return vs Nifty])</f>
        <v>1.9309795641527268</v>
      </c>
      <c r="I25">
        <v>21.188926578222901</v>
      </c>
      <c r="J25">
        <f>(Table2[[#This Row],[1M Return vs Nifty]]-AVERAGE(Table2[1M Return vs Nifty]))/_xlfn.STDEV.P(Table2[1M Return vs Nifty])</f>
        <v>1.8559119886715909</v>
      </c>
      <c r="K25">
        <v>68.505885295519306</v>
      </c>
      <c r="L25">
        <f>(Table2[[#This Row],[6M Return vs Nifty]]-AVERAGE(Table2[6M Return vs Nifty]))/_xlfn.STDEV.P(Table2[6M Return vs Nifty])</f>
        <v>1.9779116645235748</v>
      </c>
      <c r="M25">
        <v>-3.4822789321555998</v>
      </c>
      <c r="N25">
        <f>(Table2[[#This Row],[1W Return vs Nifty]]-AVERAGE(Table2[1W Return vs Nifty]))/_xlfn.STDEV.P(Table2[1W Return vs Nifty])</f>
        <v>-1.495682421949198</v>
      </c>
      <c r="O25">
        <v>286.58999999999997</v>
      </c>
      <c r="P25">
        <v>254.586126680897</v>
      </c>
      <c r="Q25">
        <v>190.66637770589199</v>
      </c>
      <c r="R25">
        <v>46.413879801455799</v>
      </c>
      <c r="S25" s="1">
        <f>(Table2[[#This Row],[Close Price]]-Table2[[#This Row],[20D EMA]])/Table2[[#This Row],[20D EMA]]</f>
        <v>1.1200669946613758E-2</v>
      </c>
      <c r="T25" s="1">
        <f>(Table2[[#This Row],[Close Price]]-Table2[[#This Row],[50D EMA]])/Table2[[#This Row],[50D EMA]]</f>
        <v>0.13831811567344651</v>
      </c>
      <c r="U25" s="1">
        <f>(Table2[[#This Row],[Close Price]]-Table2[[#This Row],[200D EMA]])/Table2[[#This Row],[200D EMA]]</f>
        <v>0.51993237343095855</v>
      </c>
      <c r="V25">
        <v>1.5183177436525399</v>
      </c>
      <c r="W25">
        <v>281.60000000000002</v>
      </c>
      <c r="X25">
        <v>294.39999999999998</v>
      </c>
      <c r="Y25">
        <v>281.60000000000002</v>
      </c>
      <c r="Z25">
        <v>305.7</v>
      </c>
      <c r="AA25">
        <v>281.60000000000002</v>
      </c>
      <c r="AB25">
        <v>305.7</v>
      </c>
      <c r="AC25" s="1">
        <f>(Table2[[#This Row],[Close Price]]/Table2[[#This Row],[Day Low]])-1</f>
        <v>2.9119318181818121E-2</v>
      </c>
      <c r="AD25" s="1">
        <f>(Table2[[#This Row],[Day High]]/Table2[[#This Row],[Close Price]])-1</f>
        <v>1.5873015873015817E-2</v>
      </c>
      <c r="AE25" s="1">
        <f>(Table2[[#This Row],[Close Price]]/Table2[[#This Row],[Current Week Low]])-1</f>
        <v>2.9119318181818121E-2</v>
      </c>
      <c r="AF25" s="1">
        <f>(Table2[[#This Row],[Current Week High]]/Table2[[#This Row],[Close Price]])-1</f>
        <v>5.4865424430641685E-2</v>
      </c>
      <c r="AG25" s="1">
        <f>(Table2[[#This Row],[Close Price]]/Table2[[#This Row],[Current Month Low]])-1</f>
        <v>2.9119318181818121E-2</v>
      </c>
      <c r="AH25" s="1">
        <f>(Table2[[#This Row],[Current Month High]]/Table2[[#This Row],[Close Price]])-1</f>
        <v>5.4865424430641685E-2</v>
      </c>
      <c r="AI25">
        <v>13.4575569358178</v>
      </c>
      <c r="AJ25">
        <v>197.383273473576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0.39</v>
      </c>
      <c r="AM25" t="s">
        <v>3175</v>
      </c>
      <c r="AN25">
        <v>-2.2200000000000002</v>
      </c>
      <c r="AO25" t="s">
        <v>3174</v>
      </c>
      <c r="AP25">
        <v>0.16582894700100101</v>
      </c>
      <c r="AQ25">
        <f>(Table2[[#This Row],[Sharpe Ratio]]-AVERAGE(Table2[Sharpe Ratio]))/_xlfn.STDEV.P(Table2[Sharpe Ratio])</f>
        <v>1.2187513008177662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5.4878720962164609</v>
      </c>
      <c r="AS25">
        <f>_xlfn.RANK.AVG(Table2[[#This Row],[1Y Return vs Nifty Z-Score]],Table2[1Y Return vs Nifty Z-Score])</f>
        <v>40</v>
      </c>
      <c r="AT25">
        <f>_xlfn.RANK.AVG(Table2[[#This Row],[6M Return vs Nifty Z-Score]],Table2[6M Return vs Nifty Z-Score])</f>
        <v>33</v>
      </c>
      <c r="AU25">
        <f>_xlfn.RANK.AVG(Table2[[#This Row],[Sharpe Ratio Z-Score]],Table2[Sharpe Ratio Z-Score])</f>
        <v>81</v>
      </c>
      <c r="AV25">
        <f>(Table2[[#This Row],[Rank 1Y]]+Table2[[#This Row],[Rank 6M]]+Table2[[#This Row],[Rank Sharpe]])/3</f>
        <v>51.333333333333336</v>
      </c>
    </row>
    <row r="26" spans="1:48" x14ac:dyDescent="0.3">
      <c r="A26" t="s">
        <v>1296</v>
      </c>
      <c r="B26" t="s">
        <v>1297</v>
      </c>
      <c r="C26" t="s">
        <v>3141</v>
      </c>
      <c r="D26" t="s">
        <v>276</v>
      </c>
      <c r="E26">
        <v>8809.7238047999999</v>
      </c>
      <c r="F26">
        <v>3792</v>
      </c>
      <c r="G26">
        <v>135.16298185577699</v>
      </c>
      <c r="H26">
        <f>(Table2[[#This Row],[1Y Return vs Nifty]]-AVERAGE(Table2[1Y Return vs Nifty]))/_xlfn.STDEV.P(Table2[1Y Return vs Nifty])</f>
        <v>1.8780337368463031</v>
      </c>
      <c r="I26">
        <v>9.33972305944026</v>
      </c>
      <c r="J26">
        <f>(Table2[[#This Row],[1M Return vs Nifty]]-AVERAGE(Table2[1M Return vs Nifty]))/_xlfn.STDEV.P(Table2[1M Return vs Nifty])</f>
        <v>0.77174498950418191</v>
      </c>
      <c r="K26">
        <v>105.02013325238001</v>
      </c>
      <c r="L26">
        <f>(Table2[[#This Row],[6M Return vs Nifty]]-AVERAGE(Table2[6M Return vs Nifty]))/_xlfn.STDEV.P(Table2[6M Return vs Nifty])</f>
        <v>3.188544214517012</v>
      </c>
      <c r="M26">
        <v>14.4693336741549</v>
      </c>
      <c r="N26">
        <f>(Table2[[#This Row],[1W Return vs Nifty]]-AVERAGE(Table2[1W Return vs Nifty]))/_xlfn.STDEV.P(Table2[1W Return vs Nifty])</f>
        <v>2.848448401306626</v>
      </c>
      <c r="O26">
        <v>3473.31</v>
      </c>
      <c r="P26">
        <v>3158.4302097065301</v>
      </c>
      <c r="Q26">
        <v>2307.3713588749401</v>
      </c>
      <c r="R26">
        <v>68.834586388736497</v>
      </c>
      <c r="S26" s="1">
        <f>(Table2[[#This Row],[Close Price]]-Table2[[#This Row],[20D EMA]])/Table2[[#This Row],[20D EMA]]</f>
        <v>9.1753975314613462E-2</v>
      </c>
      <c r="T26" s="1">
        <f>(Table2[[#This Row],[Close Price]]-Table2[[#This Row],[50D EMA]])/Table2[[#This Row],[50D EMA]]</f>
        <v>0.20059641917886128</v>
      </c>
      <c r="U26" s="1">
        <f>(Table2[[#This Row],[Close Price]]-Table2[[#This Row],[200D EMA]])/Table2[[#This Row],[200D EMA]]</f>
        <v>0.64342856446348351</v>
      </c>
      <c r="V26">
        <v>1.0532281619144299</v>
      </c>
      <c r="W26">
        <v>3659.95</v>
      </c>
      <c r="X26">
        <v>3920.95</v>
      </c>
      <c r="Y26">
        <v>3423.05</v>
      </c>
      <c r="Z26">
        <v>3994.95</v>
      </c>
      <c r="AA26">
        <v>3659.95</v>
      </c>
      <c r="AB26">
        <v>3988.8</v>
      </c>
      <c r="AC26" s="1">
        <f>(Table2[[#This Row],[Close Price]]/Table2[[#This Row],[Day Low]])-1</f>
        <v>3.6079727865134803E-2</v>
      </c>
      <c r="AD26" s="1">
        <f>(Table2[[#This Row],[Day High]]/Table2[[#This Row],[Close Price]])-1</f>
        <v>3.400580168776357E-2</v>
      </c>
      <c r="AE26" s="1">
        <f>(Table2[[#This Row],[Close Price]]/Table2[[#This Row],[Current Week Low]])-1</f>
        <v>0.1077839938066929</v>
      </c>
      <c r="AF26" s="1">
        <f>(Table2[[#This Row],[Current Week High]]/Table2[[#This Row],[Close Price]])-1</f>
        <v>5.35205696202532E-2</v>
      </c>
      <c r="AG26" s="1">
        <f>(Table2[[#This Row],[Close Price]]/Table2[[#This Row],[Current Month Low]])-1</f>
        <v>3.6079727865134803E-2</v>
      </c>
      <c r="AH26" s="1">
        <f>(Table2[[#This Row],[Current Month High]]/Table2[[#This Row],[Close Price]])-1</f>
        <v>5.1898734177215244E-2</v>
      </c>
      <c r="AI26">
        <v>5.35205696202532</v>
      </c>
      <c r="AJ26">
        <v>198.582677165354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0.47</v>
      </c>
      <c r="AM26" t="s">
        <v>3175</v>
      </c>
      <c r="AN26">
        <v>19.45</v>
      </c>
      <c r="AO26" t="s">
        <v>3175</v>
      </c>
      <c r="AP26">
        <v>0.14709442149365801</v>
      </c>
      <c r="AQ26">
        <f>(Table2[[#This Row],[Sharpe Ratio]]-AVERAGE(Table2[Sharpe Ratio]))/_xlfn.STDEV.P(Table2[Sharpe Ratio])</f>
        <v>1.0000237171670319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9.686795059341156</v>
      </c>
      <c r="AS26">
        <f>_xlfn.RANK.AVG(Table2[[#This Row],[1Y Return vs Nifty Z-Score]],Table2[1Y Return vs Nifty Z-Score])</f>
        <v>42</v>
      </c>
      <c r="AT26">
        <f>_xlfn.RANK.AVG(Table2[[#This Row],[6M Return vs Nifty Z-Score]],Table2[6M Return vs Nifty Z-Score])</f>
        <v>7</v>
      </c>
      <c r="AU26">
        <f>_xlfn.RANK.AVG(Table2[[#This Row],[Sharpe Ratio Z-Score]],Table2[Sharpe Ratio Z-Score])</f>
        <v>109</v>
      </c>
      <c r="AV26">
        <f>(Table2[[#This Row],[Rank 1Y]]+Table2[[#This Row],[Rank 6M]]+Table2[[#This Row],[Rank Sharpe]])/3</f>
        <v>52.666666666666664</v>
      </c>
    </row>
    <row r="27" spans="1:48" x14ac:dyDescent="0.3">
      <c r="A27" t="s">
        <v>1406</v>
      </c>
      <c r="B27" t="s">
        <v>1407</v>
      </c>
      <c r="C27" t="s">
        <v>3142</v>
      </c>
      <c r="D27" t="s">
        <v>135</v>
      </c>
      <c r="E27">
        <v>7852.5134743500003</v>
      </c>
      <c r="F27">
        <v>266.10000000000002</v>
      </c>
      <c r="G27">
        <v>166.636767043003</v>
      </c>
      <c r="H27">
        <f>(Table2[[#This Row],[1Y Return vs Nifty]]-AVERAGE(Table2[1Y Return vs Nifty]))/_xlfn.STDEV.P(Table2[1Y Return vs Nifty])</f>
        <v>2.4140248445373369</v>
      </c>
      <c r="I27">
        <v>8.1573714875674508</v>
      </c>
      <c r="J27">
        <f>(Table2[[#This Row],[1M Return vs Nifty]]-AVERAGE(Table2[1M Return vs Nifty]))/_xlfn.STDEV.P(Table2[1M Return vs Nifty])</f>
        <v>0.66356332534369433</v>
      </c>
      <c r="K27">
        <v>54.845826327440399</v>
      </c>
      <c r="L27">
        <f>(Table2[[#This Row],[6M Return vs Nifty]]-AVERAGE(Table2[6M Return vs Nifty]))/_xlfn.STDEV.P(Table2[6M Return vs Nifty])</f>
        <v>1.5250114147053699</v>
      </c>
      <c r="M27">
        <v>6.7384940269633198</v>
      </c>
      <c r="N27">
        <f>(Table2[[#This Row],[1W Return vs Nifty]]-AVERAGE(Table2[1W Return vs Nifty]))/_xlfn.STDEV.P(Table2[1W Return vs Nifty])</f>
        <v>0.97765386392854814</v>
      </c>
      <c r="O27">
        <v>245.96</v>
      </c>
      <c r="P27">
        <v>231.00803896457899</v>
      </c>
      <c r="Q27">
        <v>182.58912409218999</v>
      </c>
      <c r="R27">
        <v>72.970351040512597</v>
      </c>
      <c r="S27" s="1">
        <f>(Table2[[#This Row],[Close Price]]-Table2[[#This Row],[20D EMA]])/Table2[[#This Row],[20D EMA]]</f>
        <v>8.1883233046023796E-2</v>
      </c>
      <c r="T27" s="1">
        <f>(Table2[[#This Row],[Close Price]]-Table2[[#This Row],[50D EMA]])/Table2[[#This Row],[50D EMA]]</f>
        <v>0.15190796473018747</v>
      </c>
      <c r="U27" s="1">
        <f>(Table2[[#This Row],[Close Price]]-Table2[[#This Row],[200D EMA]])/Table2[[#This Row],[200D EMA]]</f>
        <v>0.4573704831709749</v>
      </c>
      <c r="V27">
        <v>0.77552727869376603</v>
      </c>
      <c r="W27">
        <v>249.6</v>
      </c>
      <c r="X27">
        <v>269.55</v>
      </c>
      <c r="Y27">
        <v>242</v>
      </c>
      <c r="Z27">
        <v>269.55</v>
      </c>
      <c r="AA27">
        <v>249.6</v>
      </c>
      <c r="AB27">
        <v>269.55</v>
      </c>
      <c r="AC27" s="1">
        <f>(Table2[[#This Row],[Close Price]]/Table2[[#This Row],[Day Low]])-1</f>
        <v>6.6105769230769384E-2</v>
      </c>
      <c r="AD27" s="1">
        <f>(Table2[[#This Row],[Day High]]/Table2[[#This Row],[Close Price]])-1</f>
        <v>1.2965050732807182E-2</v>
      </c>
      <c r="AE27" s="1">
        <f>(Table2[[#This Row],[Close Price]]/Table2[[#This Row],[Current Week Low]])-1</f>
        <v>9.9586776859504234E-2</v>
      </c>
      <c r="AF27" s="1">
        <f>(Table2[[#This Row],[Current Week High]]/Table2[[#This Row],[Close Price]])-1</f>
        <v>1.2965050732807182E-2</v>
      </c>
      <c r="AG27" s="1">
        <f>(Table2[[#This Row],[Close Price]]/Table2[[#This Row],[Current Month Low]])-1</f>
        <v>6.6105769230769384E-2</v>
      </c>
      <c r="AH27" s="1">
        <f>(Table2[[#This Row],[Current Month High]]/Table2[[#This Row],[Close Price]])-1</f>
        <v>1.2965050732807182E-2</v>
      </c>
      <c r="AI27">
        <v>1.29650507328071</v>
      </c>
      <c r="AJ27">
        <v>216.22103386809201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0.41</v>
      </c>
      <c r="AM27" t="s">
        <v>3175</v>
      </c>
      <c r="AN27">
        <v>11.04</v>
      </c>
      <c r="AO27" t="s">
        <v>3175</v>
      </c>
      <c r="AP27">
        <v>0.16965108255984601</v>
      </c>
      <c r="AQ27">
        <f>(Table2[[#This Row],[Sharpe Ratio]]-AVERAGE(Table2[Sharpe Ratio]))/_xlfn.STDEV.P(Table2[Sharpe Ratio])</f>
        <v>1.263375141162377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6.8436285896773263</v>
      </c>
      <c r="AS27">
        <f>_xlfn.RANK.AVG(Table2[[#This Row],[1Y Return vs Nifty Z-Score]],Table2[1Y Return vs Nifty Z-Score])</f>
        <v>27</v>
      </c>
      <c r="AT27">
        <f>_xlfn.RANK.AVG(Table2[[#This Row],[6M Return vs Nifty Z-Score]],Table2[6M Return vs Nifty Z-Score])</f>
        <v>53</v>
      </c>
      <c r="AU27">
        <f>_xlfn.RANK.AVG(Table2[[#This Row],[Sharpe Ratio Z-Score]],Table2[Sharpe Ratio Z-Score])</f>
        <v>78</v>
      </c>
      <c r="AV27">
        <f>(Table2[[#This Row],[Rank 1Y]]+Table2[[#This Row],[Rank 6M]]+Table2[[#This Row],[Rank Sharpe]])/3</f>
        <v>52.666666666666664</v>
      </c>
    </row>
    <row r="28" spans="1:48" x14ac:dyDescent="0.3">
      <c r="A28" t="s">
        <v>985</v>
      </c>
      <c r="B28" t="s">
        <v>986</v>
      </c>
      <c r="C28" t="s">
        <v>3141</v>
      </c>
      <c r="D28" t="s">
        <v>140</v>
      </c>
      <c r="E28">
        <v>14978.39677576</v>
      </c>
      <c r="F28">
        <v>1666.85</v>
      </c>
      <c r="G28">
        <v>98.652820193613707</v>
      </c>
      <c r="H28">
        <f>(Table2[[#This Row],[1Y Return vs Nifty]]-AVERAGE(Table2[1Y Return vs Nifty]))/_xlfn.STDEV.P(Table2[1Y Return vs Nifty])</f>
        <v>1.2562743305698714</v>
      </c>
      <c r="I28">
        <v>0.58053322088002202</v>
      </c>
      <c r="J28">
        <f>(Table2[[#This Row],[1M Return vs Nifty]]-AVERAGE(Table2[1M Return vs Nifty]))/_xlfn.STDEV.P(Table2[1M Return vs Nifty])</f>
        <v>-2.9694917182909394E-2</v>
      </c>
      <c r="K28">
        <v>49.859114232409397</v>
      </c>
      <c r="L28">
        <f>(Table2[[#This Row],[6M Return vs Nifty]]-AVERAGE(Table2[6M Return vs Nifty]))/_xlfn.STDEV.P(Table2[6M Return vs Nifty])</f>
        <v>1.3596766120600319</v>
      </c>
      <c r="M28">
        <v>2.6211059852207601</v>
      </c>
      <c r="N28">
        <f>(Table2[[#This Row],[1W Return vs Nifty]]-AVERAGE(Table2[1W Return vs Nifty]))/_xlfn.STDEV.P(Table2[1W Return vs Nifty])</f>
        <v>-1.871747583349577E-2</v>
      </c>
      <c r="O28">
        <v>1685.02</v>
      </c>
      <c r="P28">
        <v>1621.8160105510999</v>
      </c>
      <c r="Q28">
        <v>1227.6251203987499</v>
      </c>
      <c r="R28">
        <v>42.212268964876898</v>
      </c>
      <c r="S28" s="1">
        <f>(Table2[[#This Row],[Close Price]]-Table2[[#This Row],[20D EMA]])/Table2[[#This Row],[20D EMA]]</f>
        <v>-1.0783254798162676E-2</v>
      </c>
      <c r="T28" s="1">
        <f>(Table2[[#This Row],[Close Price]]-Table2[[#This Row],[50D EMA]])/Table2[[#This Row],[50D EMA]]</f>
        <v>2.7767631566047533E-2</v>
      </c>
      <c r="U28" s="1">
        <f>(Table2[[#This Row],[Close Price]]-Table2[[#This Row],[200D EMA]])/Table2[[#This Row],[200D EMA]]</f>
        <v>0.35778420651622345</v>
      </c>
      <c r="V28">
        <v>0.70463637309795002</v>
      </c>
      <c r="W28">
        <v>1614.05</v>
      </c>
      <c r="X28">
        <v>1678.95</v>
      </c>
      <c r="Y28">
        <v>1614.05</v>
      </c>
      <c r="Z28">
        <v>1735</v>
      </c>
      <c r="AA28">
        <v>1614.05</v>
      </c>
      <c r="AB28">
        <v>1731</v>
      </c>
      <c r="AC28" s="1">
        <f>(Table2[[#This Row],[Close Price]]/Table2[[#This Row],[Day Low]])-1</f>
        <v>3.2712741240977561E-2</v>
      </c>
      <c r="AD28" s="1">
        <f>(Table2[[#This Row],[Day High]]/Table2[[#This Row],[Close Price]])-1</f>
        <v>7.2592014878363198E-3</v>
      </c>
      <c r="AE28" s="1">
        <f>(Table2[[#This Row],[Close Price]]/Table2[[#This Row],[Current Week Low]])-1</f>
        <v>3.2712741240977561E-2</v>
      </c>
      <c r="AF28" s="1">
        <f>(Table2[[#This Row],[Current Week High]]/Table2[[#This Row],[Close Price]])-1</f>
        <v>4.0885502594714573E-2</v>
      </c>
      <c r="AG28" s="1">
        <f>(Table2[[#This Row],[Close Price]]/Table2[[#This Row],[Current Month Low]])-1</f>
        <v>3.2712741240977561E-2</v>
      </c>
      <c r="AH28" s="1">
        <f>(Table2[[#This Row],[Current Month High]]/Table2[[#This Row],[Close Price]])-1</f>
        <v>3.8485766565677926E-2</v>
      </c>
      <c r="AI28">
        <v>18.186999430062698</v>
      </c>
      <c r="AJ28">
        <v>156.43846153846101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0.15</v>
      </c>
      <c r="AM28" t="s">
        <v>3175</v>
      </c>
      <c r="AN28">
        <v>-1.66</v>
      </c>
      <c r="AO28" t="s">
        <v>3174</v>
      </c>
      <c r="AP28">
        <v>0.204471891003039</v>
      </c>
      <c r="AQ28">
        <f>(Table2[[#This Row],[Sharpe Ratio]]-AVERAGE(Table2[Sharpe Ratio]))/_xlfn.STDEV.P(Table2[Sharpe Ratio])</f>
        <v>1.6699117939620161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4.2374503435755138</v>
      </c>
      <c r="AS28">
        <f>_xlfn.RANK.AVG(Table2[[#This Row],[1Y Return vs Nifty Z-Score]],Table2[1Y Return vs Nifty Z-Score])</f>
        <v>70</v>
      </c>
      <c r="AT28">
        <f>_xlfn.RANK.AVG(Table2[[#This Row],[6M Return vs Nifty Z-Score]],Table2[6M Return vs Nifty Z-Score])</f>
        <v>69</v>
      </c>
      <c r="AU28">
        <f>_xlfn.RANK.AVG(Table2[[#This Row],[Sharpe Ratio Z-Score]],Table2[Sharpe Ratio Z-Score])</f>
        <v>29</v>
      </c>
      <c r="AV28">
        <f>(Table2[[#This Row],[Rank 1Y]]+Table2[[#This Row],[Rank 6M]]+Table2[[#This Row],[Rank Sharpe]])/3</f>
        <v>56</v>
      </c>
    </row>
    <row r="29" spans="1:48" x14ac:dyDescent="0.3">
      <c r="A29" t="s">
        <v>420</v>
      </c>
      <c r="B29" t="s">
        <v>421</v>
      </c>
      <c r="C29" t="s">
        <v>3129</v>
      </c>
      <c r="D29" t="s">
        <v>422</v>
      </c>
      <c r="E29">
        <v>55614.638922585</v>
      </c>
      <c r="F29">
        <v>4108.1499999999996</v>
      </c>
      <c r="G29">
        <v>192.17226818239899</v>
      </c>
      <c r="H29">
        <f>(Table2[[#This Row],[1Y Return vs Nifty]]-AVERAGE(Table2[1Y Return vs Nifty]))/_xlfn.STDEV.P(Table2[1Y Return vs Nifty])</f>
        <v>2.8488883812785559</v>
      </c>
      <c r="I29">
        <v>46.579528041532598</v>
      </c>
      <c r="J29">
        <f>(Table2[[#This Row],[1M Return vs Nifty]]-AVERAGE(Table2[1M Return vs Nifty]))/_xlfn.STDEV.P(Table2[1M Return vs Nifty])</f>
        <v>4.1790767610461161</v>
      </c>
      <c r="K29">
        <v>31.037023132695399</v>
      </c>
      <c r="L29">
        <f>(Table2[[#This Row],[6M Return vs Nifty]]-AVERAGE(Table2[6M Return vs Nifty]))/_xlfn.STDEV.P(Table2[6M Return vs Nifty])</f>
        <v>0.73562881101599786</v>
      </c>
      <c r="M29">
        <v>9.2982156253603598</v>
      </c>
      <c r="N29">
        <f>(Table2[[#This Row],[1W Return vs Nifty]]-AVERAGE(Table2[1W Return vs Nifty]))/_xlfn.STDEV.P(Table2[1W Return vs Nifty])</f>
        <v>1.5970837579672226</v>
      </c>
      <c r="O29">
        <v>3575.3</v>
      </c>
      <c r="P29">
        <v>3160.0945243484798</v>
      </c>
      <c r="Q29">
        <v>2562.0107991069399</v>
      </c>
      <c r="R29">
        <v>73.702043240205299</v>
      </c>
      <c r="S29" s="1">
        <f>(Table2[[#This Row],[Close Price]]-Table2[[#This Row],[20D EMA]])/Table2[[#This Row],[20D EMA]]</f>
        <v>0.14903644449416817</v>
      </c>
      <c r="T29" s="1">
        <f>(Table2[[#This Row],[Close Price]]-Table2[[#This Row],[50D EMA]])/Table2[[#This Row],[50D EMA]]</f>
        <v>0.30000858149867571</v>
      </c>
      <c r="U29" s="1">
        <f>(Table2[[#This Row],[Close Price]]-Table2[[#This Row],[200D EMA]])/Table2[[#This Row],[200D EMA]]</f>
        <v>0.60348660568956602</v>
      </c>
      <c r="V29">
        <v>2.14623532581001</v>
      </c>
      <c r="W29">
        <v>3851</v>
      </c>
      <c r="X29">
        <v>4194.3</v>
      </c>
      <c r="Y29">
        <v>3579.95</v>
      </c>
      <c r="Z29">
        <v>4235</v>
      </c>
      <c r="AA29">
        <v>3690.1</v>
      </c>
      <c r="AB29">
        <v>4235</v>
      </c>
      <c r="AC29" s="1">
        <f>(Table2[[#This Row],[Close Price]]/Table2[[#This Row],[Day Low]])-1</f>
        <v>6.6774863671773543E-2</v>
      </c>
      <c r="AD29" s="1">
        <f>(Table2[[#This Row],[Day High]]/Table2[[#This Row],[Close Price]])-1</f>
        <v>2.0970509840195772E-2</v>
      </c>
      <c r="AE29" s="1">
        <f>(Table2[[#This Row],[Close Price]]/Table2[[#This Row],[Current Week Low]])-1</f>
        <v>0.14754396011117477</v>
      </c>
      <c r="AF29" s="1">
        <f>(Table2[[#This Row],[Current Week High]]/Table2[[#This Row],[Close Price]])-1</f>
        <v>3.087764565558726E-2</v>
      </c>
      <c r="AG29" s="1">
        <f>(Table2[[#This Row],[Close Price]]/Table2[[#This Row],[Current Month Low]])-1</f>
        <v>0.11328961274762195</v>
      </c>
      <c r="AH29" s="1">
        <f>(Table2[[#This Row],[Current Month High]]/Table2[[#This Row],[Close Price]])-1</f>
        <v>3.087764565558726E-2</v>
      </c>
      <c r="AI29">
        <v>3.0877645655587198</v>
      </c>
      <c r="AJ29">
        <v>227.95673172873501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0.73</v>
      </c>
      <c r="AM29" t="s">
        <v>3175</v>
      </c>
      <c r="AN29">
        <v>23.23</v>
      </c>
      <c r="AO29" t="s">
        <v>3175</v>
      </c>
      <c r="AP29">
        <v>0.200438663062943</v>
      </c>
      <c r="AQ29">
        <f>(Table2[[#This Row],[Sharpe Ratio]]-AVERAGE(Table2[Sharpe Ratio]))/_xlfn.STDEV.P(Table2[Sharpe Ratio])</f>
        <v>1.622823427549744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10.983501138857635</v>
      </c>
      <c r="AS29">
        <f>_xlfn.RANK.AVG(Table2[[#This Row],[1Y Return vs Nifty Z-Score]],Table2[1Y Return vs Nifty Z-Score])</f>
        <v>13</v>
      </c>
      <c r="AT29">
        <f>_xlfn.RANK.AVG(Table2[[#This Row],[6M Return vs Nifty Z-Score]],Table2[6M Return vs Nifty Z-Score])</f>
        <v>128</v>
      </c>
      <c r="AU29">
        <f>_xlfn.RANK.AVG(Table2[[#This Row],[Sharpe Ratio Z-Score]],Table2[Sharpe Ratio Z-Score])</f>
        <v>35</v>
      </c>
      <c r="AV29">
        <f>(Table2[[#This Row],[Rank 1Y]]+Table2[[#This Row],[Rank 6M]]+Table2[[#This Row],[Rank Sharpe]])/3</f>
        <v>58.666666666666664</v>
      </c>
    </row>
    <row r="30" spans="1:48" x14ac:dyDescent="0.3">
      <c r="A30" t="s">
        <v>320</v>
      </c>
      <c r="B30" t="s">
        <v>321</v>
      </c>
      <c r="C30" t="s">
        <v>3141</v>
      </c>
      <c r="D30" t="s">
        <v>322</v>
      </c>
      <c r="E30">
        <v>82195.734150000004</v>
      </c>
      <c r="F30">
        <v>4075.35</v>
      </c>
      <c r="G30">
        <v>62.728100678956899</v>
      </c>
      <c r="H30">
        <f>(Table2[[#This Row],[1Y Return vs Nifty]]-AVERAGE(Table2[1Y Return vs Nifty]))/_xlfn.STDEV.P(Table2[1Y Return vs Nifty])</f>
        <v>0.64448486541314842</v>
      </c>
      <c r="I30">
        <v>-8.42230415129767</v>
      </c>
      <c r="J30">
        <f>(Table2[[#This Row],[1M Return vs Nifty]]-AVERAGE(Table2[1M Return vs Nifty]))/_xlfn.STDEV.P(Table2[1M Return vs Nifty])</f>
        <v>-0.85342785098847784</v>
      </c>
      <c r="K30">
        <v>74.540344926733496</v>
      </c>
      <c r="L30">
        <f>(Table2[[#This Row],[6M Return vs Nifty]]-AVERAGE(Table2[6M Return vs Nifty]))/_xlfn.STDEV.P(Table2[6M Return vs Nifty])</f>
        <v>2.1779846130285061</v>
      </c>
      <c r="M30">
        <v>0.58622103716618801</v>
      </c>
      <c r="N30">
        <f>(Table2[[#This Row],[1W Return vs Nifty]]-AVERAGE(Table2[1W Return vs Nifty]))/_xlfn.STDEV.P(Table2[1W Return vs Nifty])</f>
        <v>-0.51114156154018886</v>
      </c>
      <c r="O30">
        <v>4256.4399999999996</v>
      </c>
      <c r="P30">
        <v>4351.38193268943</v>
      </c>
      <c r="Q30">
        <v>3465.6307967050702</v>
      </c>
      <c r="R30">
        <v>33.286212624277098</v>
      </c>
      <c r="S30" s="1">
        <f>(Table2[[#This Row],[Close Price]]-Table2[[#This Row],[20D EMA]])/Table2[[#This Row],[20D EMA]]</f>
        <v>-4.2544943661839404E-2</v>
      </c>
      <c r="T30" s="1">
        <f>(Table2[[#This Row],[Close Price]]-Table2[[#This Row],[50D EMA]])/Table2[[#This Row],[50D EMA]]</f>
        <v>-6.3435464171913036E-2</v>
      </c>
      <c r="U30" s="1">
        <f>(Table2[[#This Row],[Close Price]]-Table2[[#This Row],[200D EMA]])/Table2[[#This Row],[200D EMA]]</f>
        <v>0.17593310974574006</v>
      </c>
      <c r="V30">
        <v>0.53822404931354395</v>
      </c>
      <c r="W30">
        <v>3975.05</v>
      </c>
      <c r="X30">
        <v>4147</v>
      </c>
      <c r="Y30">
        <v>3975.05</v>
      </c>
      <c r="Z30">
        <v>4265</v>
      </c>
      <c r="AA30">
        <v>3975.05</v>
      </c>
      <c r="AB30">
        <v>4246.8</v>
      </c>
      <c r="AC30" s="1">
        <f>(Table2[[#This Row],[Close Price]]/Table2[[#This Row],[Day Low]])-1</f>
        <v>2.5232387013999658E-2</v>
      </c>
      <c r="AD30" s="1">
        <f>(Table2[[#This Row],[Day High]]/Table2[[#This Row],[Close Price]])-1</f>
        <v>1.7581312034549157E-2</v>
      </c>
      <c r="AE30" s="1">
        <f>(Table2[[#This Row],[Close Price]]/Table2[[#This Row],[Current Week Low]])-1</f>
        <v>2.5232387013999658E-2</v>
      </c>
      <c r="AF30" s="1">
        <f>(Table2[[#This Row],[Current Week High]]/Table2[[#This Row],[Close Price]])-1</f>
        <v>4.6535880353834713E-2</v>
      </c>
      <c r="AG30" s="1">
        <f>(Table2[[#This Row],[Close Price]]/Table2[[#This Row],[Current Month Low]])-1</f>
        <v>2.5232387013999658E-2</v>
      </c>
      <c r="AH30" s="1">
        <f>(Table2[[#This Row],[Current Month High]]/Table2[[#This Row],[Close Price]])-1</f>
        <v>4.2070006257131309E-2</v>
      </c>
      <c r="AI30">
        <v>43.791330805942998</v>
      </c>
      <c r="AJ30">
        <v>133.94661308840401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-0.23</v>
      </c>
      <c r="AM30" t="s">
        <v>3174</v>
      </c>
      <c r="AN30">
        <v>-2.81</v>
      </c>
      <c r="AO30" t="s">
        <v>3174</v>
      </c>
      <c r="AP30">
        <v>0.249717289129153</v>
      </c>
      <c r="AQ30">
        <f>(Table2[[#This Row],[Sharpe Ratio]]-AVERAGE(Table2[Sharpe Ratio]))/_xlfn.STDEV.P(Table2[Sharpe Ratio])</f>
        <v>2.1981566432677253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140</v>
      </c>
      <c r="AT30">
        <f>_xlfn.RANK.AVG(Table2[[#This Row],[6M Return vs Nifty Z-Score]],Table2[6M Return vs Nifty Z-Score])</f>
        <v>29</v>
      </c>
      <c r="AU30">
        <f>_xlfn.RANK.AVG(Table2[[#This Row],[Sharpe Ratio Z-Score]],Table2[Sharpe Ratio Z-Score])</f>
        <v>9</v>
      </c>
      <c r="AV30">
        <f>(Table2[[#This Row],[Rank 1Y]]+Table2[[#This Row],[Rank 6M]]+Table2[[#This Row],[Rank Sharpe]])/3</f>
        <v>59.333333333333336</v>
      </c>
    </row>
    <row r="31" spans="1:48" x14ac:dyDescent="0.3">
      <c r="A31" t="s">
        <v>872</v>
      </c>
      <c r="B31" t="s">
        <v>873</v>
      </c>
      <c r="C31" t="s">
        <v>3128</v>
      </c>
      <c r="D31" t="s">
        <v>287</v>
      </c>
      <c r="E31">
        <v>18103.663893770001</v>
      </c>
      <c r="F31">
        <v>1294.3</v>
      </c>
      <c r="G31">
        <v>168.156052444545</v>
      </c>
      <c r="H31">
        <f>(Table2[[#This Row],[1Y Return vs Nifty]]-AVERAGE(Table2[1Y Return vs Nifty]))/_xlfn.STDEV.P(Table2[1Y Return vs Nifty])</f>
        <v>2.439897915107883</v>
      </c>
      <c r="I31">
        <v>24.733246518840101</v>
      </c>
      <c r="J31">
        <f>(Table2[[#This Row],[1M Return vs Nifty]]-AVERAGE(Table2[1M Return vs Nifty]))/_xlfn.STDEV.P(Table2[1M Return vs Nifty])</f>
        <v>2.1802067573467214</v>
      </c>
      <c r="K31">
        <v>52.545348286828499</v>
      </c>
      <c r="L31">
        <f>(Table2[[#This Row],[6M Return vs Nifty]]-AVERAGE(Table2[6M Return vs Nifty]))/_xlfn.STDEV.P(Table2[6M Return vs Nifty])</f>
        <v>1.4487388977470517</v>
      </c>
      <c r="M31">
        <v>0.137028877361006</v>
      </c>
      <c r="N31">
        <f>(Table2[[#This Row],[1W Return vs Nifty]]-AVERAGE(Table2[1W Return vs Nifty]))/_xlfn.STDEV.P(Table2[1W Return vs Nifty])</f>
        <v>-0.61984207495749555</v>
      </c>
      <c r="O31">
        <v>1253.77</v>
      </c>
      <c r="P31">
        <v>1154.78578703828</v>
      </c>
      <c r="Q31">
        <v>927.09392182038596</v>
      </c>
      <c r="R31">
        <v>52.600338829904402</v>
      </c>
      <c r="S31" s="1">
        <f>(Table2[[#This Row],[Close Price]]-Table2[[#This Row],[20D EMA]])/Table2[[#This Row],[20D EMA]]</f>
        <v>3.2326503266149276E-2</v>
      </c>
      <c r="T31" s="1">
        <f>(Table2[[#This Row],[Close Price]]-Table2[[#This Row],[50D EMA]])/Table2[[#This Row],[50D EMA]]</f>
        <v>0.12081393322266031</v>
      </c>
      <c r="U31" s="1">
        <f>(Table2[[#This Row],[Close Price]]-Table2[[#This Row],[200D EMA]])/Table2[[#This Row],[200D EMA]]</f>
        <v>0.39608293133730205</v>
      </c>
      <c r="V31">
        <v>2.1684592060827801</v>
      </c>
      <c r="W31">
        <v>1270.05</v>
      </c>
      <c r="X31">
        <v>1324.6</v>
      </c>
      <c r="Y31">
        <v>1267.4000000000001</v>
      </c>
      <c r="Z31">
        <v>1440.95</v>
      </c>
      <c r="AA31">
        <v>1267.4000000000001</v>
      </c>
      <c r="AB31">
        <v>1366.6</v>
      </c>
      <c r="AC31" s="1">
        <f>(Table2[[#This Row],[Close Price]]/Table2[[#This Row],[Day Low]])-1</f>
        <v>1.9093736467068245E-2</v>
      </c>
      <c r="AD31" s="1">
        <f>(Table2[[#This Row],[Day High]]/Table2[[#This Row],[Close Price]])-1</f>
        <v>2.3410337634242495E-2</v>
      </c>
      <c r="AE31" s="1">
        <f>(Table2[[#This Row],[Close Price]]/Table2[[#This Row],[Current Week Low]])-1</f>
        <v>2.1224554205459878E-2</v>
      </c>
      <c r="AF31" s="1">
        <f>(Table2[[#This Row],[Current Week High]]/Table2[[#This Row],[Close Price]])-1</f>
        <v>0.11330448891292599</v>
      </c>
      <c r="AG31" s="1">
        <f>(Table2[[#This Row],[Close Price]]/Table2[[#This Row],[Current Month Low]])-1</f>
        <v>2.1224554205459878E-2</v>
      </c>
      <c r="AH31" s="1">
        <f>(Table2[[#This Row],[Current Month High]]/Table2[[#This Row],[Close Price]])-1</f>
        <v>5.5860310592598328E-2</v>
      </c>
      <c r="AI31">
        <v>19.601328903654402</v>
      </c>
      <c r="AJ31">
        <v>197.506033789219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0.15</v>
      </c>
      <c r="AM31" t="s">
        <v>3175</v>
      </c>
      <c r="AN31">
        <v>5.41</v>
      </c>
      <c r="AO31" t="s">
        <v>3175</v>
      </c>
      <c r="AP31">
        <v>0.162420466728422</v>
      </c>
      <c r="AQ31">
        <f>(Table2[[#This Row],[Sharpe Ratio]]-AVERAGE(Table2[Sharpe Ratio]))/_xlfn.STDEV.P(Table2[Sharpe Ratio])</f>
        <v>1.17895693006361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6.6279584253077708</v>
      </c>
      <c r="AS31">
        <f>_xlfn.RANK.AVG(Table2[[#This Row],[1Y Return vs Nifty Z-Score]],Table2[1Y Return vs Nifty Z-Score])</f>
        <v>26</v>
      </c>
      <c r="AT31">
        <f>_xlfn.RANK.AVG(Table2[[#This Row],[6M Return vs Nifty Z-Score]],Table2[6M Return vs Nifty Z-Score])</f>
        <v>64</v>
      </c>
      <c r="AU31">
        <f>_xlfn.RANK.AVG(Table2[[#This Row],[Sharpe Ratio Z-Score]],Table2[Sharpe Ratio Z-Score])</f>
        <v>91</v>
      </c>
      <c r="AV31">
        <f>(Table2[[#This Row],[Rank 1Y]]+Table2[[#This Row],[Rank 6M]]+Table2[[#This Row],[Rank Sharpe]])/3</f>
        <v>60.333333333333336</v>
      </c>
    </row>
    <row r="32" spans="1:48" x14ac:dyDescent="0.3">
      <c r="A32" t="s">
        <v>1195</v>
      </c>
      <c r="B32" t="s">
        <v>1196</v>
      </c>
      <c r="C32" t="s">
        <v>3129</v>
      </c>
      <c r="D32" t="s">
        <v>227</v>
      </c>
      <c r="E32">
        <v>10199.7074844</v>
      </c>
      <c r="F32">
        <v>2463.3000000000002</v>
      </c>
      <c r="G32">
        <v>90.258254279407893</v>
      </c>
      <c r="H32">
        <f>(Table2[[#This Row],[1Y Return vs Nifty]]-AVERAGE(Table2[1Y Return vs Nifty]))/_xlfn.STDEV.P(Table2[1Y Return vs Nifty])</f>
        <v>1.1133168611655651</v>
      </c>
      <c r="I32">
        <v>7.1655232999977301</v>
      </c>
      <c r="J32">
        <f>(Table2[[#This Row],[1M Return vs Nifty]]-AVERAGE(Table2[1M Return vs Nifty]))/_xlfn.STDEV.P(Table2[1M Return vs Nifty])</f>
        <v>0.57281215616658032</v>
      </c>
      <c r="K32">
        <v>75.051640279079194</v>
      </c>
      <c r="L32">
        <f>(Table2[[#This Row],[6M Return vs Nifty]]-AVERAGE(Table2[6M Return vs Nifty]))/_xlfn.STDEV.P(Table2[6M Return vs Nifty])</f>
        <v>2.1949366476682819</v>
      </c>
      <c r="M32">
        <v>5.3194584261661699</v>
      </c>
      <c r="N32">
        <f>(Table2[[#This Row],[1W Return vs Nifty]]-AVERAGE(Table2[1W Return vs Nifty]))/_xlfn.STDEV.P(Table2[1W Return vs Nifty])</f>
        <v>0.63425985092755144</v>
      </c>
      <c r="O32">
        <v>2449.98</v>
      </c>
      <c r="P32">
        <v>2338.9360522224802</v>
      </c>
      <c r="Q32">
        <v>1843.22726645992</v>
      </c>
      <c r="R32">
        <v>48.702792553358798</v>
      </c>
      <c r="S32" s="1">
        <f>(Table2[[#This Row],[Close Price]]-Table2[[#This Row],[20D EMA]])/Table2[[#This Row],[20D EMA]]</f>
        <v>5.4367790757476235E-3</v>
      </c>
      <c r="T32" s="1">
        <f>(Table2[[#This Row],[Close Price]]-Table2[[#This Row],[50D EMA]])/Table2[[#This Row],[50D EMA]]</f>
        <v>5.3171162015886744E-2</v>
      </c>
      <c r="U32" s="1">
        <f>(Table2[[#This Row],[Close Price]]-Table2[[#This Row],[200D EMA]])/Table2[[#This Row],[200D EMA]]</f>
        <v>0.33640601179418556</v>
      </c>
      <c r="V32">
        <v>0.647043947646054</v>
      </c>
      <c r="W32">
        <v>2423.1</v>
      </c>
      <c r="X32">
        <v>2512.4499999999998</v>
      </c>
      <c r="Y32">
        <v>2423.1</v>
      </c>
      <c r="Z32">
        <v>2639</v>
      </c>
      <c r="AA32">
        <v>2423.1</v>
      </c>
      <c r="AB32">
        <v>2623.9</v>
      </c>
      <c r="AC32" s="1">
        <f>(Table2[[#This Row],[Close Price]]/Table2[[#This Row],[Day Low]])-1</f>
        <v>1.6590318187446051E-2</v>
      </c>
      <c r="AD32" s="1">
        <f>(Table2[[#This Row],[Day High]]/Table2[[#This Row],[Close Price]])-1</f>
        <v>1.9952908699711669E-2</v>
      </c>
      <c r="AE32" s="1">
        <f>(Table2[[#This Row],[Close Price]]/Table2[[#This Row],[Current Week Low]])-1</f>
        <v>1.6590318187446051E-2</v>
      </c>
      <c r="AF32" s="1">
        <f>(Table2[[#This Row],[Current Week High]]/Table2[[#This Row],[Close Price]])-1</f>
        <v>7.1327081557260419E-2</v>
      </c>
      <c r="AG32" s="1">
        <f>(Table2[[#This Row],[Close Price]]/Table2[[#This Row],[Current Month Low]])-1</f>
        <v>1.6590318187446051E-2</v>
      </c>
      <c r="AH32" s="1">
        <f>(Table2[[#This Row],[Current Month High]]/Table2[[#This Row],[Close Price]])-1</f>
        <v>6.5197093330085609E-2</v>
      </c>
      <c r="AI32">
        <v>15.5786952462144</v>
      </c>
      <c r="AJ32">
        <v>125.56659493612899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0.17</v>
      </c>
      <c r="AM32" t="s">
        <v>3175</v>
      </c>
      <c r="AN32">
        <v>6.86</v>
      </c>
      <c r="AO32" t="s">
        <v>3175</v>
      </c>
      <c r="AP32">
        <v>0.175324681640396</v>
      </c>
      <c r="AQ32">
        <f>(Table2[[#This Row],[Sharpe Ratio]]-AVERAGE(Table2[Sharpe Ratio]))/_xlfn.STDEV.P(Table2[Sharpe Ratio])</f>
        <v>1.3296150156126441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5.8449405315406233</v>
      </c>
      <c r="AS32">
        <f>_xlfn.RANK.AVG(Table2[[#This Row],[1Y Return vs Nifty Z-Score]],Table2[1Y Return vs Nifty Z-Score])</f>
        <v>87</v>
      </c>
      <c r="AT32">
        <f>_xlfn.RANK.AVG(Table2[[#This Row],[6M Return vs Nifty Z-Score]],Table2[6M Return vs Nifty Z-Score])</f>
        <v>25</v>
      </c>
      <c r="AU32">
        <f>_xlfn.RANK.AVG(Table2[[#This Row],[Sharpe Ratio Z-Score]],Table2[Sharpe Ratio Z-Score])</f>
        <v>71</v>
      </c>
      <c r="AV32">
        <f>(Table2[[#This Row],[Rank 1Y]]+Table2[[#This Row],[Rank 6M]]+Table2[[#This Row],[Rank Sharpe]])/3</f>
        <v>61</v>
      </c>
    </row>
    <row r="33" spans="1:48" x14ac:dyDescent="0.3">
      <c r="A33" t="s">
        <v>842</v>
      </c>
      <c r="B33" t="s">
        <v>843</v>
      </c>
      <c r="C33" t="s">
        <v>3141</v>
      </c>
      <c r="D33" t="s">
        <v>322</v>
      </c>
      <c r="E33">
        <v>19011.62268</v>
      </c>
      <c r="F33">
        <v>1659.65</v>
      </c>
      <c r="G33">
        <v>77.1335513152506</v>
      </c>
      <c r="H33">
        <f>(Table2[[#This Row],[1Y Return vs Nifty]]-AVERAGE(Table2[1Y Return vs Nifty]))/_xlfn.STDEV.P(Table2[1Y Return vs Nifty])</f>
        <v>0.88980627805560675</v>
      </c>
      <c r="I33">
        <v>-12.946110812575901</v>
      </c>
      <c r="J33">
        <f>(Table2[[#This Row],[1M Return vs Nifty]]-AVERAGE(Table2[1M Return vs Nifty]))/_xlfn.STDEV.P(Table2[1M Return vs Nifty])</f>
        <v>-1.2673427512598032</v>
      </c>
      <c r="K33">
        <v>75.804387451219498</v>
      </c>
      <c r="L33">
        <f>(Table2[[#This Row],[6M Return vs Nifty]]-AVERAGE(Table2[6M Return vs Nifty]))/_xlfn.STDEV.P(Table2[6M Return vs Nifty])</f>
        <v>2.2198940349759764</v>
      </c>
      <c r="M33">
        <v>1.21507480851677</v>
      </c>
      <c r="N33">
        <f>(Table2[[#This Row],[1W Return vs Nifty]]-AVERAGE(Table2[1W Return vs Nifty]))/_xlfn.STDEV.P(Table2[1W Return vs Nifty])</f>
        <v>-0.35896453369565856</v>
      </c>
      <c r="O33">
        <v>1750.05</v>
      </c>
      <c r="P33">
        <v>1832.3246196386899</v>
      </c>
      <c r="Q33">
        <v>1483.98479339863</v>
      </c>
      <c r="R33">
        <v>33.038783204371398</v>
      </c>
      <c r="S33" s="1">
        <f>(Table2[[#This Row],[Close Price]]-Table2[[#This Row],[20D EMA]])/Table2[[#This Row],[20D EMA]]</f>
        <v>-5.1655666980943322E-2</v>
      </c>
      <c r="T33" s="1">
        <f>(Table2[[#This Row],[Close Price]]-Table2[[#This Row],[50D EMA]])/Table2[[#This Row],[50D EMA]]</f>
        <v>-9.423800662174095E-2</v>
      </c>
      <c r="U33" s="1">
        <f>(Table2[[#This Row],[Close Price]]-Table2[[#This Row],[200D EMA]])/Table2[[#This Row],[200D EMA]]</f>
        <v>0.11837399371125674</v>
      </c>
      <c r="V33">
        <v>0.70731130753304305</v>
      </c>
      <c r="W33">
        <v>1597.45</v>
      </c>
      <c r="X33">
        <v>1697</v>
      </c>
      <c r="Y33">
        <v>1597.45</v>
      </c>
      <c r="Z33">
        <v>1733.1</v>
      </c>
      <c r="AA33">
        <v>1597.45</v>
      </c>
      <c r="AB33">
        <v>1733.1</v>
      </c>
      <c r="AC33" s="1">
        <f>(Table2[[#This Row],[Close Price]]/Table2[[#This Row],[Day Low]])-1</f>
        <v>3.8937055932892983E-2</v>
      </c>
      <c r="AD33" s="1">
        <f>(Table2[[#This Row],[Day High]]/Table2[[#This Row],[Close Price]])-1</f>
        <v>2.2504744976350466E-2</v>
      </c>
      <c r="AE33" s="1">
        <f>(Table2[[#This Row],[Close Price]]/Table2[[#This Row],[Current Week Low]])-1</f>
        <v>3.8937055932892983E-2</v>
      </c>
      <c r="AF33" s="1">
        <f>(Table2[[#This Row],[Current Week High]]/Table2[[#This Row],[Close Price]])-1</f>
        <v>4.4256319103425312E-2</v>
      </c>
      <c r="AG33" s="1">
        <f>(Table2[[#This Row],[Close Price]]/Table2[[#This Row],[Current Month Low]])-1</f>
        <v>3.8937055932892983E-2</v>
      </c>
      <c r="AH33" s="1">
        <f>(Table2[[#This Row],[Current Month High]]/Table2[[#This Row],[Close Price]])-1</f>
        <v>4.4256319103425312E-2</v>
      </c>
      <c r="AI33">
        <v>70.746844214141504</v>
      </c>
      <c r="AJ33">
        <v>156.000308499151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-0.34</v>
      </c>
      <c r="AM33" t="s">
        <v>3174</v>
      </c>
      <c r="AN33">
        <v>-3.88</v>
      </c>
      <c r="AO33" t="s">
        <v>3174</v>
      </c>
      <c r="AP33">
        <v>0.18269385878310501</v>
      </c>
      <c r="AQ33">
        <f>(Table2[[#This Row],[Sharpe Ratio]]-AVERAGE(Table2[Sharpe Ratio]))/_xlfn.STDEV.P(Table2[Sharpe Ratio])</f>
        <v>1.4156509448005599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107</v>
      </c>
      <c r="AT33">
        <f>_xlfn.RANK.AVG(Table2[[#This Row],[6M Return vs Nifty Z-Score]],Table2[6M Return vs Nifty Z-Score])</f>
        <v>24</v>
      </c>
      <c r="AU33">
        <f>_xlfn.RANK.AVG(Table2[[#This Row],[Sharpe Ratio Z-Score]],Table2[Sharpe Ratio Z-Score])</f>
        <v>57</v>
      </c>
      <c r="AV33">
        <f>(Table2[[#This Row],[Rank 1Y]]+Table2[[#This Row],[Rank 6M]]+Table2[[#This Row],[Rank Sharpe]])/3</f>
        <v>62.666666666666664</v>
      </c>
    </row>
    <row r="34" spans="1:48" x14ac:dyDescent="0.3">
      <c r="A34" t="s">
        <v>516</v>
      </c>
      <c r="B34" t="s">
        <v>517</v>
      </c>
      <c r="C34" t="s">
        <v>3138</v>
      </c>
      <c r="D34" t="s">
        <v>325</v>
      </c>
      <c r="E34">
        <v>42277.484634619999</v>
      </c>
      <c r="F34">
        <v>2056.15</v>
      </c>
      <c r="G34">
        <v>104.2105787017</v>
      </c>
      <c r="H34">
        <f>(Table2[[#This Row],[1Y Return vs Nifty]]-AVERAGE(Table2[1Y Return vs Nifty]))/_xlfn.STDEV.P(Table2[1Y Return vs Nifty])</f>
        <v>1.3509216416990539</v>
      </c>
      <c r="I34">
        <v>27.589474814119399</v>
      </c>
      <c r="J34">
        <f>(Table2[[#This Row],[1M Return vs Nifty]]-AVERAGE(Table2[1M Return vs Nifty]))/_xlfn.STDEV.P(Table2[1M Return vs Nifty])</f>
        <v>2.4415431800793894</v>
      </c>
      <c r="K34">
        <v>41.395784570946503</v>
      </c>
      <c r="L34">
        <f>(Table2[[#This Row],[6M Return vs Nifty]]-AVERAGE(Table2[6M Return vs Nifty]))/_xlfn.STDEV.P(Table2[6M Return vs Nifty])</f>
        <v>1.0790743008308126</v>
      </c>
      <c r="M34">
        <v>5.3475633886144598</v>
      </c>
      <c r="N34">
        <f>(Table2[[#This Row],[1W Return vs Nifty]]-AVERAGE(Table2[1W Return vs Nifty]))/_xlfn.STDEV.P(Table2[1W Return vs Nifty])</f>
        <v>0.64106100224111895</v>
      </c>
      <c r="O34">
        <v>1971.55</v>
      </c>
      <c r="P34">
        <v>1840.0333900729399</v>
      </c>
      <c r="Q34">
        <v>1508.2833051821799</v>
      </c>
      <c r="R34">
        <v>56.459296739527502</v>
      </c>
      <c r="S34" s="1">
        <f>(Table2[[#This Row],[Close Price]]-Table2[[#This Row],[20D EMA]])/Table2[[#This Row],[20D EMA]]</f>
        <v>4.2910400446349389E-2</v>
      </c>
      <c r="T34" s="1">
        <f>(Table2[[#This Row],[Close Price]]-Table2[[#This Row],[50D EMA]])/Table2[[#This Row],[50D EMA]]</f>
        <v>0.11745254792278154</v>
      </c>
      <c r="U34" s="1">
        <f>(Table2[[#This Row],[Close Price]]-Table2[[#This Row],[200D EMA]])/Table2[[#This Row],[200D EMA]]</f>
        <v>0.3632385858382523</v>
      </c>
      <c r="V34">
        <v>1.2363243134391699</v>
      </c>
      <c r="W34">
        <v>2050</v>
      </c>
      <c r="X34">
        <v>2152.9499999999998</v>
      </c>
      <c r="Y34">
        <v>2030</v>
      </c>
      <c r="Z34">
        <v>2199.5500000000002</v>
      </c>
      <c r="AA34">
        <v>2030</v>
      </c>
      <c r="AB34">
        <v>2175.9</v>
      </c>
      <c r="AC34" s="1">
        <f>(Table2[[#This Row],[Close Price]]/Table2[[#This Row],[Day Low]])-1</f>
        <v>3.0000000000001137E-3</v>
      </c>
      <c r="AD34" s="1">
        <f>(Table2[[#This Row],[Day High]]/Table2[[#This Row],[Close Price]])-1</f>
        <v>4.7078277363032717E-2</v>
      </c>
      <c r="AE34" s="1">
        <f>(Table2[[#This Row],[Close Price]]/Table2[[#This Row],[Current Week Low]])-1</f>
        <v>1.2881773399014751E-2</v>
      </c>
      <c r="AF34" s="1">
        <f>(Table2[[#This Row],[Current Week High]]/Table2[[#This Row],[Close Price]])-1</f>
        <v>6.9741993531600377E-2</v>
      </c>
      <c r="AG34" s="1">
        <f>(Table2[[#This Row],[Close Price]]/Table2[[#This Row],[Current Month Low]])-1</f>
        <v>1.2881773399014751E-2</v>
      </c>
      <c r="AH34" s="1">
        <f>(Table2[[#This Row],[Current Month High]]/Table2[[#This Row],[Close Price]])-1</f>
        <v>5.8239914403132031E-2</v>
      </c>
      <c r="AI34">
        <v>6.9741993531600297</v>
      </c>
      <c r="AJ34">
        <v>152.59828009827999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</v>
      </c>
      <c r="AM34" t="s">
        <v>3175</v>
      </c>
      <c r="AN34">
        <v>8.7200000000000006</v>
      </c>
      <c r="AO34" t="s">
        <v>3175</v>
      </c>
      <c r="AP34">
        <v>0.19932832293988101</v>
      </c>
      <c r="AQ34">
        <f>(Table2[[#This Row],[Sharpe Ratio]]-AVERAGE(Table2[Sharpe Ratio]))/_xlfn.STDEV.P(Table2[Sharpe Ratio])</f>
        <v>1.6098600881765306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7.1224602130269057</v>
      </c>
      <c r="AS34">
        <f>_xlfn.RANK.AVG(Table2[[#This Row],[1Y Return vs Nifty Z-Score]],Table2[1Y Return vs Nifty Z-Score])</f>
        <v>64</v>
      </c>
      <c r="AT34">
        <f>_xlfn.RANK.AVG(Table2[[#This Row],[6M Return vs Nifty Z-Score]],Table2[6M Return vs Nifty Z-Score])</f>
        <v>90</v>
      </c>
      <c r="AU34">
        <f>_xlfn.RANK.AVG(Table2[[#This Row],[Sharpe Ratio Z-Score]],Table2[Sharpe Ratio Z-Score])</f>
        <v>37</v>
      </c>
      <c r="AV34">
        <f>(Table2[[#This Row],[Rank 1Y]]+Table2[[#This Row],[Rank 6M]]+Table2[[#This Row],[Rank Sharpe]])/3</f>
        <v>63.666666666666664</v>
      </c>
    </row>
    <row r="35" spans="1:48" x14ac:dyDescent="0.3">
      <c r="A35" t="s">
        <v>1672</v>
      </c>
      <c r="B35" t="s">
        <v>1673</v>
      </c>
      <c r="C35" t="s">
        <v>3141</v>
      </c>
      <c r="D35" t="s">
        <v>161</v>
      </c>
      <c r="E35">
        <v>5287.2039267999999</v>
      </c>
      <c r="F35">
        <v>4677.6499999999996</v>
      </c>
      <c r="G35">
        <v>130.14847283747699</v>
      </c>
      <c r="H35">
        <f>(Table2[[#This Row],[1Y Return vs Nifty]]-AVERAGE(Table2[1Y Return vs Nifty]))/_xlfn.STDEV.P(Table2[1Y Return vs Nifty])</f>
        <v>1.7926378358684907</v>
      </c>
      <c r="I35">
        <v>-10.431579181999799</v>
      </c>
      <c r="J35">
        <f>(Table2[[#This Row],[1M Return vs Nifty]]-AVERAGE(Table2[1M Return vs Nifty]))/_xlfn.STDEV.P(Table2[1M Return vs Nifty])</f>
        <v>-1.0372705605077532</v>
      </c>
      <c r="K35">
        <v>32.5288131607604</v>
      </c>
      <c r="L35">
        <f>(Table2[[#This Row],[6M Return vs Nifty]]-AVERAGE(Table2[6M Return vs Nifty]))/_xlfn.STDEV.P(Table2[6M Return vs Nifty])</f>
        <v>0.78508921802930398</v>
      </c>
      <c r="M35">
        <v>5.3089736027581296</v>
      </c>
      <c r="N35">
        <f>(Table2[[#This Row],[1W Return vs Nifty]]-AVERAGE(Table2[1W Return vs Nifty]))/_xlfn.STDEV.P(Table2[1W Return vs Nifty])</f>
        <v>0.63172261677805497</v>
      </c>
      <c r="O35">
        <v>4768.91</v>
      </c>
      <c r="P35">
        <v>4800.1437958903798</v>
      </c>
      <c r="Q35">
        <v>3925.3222270053702</v>
      </c>
      <c r="R35">
        <v>44.191925272160098</v>
      </c>
      <c r="S35" s="1">
        <f>(Table2[[#This Row],[Close Price]]-Table2[[#This Row],[20D EMA]])/Table2[[#This Row],[20D EMA]]</f>
        <v>-1.9136448370801761E-2</v>
      </c>
      <c r="T35" s="1">
        <f>(Table2[[#This Row],[Close Price]]-Table2[[#This Row],[50D EMA]])/Table2[[#This Row],[50D EMA]]</f>
        <v>-2.5518776332336679E-2</v>
      </c>
      <c r="U35" s="1">
        <f>(Table2[[#This Row],[Close Price]]-Table2[[#This Row],[200D EMA]])/Table2[[#This Row],[200D EMA]]</f>
        <v>0.19166013119095718</v>
      </c>
      <c r="V35">
        <v>0.47788574894652203</v>
      </c>
      <c r="W35">
        <v>4560.05</v>
      </c>
      <c r="X35">
        <v>4735</v>
      </c>
      <c r="Y35">
        <v>4554.1000000000004</v>
      </c>
      <c r="Z35">
        <v>4838.5</v>
      </c>
      <c r="AA35">
        <v>4554.1000000000004</v>
      </c>
      <c r="AB35">
        <v>4778</v>
      </c>
      <c r="AC35" s="1">
        <f>(Table2[[#This Row],[Close Price]]/Table2[[#This Row],[Day Low]])-1</f>
        <v>2.5789190907994364E-2</v>
      </c>
      <c r="AD35" s="1">
        <f>(Table2[[#This Row],[Day High]]/Table2[[#This Row],[Close Price]])-1</f>
        <v>1.2260429916731708E-2</v>
      </c>
      <c r="AE35" s="1">
        <f>(Table2[[#This Row],[Close Price]]/Table2[[#This Row],[Current Week Low]])-1</f>
        <v>2.7129399881425265E-2</v>
      </c>
      <c r="AF35" s="1">
        <f>(Table2[[#This Row],[Current Week High]]/Table2[[#This Row],[Close Price]])-1</f>
        <v>3.4386925058523143E-2</v>
      </c>
      <c r="AG35" s="1">
        <f>(Table2[[#This Row],[Close Price]]/Table2[[#This Row],[Current Month Low]])-1</f>
        <v>2.7129399881425265E-2</v>
      </c>
      <c r="AH35" s="1">
        <f>(Table2[[#This Row],[Current Month High]]/Table2[[#This Row],[Close Price]])-1</f>
        <v>2.1453080072258546E-2</v>
      </c>
      <c r="AI35">
        <v>21.634795249751399</v>
      </c>
      <c r="AJ35">
        <v>173.147445255474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-0.1</v>
      </c>
      <c r="AM35" t="s">
        <v>3174</v>
      </c>
      <c r="AN35">
        <v>-2.58</v>
      </c>
      <c r="AO35" t="s">
        <v>3174</v>
      </c>
      <c r="AP35">
        <v>0.208520564771008</v>
      </c>
      <c r="AQ35">
        <f>(Table2[[#This Row],[Sharpe Ratio]]-AVERAGE(Table2[Sharpe Ratio]))/_xlfn.STDEV.P(Table2[Sharpe Ratio])</f>
        <v>1.7171804920622631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48</v>
      </c>
      <c r="AT35">
        <f>_xlfn.RANK.AVG(Table2[[#This Row],[6M Return vs Nifty Z-Score]],Table2[6M Return vs Nifty Z-Score])</f>
        <v>117</v>
      </c>
      <c r="AU35">
        <f>_xlfn.RANK.AVG(Table2[[#This Row],[Sharpe Ratio Z-Score]],Table2[Sharpe Ratio Z-Score])</f>
        <v>26</v>
      </c>
      <c r="AV35">
        <f>(Table2[[#This Row],[Rank 1Y]]+Table2[[#This Row],[Rank 6M]]+Table2[[#This Row],[Rank Sharpe]])/3</f>
        <v>63.666666666666664</v>
      </c>
    </row>
    <row r="36" spans="1:48" x14ac:dyDescent="0.3">
      <c r="A36" t="s">
        <v>497</v>
      </c>
      <c r="B36" t="s">
        <v>498</v>
      </c>
      <c r="C36" t="s">
        <v>3129</v>
      </c>
      <c r="D36" t="s">
        <v>398</v>
      </c>
      <c r="E36">
        <v>43531.314222100002</v>
      </c>
      <c r="F36">
        <v>727.25</v>
      </c>
      <c r="G36">
        <v>196.09030474554899</v>
      </c>
      <c r="H36">
        <f>(Table2[[#This Row],[1Y Return vs Nifty]]-AVERAGE(Table2[1Y Return vs Nifty]))/_xlfn.STDEV.P(Table2[1Y Return vs Nifty])</f>
        <v>2.9156116160265984</v>
      </c>
      <c r="I36">
        <v>-3.40499546049129</v>
      </c>
      <c r="J36">
        <f>(Table2[[#This Row],[1M Return vs Nifty]]-AVERAGE(Table2[1M Return vs Nifty]))/_xlfn.STDEV.P(Table2[1M Return vs Nifty])</f>
        <v>-0.39435897782872592</v>
      </c>
      <c r="K36">
        <v>47.580608773732401</v>
      </c>
      <c r="L36">
        <f>(Table2[[#This Row],[6M Return vs Nifty]]-AVERAGE(Table2[6M Return vs Nifty]))/_xlfn.STDEV.P(Table2[6M Return vs Nifty])</f>
        <v>1.2841325976558187</v>
      </c>
      <c r="M36">
        <v>-1.0225291249784201</v>
      </c>
      <c r="N36">
        <f>(Table2[[#This Row],[1W Return vs Nifty]]-AVERAGE(Table2[1W Return vs Nifty]))/_xlfn.STDEV.P(Table2[1W Return vs Nifty])</f>
        <v>-0.90044481354070816</v>
      </c>
      <c r="O36">
        <v>746.71</v>
      </c>
      <c r="P36">
        <v>708.14907602027097</v>
      </c>
      <c r="Q36">
        <v>554.96461962255796</v>
      </c>
      <c r="R36">
        <v>36.305682726533199</v>
      </c>
      <c r="S36" s="1">
        <f>(Table2[[#This Row],[Close Price]]-Table2[[#This Row],[20D EMA]])/Table2[[#This Row],[20D EMA]]</f>
        <v>-2.6060987531973639E-2</v>
      </c>
      <c r="T36" s="1">
        <f>(Table2[[#This Row],[Close Price]]-Table2[[#This Row],[50D EMA]])/Table2[[#This Row],[50D EMA]]</f>
        <v>2.697302676305725E-2</v>
      </c>
      <c r="U36" s="1">
        <f>(Table2[[#This Row],[Close Price]]-Table2[[#This Row],[200D EMA]])/Table2[[#This Row],[200D EMA]]</f>
        <v>0.31044389909867881</v>
      </c>
      <c r="V36">
        <v>0.94797824510274797</v>
      </c>
      <c r="W36">
        <v>691.15</v>
      </c>
      <c r="X36">
        <v>733.9</v>
      </c>
      <c r="Y36">
        <v>691.15</v>
      </c>
      <c r="Z36">
        <v>769</v>
      </c>
      <c r="AA36">
        <v>691.15</v>
      </c>
      <c r="AB36">
        <v>756.45</v>
      </c>
      <c r="AC36" s="1">
        <f>(Table2[[#This Row],[Close Price]]/Table2[[#This Row],[Day Low]])-1</f>
        <v>5.2231787600376167E-2</v>
      </c>
      <c r="AD36" s="1">
        <f>(Table2[[#This Row],[Day High]]/Table2[[#This Row],[Close Price]])-1</f>
        <v>9.1440357511172188E-3</v>
      </c>
      <c r="AE36" s="1">
        <f>(Table2[[#This Row],[Close Price]]/Table2[[#This Row],[Current Week Low]])-1</f>
        <v>5.2231787600376167E-2</v>
      </c>
      <c r="AF36" s="1">
        <f>(Table2[[#This Row],[Current Week High]]/Table2[[#This Row],[Close Price]])-1</f>
        <v>5.7408044001375114E-2</v>
      </c>
      <c r="AG36" s="1">
        <f>(Table2[[#This Row],[Close Price]]/Table2[[#This Row],[Current Month Low]])-1</f>
        <v>5.2231787600376167E-2</v>
      </c>
      <c r="AH36" s="1">
        <f>(Table2[[#This Row],[Current Month High]]/Table2[[#This Row],[Close Price]])-1</f>
        <v>4.0151254726710217E-2</v>
      </c>
      <c r="AI36">
        <v>13.970436576142999</v>
      </c>
      <c r="AJ36">
        <v>228.68199536749299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0.32</v>
      </c>
      <c r="AM36" t="s">
        <v>3175</v>
      </c>
      <c r="AN36">
        <v>-5.66</v>
      </c>
      <c r="AO36" t="s">
        <v>3174</v>
      </c>
      <c r="AP36">
        <v>0.13323147220610601</v>
      </c>
      <c r="AQ36">
        <f>(Table2[[#This Row],[Sharpe Ratio]]-AVERAGE(Table2[Sharpe Ratio]))/_xlfn.STDEV.P(Table2[Sharpe Ratio])</f>
        <v>0.83817230551796518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3.7431127278309484</v>
      </c>
      <c r="AS36">
        <f>_xlfn.RANK.AVG(Table2[[#This Row],[1Y Return vs Nifty Z-Score]],Table2[1Y Return vs Nifty Z-Score])</f>
        <v>12</v>
      </c>
      <c r="AT36">
        <f>_xlfn.RANK.AVG(Table2[[#This Row],[6M Return vs Nifty Z-Score]],Table2[6M Return vs Nifty Z-Score])</f>
        <v>75</v>
      </c>
      <c r="AU36">
        <f>_xlfn.RANK.AVG(Table2[[#This Row],[Sharpe Ratio Z-Score]],Table2[Sharpe Ratio Z-Score])</f>
        <v>142</v>
      </c>
      <c r="AV36">
        <f>(Table2[[#This Row],[Rank 1Y]]+Table2[[#This Row],[Rank 6M]]+Table2[[#This Row],[Rank Sharpe]])/3</f>
        <v>76.333333333333329</v>
      </c>
    </row>
    <row r="37" spans="1:48" x14ac:dyDescent="0.3">
      <c r="A37" t="s">
        <v>1435</v>
      </c>
      <c r="B37" t="s">
        <v>1436</v>
      </c>
      <c r="C37" t="s">
        <v>3132</v>
      </c>
      <c r="D37" t="s">
        <v>48</v>
      </c>
      <c r="E37">
        <v>7401.0962091499996</v>
      </c>
      <c r="F37">
        <v>542.15</v>
      </c>
      <c r="G37">
        <v>64.9232542794078</v>
      </c>
      <c r="H37">
        <f>(Table2[[#This Row],[1Y Return vs Nifty]]-AVERAGE(Table2[1Y Return vs Nifty]))/_xlfn.STDEV.P(Table2[1Y Return vs Nifty])</f>
        <v>0.68186781134286678</v>
      </c>
      <c r="I37">
        <v>-0.42267728948841199</v>
      </c>
      <c r="J37">
        <f>(Table2[[#This Row],[1M Return vs Nifty]]-AVERAGE(Table2[1M Return vs Nifty]))/_xlfn.STDEV.P(Table2[1M Return vs Nifty])</f>
        <v>-0.12148570521649127</v>
      </c>
      <c r="K37">
        <v>53.683574869525799</v>
      </c>
      <c r="L37">
        <f>(Table2[[#This Row],[6M Return vs Nifty]]-AVERAGE(Table2[6M Return vs Nifty]))/_xlfn.STDEV.P(Table2[6M Return vs Nifty])</f>
        <v>1.486476882982545</v>
      </c>
      <c r="M37">
        <v>4.0396389240469599</v>
      </c>
      <c r="N37">
        <f>(Table2[[#This Row],[1W Return vs Nifty]]-AVERAGE(Table2[1W Return vs Nifty]))/_xlfn.STDEV.P(Table2[1W Return vs Nifty])</f>
        <v>0.32455489743464966</v>
      </c>
      <c r="O37">
        <v>567.66</v>
      </c>
      <c r="P37">
        <v>553.42207264187698</v>
      </c>
      <c r="Q37">
        <v>442.17555563696499</v>
      </c>
      <c r="R37">
        <v>31.044716833414999</v>
      </c>
      <c r="S37" s="1">
        <f>(Table2[[#This Row],[Close Price]]-Table2[[#This Row],[20D EMA]])/Table2[[#This Row],[20D EMA]]</f>
        <v>-4.4938871859916137E-2</v>
      </c>
      <c r="T37" s="1">
        <f>(Table2[[#This Row],[Close Price]]-Table2[[#This Row],[50D EMA]])/Table2[[#This Row],[50D EMA]]</f>
        <v>-2.0367949164129626E-2</v>
      </c>
      <c r="U37" s="1">
        <f>(Table2[[#This Row],[Close Price]]-Table2[[#This Row],[200D EMA]])/Table2[[#This Row],[200D EMA]]</f>
        <v>0.22609672354913263</v>
      </c>
      <c r="V37">
        <v>0.74669160282275904</v>
      </c>
      <c r="W37">
        <v>540.20000000000005</v>
      </c>
      <c r="X37">
        <v>560</v>
      </c>
      <c r="Y37">
        <v>540.20000000000005</v>
      </c>
      <c r="Z37">
        <v>590</v>
      </c>
      <c r="AA37">
        <v>540.20000000000005</v>
      </c>
      <c r="AB37">
        <v>577.79999999999995</v>
      </c>
      <c r="AC37" s="1">
        <f>(Table2[[#This Row],[Close Price]]/Table2[[#This Row],[Day Low]])-1</f>
        <v>3.6097741577192366E-3</v>
      </c>
      <c r="AD37" s="1">
        <f>(Table2[[#This Row],[Day High]]/Table2[[#This Row],[Close Price]])-1</f>
        <v>3.2924467398321555E-2</v>
      </c>
      <c r="AE37" s="1">
        <f>(Table2[[#This Row],[Close Price]]/Table2[[#This Row],[Current Week Low]])-1</f>
        <v>3.6097741577192366E-3</v>
      </c>
      <c r="AF37" s="1">
        <f>(Table2[[#This Row],[Current Week High]]/Table2[[#This Row],[Close Price]])-1</f>
        <v>8.8259706723231579E-2</v>
      </c>
      <c r="AG37" s="1">
        <f>(Table2[[#This Row],[Close Price]]/Table2[[#This Row],[Current Month Low]])-1</f>
        <v>3.6097741577192366E-3</v>
      </c>
      <c r="AH37" s="1">
        <f>(Table2[[#This Row],[Current Month High]]/Table2[[#This Row],[Close Price]])-1</f>
        <v>6.5756709397768009E-2</v>
      </c>
      <c r="AI37">
        <v>14.1750438070644</v>
      </c>
      <c r="AJ37">
        <v>124.725388601036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0.19</v>
      </c>
      <c r="AM37" t="s">
        <v>3175</v>
      </c>
      <c r="AN37">
        <v>-8.1999999999999993</v>
      </c>
      <c r="AO37" t="s">
        <v>3174</v>
      </c>
      <c r="AP37">
        <v>0.192994316759562</v>
      </c>
      <c r="AQ37">
        <f>(Table2[[#This Row],[Sharpe Ratio]]-AVERAGE(Table2[Sharpe Ratio]))/_xlfn.STDEV.P(Table2[Sharpe Ratio])</f>
        <v>1.5359098903929265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3.9073237769364968</v>
      </c>
      <c r="AS37">
        <f>_xlfn.RANK.AVG(Table2[[#This Row],[1Y Return vs Nifty Z-Score]],Table2[1Y Return vs Nifty Z-Score])</f>
        <v>134</v>
      </c>
      <c r="AT37">
        <f>_xlfn.RANK.AVG(Table2[[#This Row],[6M Return vs Nifty Z-Score]],Table2[6M Return vs Nifty Z-Score])</f>
        <v>59</v>
      </c>
      <c r="AU37">
        <f>_xlfn.RANK.AVG(Table2[[#This Row],[Sharpe Ratio Z-Score]],Table2[Sharpe Ratio Z-Score])</f>
        <v>42</v>
      </c>
      <c r="AV37">
        <f>(Table2[[#This Row],[Rank 1Y]]+Table2[[#This Row],[Rank 6M]]+Table2[[#This Row],[Rank Sharpe]])/3</f>
        <v>78.333333333333329</v>
      </c>
    </row>
    <row r="38" spans="1:48" x14ac:dyDescent="0.3">
      <c r="A38" t="s">
        <v>649</v>
      </c>
      <c r="B38" t="s">
        <v>650</v>
      </c>
      <c r="C38" t="s">
        <v>3129</v>
      </c>
      <c r="D38" t="s">
        <v>422</v>
      </c>
      <c r="E38">
        <v>29549.84939127</v>
      </c>
      <c r="F38">
        <v>5805.15</v>
      </c>
      <c r="G38">
        <v>172.17676573374601</v>
      </c>
      <c r="H38">
        <f>(Table2[[#This Row],[1Y Return vs Nifty]]-AVERAGE(Table2[1Y Return vs Nifty]))/_xlfn.STDEV.P(Table2[1Y Return vs Nifty])</f>
        <v>2.5083697101832834</v>
      </c>
      <c r="I38">
        <v>12.728657136467501</v>
      </c>
      <c r="J38">
        <f>(Table2[[#This Row],[1M Return vs Nifty]]-AVERAGE(Table2[1M Return vs Nifty]))/_xlfn.STDEV.P(Table2[1M Return vs Nifty])</f>
        <v>1.0818224122476365</v>
      </c>
      <c r="K38">
        <v>50.577165224688798</v>
      </c>
      <c r="L38">
        <f>(Table2[[#This Row],[6M Return vs Nifty]]-AVERAGE(Table2[6M Return vs Nifty]))/_xlfn.STDEV.P(Table2[6M Return vs Nifty])</f>
        <v>1.3834836449978469</v>
      </c>
      <c r="M38">
        <v>5.6557439429084404</v>
      </c>
      <c r="N38">
        <f>(Table2[[#This Row],[1W Return vs Nifty]]-AVERAGE(Table2[1W Return vs Nifty]))/_xlfn.STDEV.P(Table2[1W Return vs Nifty])</f>
        <v>0.71563795944249753</v>
      </c>
      <c r="O38">
        <v>5593.05</v>
      </c>
      <c r="P38">
        <v>5127.33951610024</v>
      </c>
      <c r="Q38">
        <v>4027.8740768262501</v>
      </c>
      <c r="R38">
        <v>63.397893120711302</v>
      </c>
      <c r="S38" s="1">
        <f>(Table2[[#This Row],[Close Price]]-Table2[[#This Row],[20D EMA]])/Table2[[#This Row],[20D EMA]]</f>
        <v>3.7922063990130511E-2</v>
      </c>
      <c r="T38" s="1">
        <f>(Table2[[#This Row],[Close Price]]-Table2[[#This Row],[50D EMA]])/Table2[[#This Row],[50D EMA]]</f>
        <v>0.13219535819139394</v>
      </c>
      <c r="U38" s="1">
        <f>(Table2[[#This Row],[Close Price]]-Table2[[#This Row],[200D EMA]])/Table2[[#This Row],[200D EMA]]</f>
        <v>0.44124416237315645</v>
      </c>
      <c r="V38">
        <v>0.67894141239042305</v>
      </c>
      <c r="W38">
        <v>5692.9</v>
      </c>
      <c r="X38">
        <v>5949.85</v>
      </c>
      <c r="Y38">
        <v>5642</v>
      </c>
      <c r="Z38">
        <v>5977.2</v>
      </c>
      <c r="AA38">
        <v>5692.9</v>
      </c>
      <c r="AB38">
        <v>5977.2</v>
      </c>
      <c r="AC38" s="1">
        <f>(Table2[[#This Row],[Close Price]]/Table2[[#This Row],[Day Low]])-1</f>
        <v>1.9717542904319485E-2</v>
      </c>
      <c r="AD38" s="1">
        <f>(Table2[[#This Row],[Day High]]/Table2[[#This Row],[Close Price]])-1</f>
        <v>2.4926143165981962E-2</v>
      </c>
      <c r="AE38" s="1">
        <f>(Table2[[#This Row],[Close Price]]/Table2[[#This Row],[Current Week Low]])-1</f>
        <v>2.8917050691244173E-2</v>
      </c>
      <c r="AF38" s="1">
        <f>(Table2[[#This Row],[Current Week High]]/Table2[[#This Row],[Close Price]])-1</f>
        <v>2.9637477067776086E-2</v>
      </c>
      <c r="AG38" s="1">
        <f>(Table2[[#This Row],[Close Price]]/Table2[[#This Row],[Current Month Low]])-1</f>
        <v>1.9717542904319485E-2</v>
      </c>
      <c r="AH38" s="1">
        <f>(Table2[[#This Row],[Current Month High]]/Table2[[#This Row],[Close Price]])-1</f>
        <v>2.9637477067776086E-2</v>
      </c>
      <c r="AI38">
        <v>3.9671670843991902</v>
      </c>
      <c r="AJ38">
        <v>203.43412696338399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0.47</v>
      </c>
      <c r="AM38" t="s">
        <v>3175</v>
      </c>
      <c r="AN38">
        <v>2.69</v>
      </c>
      <c r="AO38" t="s">
        <v>3175</v>
      </c>
      <c r="AP38">
        <v>0.129057859412122</v>
      </c>
      <c r="AQ38">
        <f>(Table2[[#This Row],[Sharpe Ratio]]-AVERAGE(Table2[Sharpe Ratio]))/_xlfn.STDEV.P(Table2[Sharpe Ratio])</f>
        <v>0.78944493096214274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6.4787586578334082</v>
      </c>
      <c r="AS38">
        <f>_xlfn.RANK.AVG(Table2[[#This Row],[1Y Return vs Nifty Z-Score]],Table2[1Y Return vs Nifty Z-Score])</f>
        <v>23</v>
      </c>
      <c r="AT38">
        <f>_xlfn.RANK.AVG(Table2[[#This Row],[6M Return vs Nifty Z-Score]],Table2[6M Return vs Nifty Z-Score])</f>
        <v>68</v>
      </c>
      <c r="AU38">
        <f>_xlfn.RANK.AVG(Table2[[#This Row],[Sharpe Ratio Z-Score]],Table2[Sharpe Ratio Z-Score])</f>
        <v>154</v>
      </c>
      <c r="AV38">
        <f>(Table2[[#This Row],[Rank 1Y]]+Table2[[#This Row],[Rank 6M]]+Table2[[#This Row],[Rank Sharpe]])/3</f>
        <v>81.666666666666671</v>
      </c>
    </row>
    <row r="39" spans="1:48" x14ac:dyDescent="0.3">
      <c r="A39" t="s">
        <v>1534</v>
      </c>
      <c r="B39" t="s">
        <v>1535</v>
      </c>
      <c r="C39" t="s">
        <v>3135</v>
      </c>
      <c r="D39" t="s">
        <v>190</v>
      </c>
      <c r="E39">
        <v>6554.8118710799999</v>
      </c>
      <c r="F39">
        <v>2283.6</v>
      </c>
      <c r="G39">
        <v>106.757345891512</v>
      </c>
      <c r="H39">
        <f>(Table2[[#This Row],[1Y Return vs Nifty]]-AVERAGE(Table2[1Y Return vs Nifty]))/_xlfn.STDEV.P(Table2[1Y Return vs Nifty])</f>
        <v>1.3942924837817066</v>
      </c>
      <c r="I39">
        <v>-8.6985329687026098</v>
      </c>
      <c r="J39">
        <f>(Table2[[#This Row],[1M Return vs Nifty]]-AVERAGE(Table2[1M Return vs Nifty]))/_xlfn.STDEV.P(Table2[1M Return vs Nifty])</f>
        <v>-0.87870196899774</v>
      </c>
      <c r="K39">
        <v>48.443605551349101</v>
      </c>
      <c r="L39">
        <f>(Table2[[#This Row],[6M Return vs Nifty]]-AVERAGE(Table2[6M Return vs Nifty]))/_xlfn.STDEV.P(Table2[6M Return vs Nifty])</f>
        <v>1.3127453186615083</v>
      </c>
      <c r="M39">
        <v>-0.90136860044911105</v>
      </c>
      <c r="N39">
        <f>(Table2[[#This Row],[1W Return vs Nifty]]-AVERAGE(Table2[1W Return vs Nifty]))/_xlfn.STDEV.P(Table2[1W Return vs Nifty])</f>
        <v>-0.87112504262583268</v>
      </c>
      <c r="O39">
        <v>2465.8000000000002</v>
      </c>
      <c r="P39">
        <v>2458.5579270019898</v>
      </c>
      <c r="Q39">
        <v>1935.69754635853</v>
      </c>
      <c r="R39">
        <v>16.273692472702201</v>
      </c>
      <c r="S39" s="1">
        <f>(Table2[[#This Row],[Close Price]]-Table2[[#This Row],[20D EMA]])/Table2[[#This Row],[20D EMA]]</f>
        <v>-7.3890826506610538E-2</v>
      </c>
      <c r="T39" s="1">
        <f>(Table2[[#This Row],[Close Price]]-Table2[[#This Row],[50D EMA]])/Table2[[#This Row],[50D EMA]]</f>
        <v>-7.1162824792717724E-2</v>
      </c>
      <c r="U39" s="1">
        <f>(Table2[[#This Row],[Close Price]]-Table2[[#This Row],[200D EMA]])/Table2[[#This Row],[200D EMA]]</f>
        <v>0.17972975907106484</v>
      </c>
      <c r="V39">
        <v>0.32131537252063402</v>
      </c>
      <c r="W39">
        <v>2263</v>
      </c>
      <c r="X39">
        <v>2354.5500000000002</v>
      </c>
      <c r="Y39">
        <v>2263</v>
      </c>
      <c r="Z39">
        <v>2480</v>
      </c>
      <c r="AA39">
        <v>2263</v>
      </c>
      <c r="AB39">
        <v>2480</v>
      </c>
      <c r="AC39" s="1">
        <f>(Table2[[#This Row],[Close Price]]/Table2[[#This Row],[Day Low]])-1</f>
        <v>9.1029606716748201E-3</v>
      </c>
      <c r="AD39" s="1">
        <f>(Table2[[#This Row],[Day High]]/Table2[[#This Row],[Close Price]])-1</f>
        <v>3.10693641618498E-2</v>
      </c>
      <c r="AE39" s="1">
        <f>(Table2[[#This Row],[Close Price]]/Table2[[#This Row],[Current Week Low]])-1</f>
        <v>9.1029606716748201E-3</v>
      </c>
      <c r="AF39" s="1">
        <f>(Table2[[#This Row],[Current Week High]]/Table2[[#This Row],[Close Price]])-1</f>
        <v>8.6004554212646633E-2</v>
      </c>
      <c r="AG39" s="1">
        <f>(Table2[[#This Row],[Close Price]]/Table2[[#This Row],[Current Month Low]])-1</f>
        <v>9.1029606716748201E-3</v>
      </c>
      <c r="AH39" s="1">
        <f>(Table2[[#This Row],[Current Month High]]/Table2[[#This Row],[Close Price]])-1</f>
        <v>8.6004554212646633E-2</v>
      </c>
      <c r="AI39">
        <v>29.273953406901299</v>
      </c>
      <c r="AJ39">
        <v>164.12213740458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-0.14000000000000001</v>
      </c>
      <c r="AM39" t="s">
        <v>3174</v>
      </c>
      <c r="AN39">
        <v>-7.69</v>
      </c>
      <c r="AO39" t="s">
        <v>3174</v>
      </c>
      <c r="AP39">
        <v>0.142345868735195</v>
      </c>
      <c r="AQ39">
        <f>(Table2[[#This Row],[Sharpe Ratio]]-AVERAGE(Table2[Sharpe Ratio]))/_xlfn.STDEV.P(Table2[Sharpe Ratio])</f>
        <v>0.94458385719889204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1.9017946480185337</v>
      </c>
      <c r="AS39">
        <f>_xlfn.RANK.AVG(Table2[[#This Row],[1Y Return vs Nifty Z-Score]],Table2[1Y Return vs Nifty Z-Score])</f>
        <v>63</v>
      </c>
      <c r="AT39">
        <f>_xlfn.RANK.AVG(Table2[[#This Row],[6M Return vs Nifty Z-Score]],Table2[6M Return vs Nifty Z-Score])</f>
        <v>73</v>
      </c>
      <c r="AU39">
        <f>_xlfn.RANK.AVG(Table2[[#This Row],[Sharpe Ratio Z-Score]],Table2[Sharpe Ratio Z-Score])</f>
        <v>121</v>
      </c>
      <c r="AV39">
        <f>(Table2[[#This Row],[Rank 1Y]]+Table2[[#This Row],[Rank 6M]]+Table2[[#This Row],[Rank Sharpe]])/3</f>
        <v>85.666666666666671</v>
      </c>
    </row>
    <row r="40" spans="1:48" x14ac:dyDescent="0.3">
      <c r="A40" t="s">
        <v>1328</v>
      </c>
      <c r="B40" t="s">
        <v>1329</v>
      </c>
      <c r="C40" t="s">
        <v>3141</v>
      </c>
      <c r="D40" t="s">
        <v>375</v>
      </c>
      <c r="E40">
        <v>8549.5525615499992</v>
      </c>
      <c r="F40">
        <v>376.75</v>
      </c>
      <c r="G40">
        <v>130.50018066399599</v>
      </c>
      <c r="H40">
        <f>(Table2[[#This Row],[1Y Return vs Nifty]]-AVERAGE(Table2[1Y Return vs Nifty]))/_xlfn.STDEV.P(Table2[1Y Return vs Nifty])</f>
        <v>1.7986273368579055</v>
      </c>
      <c r="I40">
        <v>-3.5836780101710999</v>
      </c>
      <c r="J40">
        <f>(Table2[[#This Row],[1M Return vs Nifty]]-AVERAGE(Table2[1M Return vs Nifty]))/_xlfn.STDEV.P(Table2[1M Return vs Nifty])</f>
        <v>-0.41070790148278125</v>
      </c>
      <c r="K40">
        <v>29.265193285989</v>
      </c>
      <c r="L40">
        <f>(Table2[[#This Row],[6M Return vs Nifty]]-AVERAGE(Table2[6M Return vs Nifty]))/_xlfn.STDEV.P(Table2[6M Return vs Nifty])</f>
        <v>0.67688366342301232</v>
      </c>
      <c r="M40">
        <v>0.23033214561333601</v>
      </c>
      <c r="N40">
        <f>(Table2[[#This Row],[1W Return vs Nifty]]-AVERAGE(Table2[1W Return vs Nifty]))/_xlfn.STDEV.P(Table2[1W Return vs Nifty])</f>
        <v>-0.59726351266259781</v>
      </c>
      <c r="O40">
        <v>397.04</v>
      </c>
      <c r="P40">
        <v>381.78785239751301</v>
      </c>
      <c r="Q40">
        <v>296.25909885211598</v>
      </c>
      <c r="R40">
        <v>29.816917269006002</v>
      </c>
      <c r="S40" s="1">
        <f>(Table2[[#This Row],[Close Price]]-Table2[[#This Row],[20D EMA]])/Table2[[#This Row],[20D EMA]]</f>
        <v>-5.1103163409228339E-2</v>
      </c>
      <c r="T40" s="1">
        <f>(Table2[[#This Row],[Close Price]]-Table2[[#This Row],[50D EMA]])/Table2[[#This Row],[50D EMA]]</f>
        <v>-1.3195423494689018E-2</v>
      </c>
      <c r="U40" s="1">
        <f>(Table2[[#This Row],[Close Price]]-Table2[[#This Row],[200D EMA]])/Table2[[#This Row],[200D EMA]]</f>
        <v>0.27169089982300515</v>
      </c>
      <c r="V40">
        <v>0.59696339112212804</v>
      </c>
      <c r="W40">
        <v>369.5</v>
      </c>
      <c r="X40">
        <v>384.7</v>
      </c>
      <c r="Y40">
        <v>369.5</v>
      </c>
      <c r="Z40">
        <v>398</v>
      </c>
      <c r="AA40">
        <v>369.5</v>
      </c>
      <c r="AB40">
        <v>397.5</v>
      </c>
      <c r="AC40" s="1">
        <f>(Table2[[#This Row],[Close Price]]/Table2[[#This Row],[Day Low]])-1</f>
        <v>1.9621109607577791E-2</v>
      </c>
      <c r="AD40" s="1">
        <f>(Table2[[#This Row],[Day High]]/Table2[[#This Row],[Close Price]])-1</f>
        <v>2.1101526211015242E-2</v>
      </c>
      <c r="AE40" s="1">
        <f>(Table2[[#This Row],[Close Price]]/Table2[[#This Row],[Current Week Low]])-1</f>
        <v>1.9621109607577791E-2</v>
      </c>
      <c r="AF40" s="1">
        <f>(Table2[[#This Row],[Current Week High]]/Table2[[#This Row],[Close Price]])-1</f>
        <v>5.6403450564034507E-2</v>
      </c>
      <c r="AG40" s="1">
        <f>(Table2[[#This Row],[Close Price]]/Table2[[#This Row],[Current Month Low]])-1</f>
        <v>1.9621109607577791E-2</v>
      </c>
      <c r="AH40" s="1">
        <f>(Table2[[#This Row],[Current Month High]]/Table2[[#This Row],[Close Price]])-1</f>
        <v>5.5076310550763008E-2</v>
      </c>
      <c r="AI40">
        <v>18.593231585932301</v>
      </c>
      <c r="AJ40">
        <v>168.915060670949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0.01</v>
      </c>
      <c r="AM40" t="s">
        <v>3175</v>
      </c>
      <c r="AN40">
        <v>-15.12</v>
      </c>
      <c r="AO40" t="s">
        <v>3174</v>
      </c>
      <c r="AP40">
        <v>0.171237552354326</v>
      </c>
      <c r="AQ40">
        <f>(Table2[[#This Row],[Sharpe Ratio]]-AVERAGE(Table2[Sharpe Ratio]))/_xlfn.STDEV.P(Table2[Sharpe Ratio])</f>
        <v>1.2818973452366396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2.7494369313721778</v>
      </c>
      <c r="AS40">
        <f>_xlfn.RANK.AVG(Table2[[#This Row],[1Y Return vs Nifty Z-Score]],Table2[1Y Return vs Nifty Z-Score])</f>
        <v>46</v>
      </c>
      <c r="AT40">
        <f>_xlfn.RANK.AVG(Table2[[#This Row],[6M Return vs Nifty Z-Score]],Table2[6M Return vs Nifty Z-Score])</f>
        <v>138</v>
      </c>
      <c r="AU40">
        <f>_xlfn.RANK.AVG(Table2[[#This Row],[Sharpe Ratio Z-Score]],Table2[Sharpe Ratio Z-Score])</f>
        <v>75</v>
      </c>
      <c r="AV40">
        <f>(Table2[[#This Row],[Rank 1Y]]+Table2[[#This Row],[Rank 6M]]+Table2[[#This Row],[Rank Sharpe]])/3</f>
        <v>86.333333333333329</v>
      </c>
    </row>
    <row r="41" spans="1:48" x14ac:dyDescent="0.3">
      <c r="A41" t="s">
        <v>66</v>
      </c>
      <c r="B41" t="s">
        <v>67</v>
      </c>
      <c r="C41" t="s">
        <v>3135</v>
      </c>
      <c r="D41" t="s">
        <v>60</v>
      </c>
      <c r="E41">
        <v>361559.41890216002</v>
      </c>
      <c r="F41">
        <v>3017.45</v>
      </c>
      <c r="G41">
        <v>69.540813900983295</v>
      </c>
      <c r="H41">
        <f>(Table2[[#This Row],[1Y Return vs Nifty]]-AVERAGE(Table2[1Y Return vs Nifty]))/_xlfn.STDEV.P(Table2[1Y Return vs Nifty])</f>
        <v>0.76050375810538495</v>
      </c>
      <c r="I41">
        <v>13.440809673280899</v>
      </c>
      <c r="J41">
        <f>(Table2[[#This Row],[1M Return vs Nifty]]-AVERAGE(Table2[1M Return vs Nifty]))/_xlfn.STDEV.P(Table2[1M Return vs Nifty])</f>
        <v>1.1469822584400466</v>
      </c>
      <c r="K41">
        <v>39.565437546401398</v>
      </c>
      <c r="L41">
        <f>(Table2[[#This Row],[6M Return vs Nifty]]-AVERAGE(Table2[6M Return vs Nifty]))/_xlfn.STDEV.P(Table2[6M Return vs Nifty])</f>
        <v>1.0183890119453378</v>
      </c>
      <c r="M41">
        <v>2.9325535346844802</v>
      </c>
      <c r="N41">
        <f>(Table2[[#This Row],[1W Return vs Nifty]]-AVERAGE(Table2[1W Return vs Nifty]))/_xlfn.STDEV.P(Table2[1W Return vs Nifty])</f>
        <v>5.6650065184921293E-2</v>
      </c>
      <c r="O41">
        <v>2973.7</v>
      </c>
      <c r="P41">
        <v>2859.2169278585402</v>
      </c>
      <c r="Q41">
        <v>2413.5391530966799</v>
      </c>
      <c r="R41">
        <v>49.801511464649501</v>
      </c>
      <c r="S41" s="1">
        <f>(Table2[[#This Row],[Close Price]]-Table2[[#This Row],[20D EMA]])/Table2[[#This Row],[20D EMA]]</f>
        <v>1.4712311262064097E-2</v>
      </c>
      <c r="T41" s="1">
        <f>(Table2[[#This Row],[Close Price]]-Table2[[#This Row],[50D EMA]])/Table2[[#This Row],[50D EMA]]</f>
        <v>5.5341401556394325E-2</v>
      </c>
      <c r="U41" s="1">
        <f>(Table2[[#This Row],[Close Price]]-Table2[[#This Row],[200D EMA]])/Table2[[#This Row],[200D EMA]]</f>
        <v>0.25021796150622833</v>
      </c>
      <c r="V41">
        <v>1.65147404480305</v>
      </c>
      <c r="W41">
        <v>3009.5</v>
      </c>
      <c r="X41">
        <v>3157.6</v>
      </c>
      <c r="Y41">
        <v>3009.5</v>
      </c>
      <c r="Z41">
        <v>3185.45</v>
      </c>
      <c r="AA41">
        <v>3009.5</v>
      </c>
      <c r="AB41">
        <v>3185.45</v>
      </c>
      <c r="AC41" s="1">
        <f>(Table2[[#This Row],[Close Price]]/Table2[[#This Row],[Day Low]])-1</f>
        <v>2.6416348230602349E-3</v>
      </c>
      <c r="AD41" s="1">
        <f>(Table2[[#This Row],[Day High]]/Table2[[#This Row],[Close Price]])-1</f>
        <v>4.6446502841803516E-2</v>
      </c>
      <c r="AE41" s="1">
        <f>(Table2[[#This Row],[Close Price]]/Table2[[#This Row],[Current Week Low]])-1</f>
        <v>2.6416348230602349E-3</v>
      </c>
      <c r="AF41" s="1">
        <f>(Table2[[#This Row],[Current Week High]]/Table2[[#This Row],[Close Price]])-1</f>
        <v>5.5676150391887225E-2</v>
      </c>
      <c r="AG41" s="1">
        <f>(Table2[[#This Row],[Close Price]]/Table2[[#This Row],[Current Month Low]])-1</f>
        <v>2.6416348230602349E-3</v>
      </c>
      <c r="AH41" s="1">
        <f>(Table2[[#This Row],[Current Month High]]/Table2[[#This Row],[Close Price]])-1</f>
        <v>5.5676150391887225E-2</v>
      </c>
      <c r="AI41">
        <v>6.7822167724403002</v>
      </c>
      <c r="AJ41">
        <v>108.1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0.08</v>
      </c>
      <c r="AM41" t="s">
        <v>3175</v>
      </c>
      <c r="AN41">
        <v>8.24</v>
      </c>
      <c r="AO41" t="s">
        <v>3175</v>
      </c>
      <c r="AP41">
        <v>0.195288932775743</v>
      </c>
      <c r="AQ41">
        <f>(Table2[[#This Row],[Sharpe Ratio]]-AVERAGE(Table2[Sharpe Ratio]))/_xlfn.STDEV.P(Table2[Sharpe Ratio])</f>
        <v>1.5626997771412632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4.5452248708169538</v>
      </c>
      <c r="AS41">
        <f>_xlfn.RANK.AVG(Table2[[#This Row],[1Y Return vs Nifty Z-Score]],Table2[1Y Return vs Nifty Z-Score])</f>
        <v>124</v>
      </c>
      <c r="AT41">
        <f>_xlfn.RANK.AVG(Table2[[#This Row],[6M Return vs Nifty Z-Score]],Table2[6M Return vs Nifty Z-Score])</f>
        <v>96</v>
      </c>
      <c r="AU41">
        <f>_xlfn.RANK.AVG(Table2[[#This Row],[Sharpe Ratio Z-Score]],Table2[Sharpe Ratio Z-Score])</f>
        <v>40</v>
      </c>
      <c r="AV41">
        <f>(Table2[[#This Row],[Rank 1Y]]+Table2[[#This Row],[Rank 6M]]+Table2[[#This Row],[Rank Sharpe]])/3</f>
        <v>86.666666666666671</v>
      </c>
    </row>
    <row r="42" spans="1:48" x14ac:dyDescent="0.3">
      <c r="A42" t="s">
        <v>463</v>
      </c>
      <c r="B42" t="s">
        <v>464</v>
      </c>
      <c r="C42" t="s">
        <v>3133</v>
      </c>
      <c r="D42" t="s">
        <v>51</v>
      </c>
      <c r="E42">
        <v>46919.424698119998</v>
      </c>
      <c r="F42">
        <v>1662.7</v>
      </c>
      <c r="G42">
        <v>77.307422907830599</v>
      </c>
      <c r="H42">
        <f>(Table2[[#This Row],[1Y Return vs Nifty]]-AVERAGE(Table2[1Y Return vs Nifty]))/_xlfn.STDEV.P(Table2[1Y Return vs Nifty])</f>
        <v>0.89276727009862233</v>
      </c>
      <c r="I42">
        <v>-0.94075758929084596</v>
      </c>
      <c r="J42">
        <f>(Table2[[#This Row],[1M Return vs Nifty]]-AVERAGE(Table2[1M Return vs Nifty]))/_xlfn.STDEV.P(Table2[1M Return vs Nifty])</f>
        <v>-0.16888851698136698</v>
      </c>
      <c r="K42">
        <v>54.174670846853303</v>
      </c>
      <c r="L42">
        <f>(Table2[[#This Row],[6M Return vs Nifty]]-AVERAGE(Table2[6M Return vs Nifty]))/_xlfn.STDEV.P(Table2[6M Return vs Nifty])</f>
        <v>1.5027592058726651</v>
      </c>
      <c r="M42">
        <v>2.78806763612097</v>
      </c>
      <c r="N42">
        <f>(Table2[[#This Row],[1W Return vs Nifty]]-AVERAGE(Table2[1W Return vs Nifty]))/_xlfn.STDEV.P(Table2[1W Return vs Nifty])</f>
        <v>2.1685760905376123E-2</v>
      </c>
      <c r="O42">
        <v>1674.69</v>
      </c>
      <c r="P42">
        <v>1602.09434133587</v>
      </c>
      <c r="Q42">
        <v>1251.7132395641299</v>
      </c>
      <c r="R42">
        <v>44.043165600194897</v>
      </c>
      <c r="S42" s="1">
        <f>(Table2[[#This Row],[Close Price]]-Table2[[#This Row],[20D EMA]])/Table2[[#This Row],[20D EMA]]</f>
        <v>-7.1595340033080799E-3</v>
      </c>
      <c r="T42" s="1">
        <f>(Table2[[#This Row],[Close Price]]-Table2[[#This Row],[50D EMA]])/Table2[[#This Row],[50D EMA]]</f>
        <v>3.7829019865081963E-2</v>
      </c>
      <c r="U42" s="1">
        <f>(Table2[[#This Row],[Close Price]]-Table2[[#This Row],[200D EMA]])/Table2[[#This Row],[200D EMA]]</f>
        <v>0.32833938912316962</v>
      </c>
      <c r="V42">
        <v>1.33747454345349</v>
      </c>
      <c r="W42">
        <v>1629.95</v>
      </c>
      <c r="X42">
        <v>1699.9</v>
      </c>
      <c r="Y42">
        <v>1629.95</v>
      </c>
      <c r="Z42">
        <v>1701.95</v>
      </c>
      <c r="AA42">
        <v>1629.95</v>
      </c>
      <c r="AB42">
        <v>1699.9</v>
      </c>
      <c r="AC42" s="1">
        <f>(Table2[[#This Row],[Close Price]]/Table2[[#This Row],[Day Low]])-1</f>
        <v>2.0092640878554446E-2</v>
      </c>
      <c r="AD42" s="1">
        <f>(Table2[[#This Row],[Day High]]/Table2[[#This Row],[Close Price]])-1</f>
        <v>2.237324833102794E-2</v>
      </c>
      <c r="AE42" s="1">
        <f>(Table2[[#This Row],[Close Price]]/Table2[[#This Row],[Current Week Low]])-1</f>
        <v>2.0092640878554446E-2</v>
      </c>
      <c r="AF42" s="1">
        <f>(Table2[[#This Row],[Current Week High]]/Table2[[#This Row],[Close Price]])-1</f>
        <v>2.3606182714861479E-2</v>
      </c>
      <c r="AG42" s="1">
        <f>(Table2[[#This Row],[Close Price]]/Table2[[#This Row],[Current Month Low]])-1</f>
        <v>2.0092640878554446E-2</v>
      </c>
      <c r="AH42" s="1">
        <f>(Table2[[#This Row],[Current Month High]]/Table2[[#This Row],[Close Price]])-1</f>
        <v>2.237324833102794E-2</v>
      </c>
      <c r="AI42">
        <v>6.4293017381367603</v>
      </c>
      <c r="AJ42">
        <v>130.258966902091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0.06</v>
      </c>
      <c r="AM42" t="s">
        <v>3175</v>
      </c>
      <c r="AN42">
        <v>-2.94</v>
      </c>
      <c r="AO42" t="s">
        <v>3174</v>
      </c>
      <c r="AP42">
        <v>0.155649064402649</v>
      </c>
      <c r="AQ42">
        <f>(Table2[[#This Row],[Sharpe Ratio]]-AVERAGE(Table2[Sharpe Ratio]))/_xlfn.STDEV.P(Table2[Sharpe Ratio])</f>
        <v>1.0999000856261689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3.3482238055214659</v>
      </c>
      <c r="AS42">
        <f>_xlfn.RANK.AVG(Table2[[#This Row],[1Y Return vs Nifty Z-Score]],Table2[1Y Return vs Nifty Z-Score])</f>
        <v>106</v>
      </c>
      <c r="AT42">
        <f>_xlfn.RANK.AVG(Table2[[#This Row],[6M Return vs Nifty Z-Score]],Table2[6M Return vs Nifty Z-Score])</f>
        <v>56</v>
      </c>
      <c r="AU42">
        <f>_xlfn.RANK.AVG(Table2[[#This Row],[Sharpe Ratio Z-Score]],Table2[Sharpe Ratio Z-Score])</f>
        <v>100</v>
      </c>
      <c r="AV42">
        <f>(Table2[[#This Row],[Rank 1Y]]+Table2[[#This Row],[Rank 6M]]+Table2[[#This Row],[Rank Sharpe]])/3</f>
        <v>87.333333333333329</v>
      </c>
    </row>
    <row r="43" spans="1:48" x14ac:dyDescent="0.3">
      <c r="A43" t="s">
        <v>573</v>
      </c>
      <c r="B43" t="s">
        <v>574</v>
      </c>
      <c r="C43" t="s">
        <v>3143</v>
      </c>
      <c r="D43" t="s">
        <v>167</v>
      </c>
      <c r="E43">
        <v>35420.422783800001</v>
      </c>
      <c r="F43">
        <v>8182.95</v>
      </c>
      <c r="G43">
        <v>190.352241888809</v>
      </c>
      <c r="H43">
        <f>(Table2[[#This Row],[1Y Return vs Nifty]]-AVERAGE(Table2[1Y Return vs Nifty]))/_xlfn.STDEV.P(Table2[1Y Return vs Nifty])</f>
        <v>2.8178937645419575</v>
      </c>
      <c r="I43">
        <v>25.9993191136154</v>
      </c>
      <c r="J43">
        <f>(Table2[[#This Row],[1M Return vs Nifty]]-AVERAGE(Table2[1M Return vs Nifty]))/_xlfn.STDEV.P(Table2[1M Return vs Nifty])</f>
        <v>2.2960486469412258</v>
      </c>
      <c r="K43">
        <v>117.847685221365</v>
      </c>
      <c r="L43">
        <f>(Table2[[#This Row],[6M Return vs Nifty]]-AVERAGE(Table2[6M Return vs Nifty]))/_xlfn.STDEV.P(Table2[6M Return vs Nifty])</f>
        <v>3.6138426341567293</v>
      </c>
      <c r="M43">
        <v>21.440178702573402</v>
      </c>
      <c r="N43">
        <f>(Table2[[#This Row],[1W Return vs Nifty]]-AVERAGE(Table2[1W Return vs Nifty]))/_xlfn.STDEV.P(Table2[1W Return vs Nifty])</f>
        <v>4.5353309904199497</v>
      </c>
      <c r="O43">
        <v>7174.39</v>
      </c>
      <c r="P43">
        <v>6675.2278260009298</v>
      </c>
      <c r="Q43">
        <v>5024.45951786569</v>
      </c>
      <c r="R43">
        <v>87.488111093189204</v>
      </c>
      <c r="S43" s="1">
        <f>(Table2[[#This Row],[Close Price]]-Table2[[#This Row],[20D EMA]])/Table2[[#This Row],[20D EMA]]</f>
        <v>0.14057780522107099</v>
      </c>
      <c r="T43" s="1">
        <f>(Table2[[#This Row],[Close Price]]-Table2[[#This Row],[50D EMA]])/Table2[[#This Row],[50D EMA]]</f>
        <v>0.2258682719601397</v>
      </c>
      <c r="U43" s="1">
        <f>(Table2[[#This Row],[Close Price]]-Table2[[#This Row],[200D EMA]])/Table2[[#This Row],[200D EMA]]</f>
        <v>0.62862293365157529</v>
      </c>
      <c r="V43">
        <v>1.1657235981165801</v>
      </c>
      <c r="W43">
        <v>7900</v>
      </c>
      <c r="X43">
        <v>8245</v>
      </c>
      <c r="Y43">
        <v>7108.15</v>
      </c>
      <c r="Z43">
        <v>8246</v>
      </c>
      <c r="AA43">
        <v>7385.25</v>
      </c>
      <c r="AB43">
        <v>8246</v>
      </c>
      <c r="AC43" s="1">
        <f>(Table2[[#This Row],[Close Price]]/Table2[[#This Row],[Day Low]])-1</f>
        <v>3.5816455696202398E-2</v>
      </c>
      <c r="AD43" s="1">
        <f>(Table2[[#This Row],[Day High]]/Table2[[#This Row],[Close Price]])-1</f>
        <v>7.5828399293653703E-3</v>
      </c>
      <c r="AE43" s="1">
        <f>(Table2[[#This Row],[Close Price]]/Table2[[#This Row],[Current Week Low]])-1</f>
        <v>0.1512067134205104</v>
      </c>
      <c r="AF43" s="1">
        <f>(Table2[[#This Row],[Current Week High]]/Table2[[#This Row],[Close Price]])-1</f>
        <v>7.7050452465186048E-3</v>
      </c>
      <c r="AG43" s="1">
        <f>(Table2[[#This Row],[Close Price]]/Table2[[#This Row],[Current Month Low]])-1</f>
        <v>0.10801259266781749</v>
      </c>
      <c r="AH43" s="1">
        <f>(Table2[[#This Row],[Current Month High]]/Table2[[#This Row],[Close Price]])-1</f>
        <v>7.7050452465186048E-3</v>
      </c>
      <c r="AI43">
        <v>0.77050452465186003</v>
      </c>
      <c r="AJ43">
        <v>236.746913580246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0.44</v>
      </c>
      <c r="AM43" t="s">
        <v>3175</v>
      </c>
      <c r="AN43">
        <v>14.16</v>
      </c>
      <c r="AO43" t="s">
        <v>3175</v>
      </c>
      <c r="AP43">
        <v>9.3007255371479997E-2</v>
      </c>
      <c r="AQ43">
        <f>(Table2[[#This Row],[Sharpe Ratio]]-AVERAGE(Table2[Sharpe Ratio]))/_xlfn.STDEV.P(Table2[Sharpe Ratio])</f>
        <v>0.36855028338388479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13.631666319443745</v>
      </c>
      <c r="AS43">
        <f>_xlfn.RANK.AVG(Table2[[#This Row],[1Y Return vs Nifty Z-Score]],Table2[1Y Return vs Nifty Z-Score])</f>
        <v>14</v>
      </c>
      <c r="AT43">
        <f>_xlfn.RANK.AVG(Table2[[#This Row],[6M Return vs Nifty Z-Score]],Table2[6M Return vs Nifty Z-Score])</f>
        <v>4</v>
      </c>
      <c r="AU43">
        <f>_xlfn.RANK.AVG(Table2[[#This Row],[Sharpe Ratio Z-Score]],Table2[Sharpe Ratio Z-Score])</f>
        <v>250</v>
      </c>
      <c r="AV43">
        <f>(Table2[[#This Row],[Rank 1Y]]+Table2[[#This Row],[Rank 6M]]+Table2[[#This Row],[Rank Sharpe]])/3</f>
        <v>89.333333333333329</v>
      </c>
    </row>
    <row r="44" spans="1:48" x14ac:dyDescent="0.3">
      <c r="A44" t="s">
        <v>632</v>
      </c>
      <c r="B44" t="s">
        <v>633</v>
      </c>
      <c r="C44" t="s">
        <v>3147</v>
      </c>
      <c r="D44" t="s">
        <v>634</v>
      </c>
      <c r="E44">
        <v>30388.998695999999</v>
      </c>
      <c r="F44">
        <v>2751.55</v>
      </c>
      <c r="G44">
        <v>128.044545219036</v>
      </c>
      <c r="H44">
        <f>(Table2[[#This Row],[1Y Return vs Nifty]]-AVERAGE(Table2[1Y Return vs Nifty]))/_xlfn.STDEV.P(Table2[1Y Return vs Nifty])</f>
        <v>1.7568084468070304</v>
      </c>
      <c r="I44">
        <v>25.187459115323399</v>
      </c>
      <c r="J44">
        <f>(Table2[[#This Row],[1M Return vs Nifty]]-AVERAGE(Table2[1M Return vs Nifty]))/_xlfn.STDEV.P(Table2[1M Return vs Nifty])</f>
        <v>2.221765863571266</v>
      </c>
      <c r="K44">
        <v>53.256295429445601</v>
      </c>
      <c r="L44">
        <f>(Table2[[#This Row],[6M Return vs Nifty]]-AVERAGE(Table2[6M Return vs Nifty]))/_xlfn.STDEV.P(Table2[6M Return vs Nifty])</f>
        <v>1.4723104020320077</v>
      </c>
      <c r="M44">
        <v>9.1154747741424398</v>
      </c>
      <c r="N44">
        <f>(Table2[[#This Row],[1W Return vs Nifty]]-AVERAGE(Table2[1W Return vs Nifty]))/_xlfn.STDEV.P(Table2[1W Return vs Nifty])</f>
        <v>1.5528620948858396</v>
      </c>
      <c r="O44">
        <v>2711.04</v>
      </c>
      <c r="P44">
        <v>2526.4459075302798</v>
      </c>
      <c r="Q44">
        <v>2009.86274179165</v>
      </c>
      <c r="R44">
        <v>49.217681787403201</v>
      </c>
      <c r="S44" s="1">
        <f>(Table2[[#This Row],[Close Price]]-Table2[[#This Row],[20D EMA]])/Table2[[#This Row],[20D EMA]]</f>
        <v>1.494260505193587E-2</v>
      </c>
      <c r="T44" s="1">
        <f>(Table2[[#This Row],[Close Price]]-Table2[[#This Row],[50D EMA]])/Table2[[#This Row],[50D EMA]]</f>
        <v>8.9099114213678249E-2</v>
      </c>
      <c r="U44" s="1">
        <f>(Table2[[#This Row],[Close Price]]-Table2[[#This Row],[200D EMA]])/Table2[[#This Row],[200D EMA]]</f>
        <v>0.36902383570093378</v>
      </c>
      <c r="V44">
        <v>0.56781530812518</v>
      </c>
      <c r="W44">
        <v>2738</v>
      </c>
      <c r="X44">
        <v>2852</v>
      </c>
      <c r="Y44">
        <v>2715.9</v>
      </c>
      <c r="Z44">
        <v>2910</v>
      </c>
      <c r="AA44">
        <v>2738</v>
      </c>
      <c r="AB44">
        <v>2910</v>
      </c>
      <c r="AC44" s="1">
        <f>(Table2[[#This Row],[Close Price]]/Table2[[#This Row],[Day Low]])-1</f>
        <v>4.9488677867057795E-3</v>
      </c>
      <c r="AD44" s="1">
        <f>(Table2[[#This Row],[Day High]]/Table2[[#This Row],[Close Price]])-1</f>
        <v>3.6506696225763635E-2</v>
      </c>
      <c r="AE44" s="1">
        <f>(Table2[[#This Row],[Close Price]]/Table2[[#This Row],[Current Week Low]])-1</f>
        <v>1.3126403770389317E-2</v>
      </c>
      <c r="AF44" s="1">
        <f>(Table2[[#This Row],[Current Week High]]/Table2[[#This Row],[Close Price]])-1</f>
        <v>5.7585724409878081E-2</v>
      </c>
      <c r="AG44" s="1">
        <f>(Table2[[#This Row],[Close Price]]/Table2[[#This Row],[Current Month Low]])-1</f>
        <v>4.9488677867057795E-3</v>
      </c>
      <c r="AH44" s="1">
        <f>(Table2[[#This Row],[Current Month High]]/Table2[[#This Row],[Close Price]])-1</f>
        <v>5.7585724409878081E-2</v>
      </c>
      <c r="AI44">
        <v>6.7198488124874798</v>
      </c>
      <c r="AJ44">
        <v>162.94137321420001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0.15</v>
      </c>
      <c r="AM44" t="s">
        <v>3175</v>
      </c>
      <c r="AN44">
        <v>-1.31</v>
      </c>
      <c r="AO44" t="s">
        <v>3174</v>
      </c>
      <c r="AP44">
        <v>0.12880614011101801</v>
      </c>
      <c r="AQ44">
        <f>(Table2[[#This Row],[Sharpe Ratio]]-AVERAGE(Table2[Sharpe Ratio]))/_xlfn.STDEV.P(Table2[Sharpe Ratio])</f>
        <v>0.786506081271653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7.7902528885677969</v>
      </c>
      <c r="AS44">
        <f>_xlfn.RANK.AVG(Table2[[#This Row],[1Y Return vs Nifty Z-Score]],Table2[1Y Return vs Nifty Z-Score])</f>
        <v>51</v>
      </c>
      <c r="AT44">
        <f>_xlfn.RANK.AVG(Table2[[#This Row],[6M Return vs Nifty Z-Score]],Table2[6M Return vs Nifty Z-Score])</f>
        <v>61</v>
      </c>
      <c r="AU44">
        <f>_xlfn.RANK.AVG(Table2[[#This Row],[Sharpe Ratio Z-Score]],Table2[Sharpe Ratio Z-Score])</f>
        <v>156</v>
      </c>
      <c r="AV44">
        <f>(Table2[[#This Row],[Rank 1Y]]+Table2[[#This Row],[Rank 6M]]+Table2[[#This Row],[Rank Sharpe]])/3</f>
        <v>89.333333333333329</v>
      </c>
    </row>
    <row r="45" spans="1:48" x14ac:dyDescent="0.3">
      <c r="A45" t="s">
        <v>323</v>
      </c>
      <c r="B45" t="s">
        <v>324</v>
      </c>
      <c r="C45" t="s">
        <v>3138</v>
      </c>
      <c r="D45" t="s">
        <v>325</v>
      </c>
      <c r="E45">
        <v>81581.213623000003</v>
      </c>
      <c r="F45">
        <v>13634</v>
      </c>
      <c r="G45">
        <v>132.39440204273299</v>
      </c>
      <c r="H45">
        <f>(Table2[[#This Row],[1Y Return vs Nifty]]-AVERAGE(Table2[1Y Return vs Nifty]))/_xlfn.STDEV.P(Table2[1Y Return vs Nifty])</f>
        <v>1.8308854783226745</v>
      </c>
      <c r="I45">
        <v>6.9687954570236004</v>
      </c>
      <c r="J45">
        <f>(Table2[[#This Row],[1M Return vs Nifty]]-AVERAGE(Table2[1M Return vs Nifty]))/_xlfn.STDEV.P(Table2[1M Return vs Nifty])</f>
        <v>0.55481214166502746</v>
      </c>
      <c r="K45">
        <v>67.626718043241098</v>
      </c>
      <c r="L45">
        <f>(Table2[[#This Row],[6M Return vs Nifty]]-AVERAGE(Table2[6M Return vs Nifty]))/_xlfn.STDEV.P(Table2[6M Return vs Nifty])</f>
        <v>1.9487628102529417</v>
      </c>
      <c r="M45">
        <v>0.941762851514931</v>
      </c>
      <c r="N45">
        <f>(Table2[[#This Row],[1W Return vs Nifty]]-AVERAGE(Table2[1W Return vs Nifty]))/_xlfn.STDEV.P(Table2[1W Return vs Nifty])</f>
        <v>-0.42510360001879705</v>
      </c>
      <c r="O45">
        <v>13637.96</v>
      </c>
      <c r="P45">
        <v>12917.971478028299</v>
      </c>
      <c r="Q45">
        <v>9983.8540125099607</v>
      </c>
      <c r="R45">
        <v>45.301559998469898</v>
      </c>
      <c r="S45" s="1">
        <f>(Table2[[#This Row],[Close Price]]-Table2[[#This Row],[20D EMA]])/Table2[[#This Row],[20D EMA]]</f>
        <v>-2.9036600781928728E-4</v>
      </c>
      <c r="T45" s="1">
        <f>(Table2[[#This Row],[Close Price]]-Table2[[#This Row],[50D EMA]])/Table2[[#This Row],[50D EMA]]</f>
        <v>5.5428866923074353E-2</v>
      </c>
      <c r="U45" s="1">
        <f>(Table2[[#This Row],[Close Price]]-Table2[[#This Row],[200D EMA]])/Table2[[#This Row],[200D EMA]]</f>
        <v>0.3656049039695829</v>
      </c>
      <c r="V45">
        <v>0.73910145702049002</v>
      </c>
      <c r="W45">
        <v>13425</v>
      </c>
      <c r="X45">
        <v>13949.9</v>
      </c>
      <c r="Y45">
        <v>13425</v>
      </c>
      <c r="Z45">
        <v>14265</v>
      </c>
      <c r="AA45">
        <v>13425</v>
      </c>
      <c r="AB45">
        <v>14265</v>
      </c>
      <c r="AC45" s="1">
        <f>(Table2[[#This Row],[Close Price]]/Table2[[#This Row],[Day Low]])-1</f>
        <v>1.5567970204841686E-2</v>
      </c>
      <c r="AD45" s="1">
        <f>(Table2[[#This Row],[Day High]]/Table2[[#This Row],[Close Price]])-1</f>
        <v>2.3170016136130345E-2</v>
      </c>
      <c r="AE45" s="1">
        <f>(Table2[[#This Row],[Close Price]]/Table2[[#This Row],[Current Week Low]])-1</f>
        <v>1.5567970204841686E-2</v>
      </c>
      <c r="AF45" s="1">
        <f>(Table2[[#This Row],[Current Week High]]/Table2[[#This Row],[Close Price]])-1</f>
        <v>4.6281355434942162E-2</v>
      </c>
      <c r="AG45" s="1">
        <f>(Table2[[#This Row],[Close Price]]/Table2[[#This Row],[Current Month Low]])-1</f>
        <v>1.5567970204841686E-2</v>
      </c>
      <c r="AH45" s="1">
        <f>(Table2[[#This Row],[Current Month High]]/Table2[[#This Row],[Close Price]])-1</f>
        <v>4.6281355434942162E-2</v>
      </c>
      <c r="AI45">
        <v>6.3370984303946001</v>
      </c>
      <c r="AJ45">
        <v>171.16149562450201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0.01</v>
      </c>
      <c r="AM45" t="s">
        <v>3175</v>
      </c>
      <c r="AN45">
        <v>-3.25</v>
      </c>
      <c r="AO45" t="s">
        <v>3174</v>
      </c>
      <c r="AP45">
        <v>0.113197761434807</v>
      </c>
      <c r="AQ45">
        <f>(Table2[[#This Row],[Sharpe Ratio]]-AVERAGE(Table2[Sharpe Ratio]))/_xlfn.STDEV.P(Table2[Sharpe Ratio])</f>
        <v>0.60427659533056699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4.5136334255524133</v>
      </c>
      <c r="AS45">
        <f>_xlfn.RANK.AVG(Table2[[#This Row],[1Y Return vs Nifty Z-Score]],Table2[1Y Return vs Nifty Z-Score])</f>
        <v>45</v>
      </c>
      <c r="AT45">
        <f>_xlfn.RANK.AVG(Table2[[#This Row],[6M Return vs Nifty Z-Score]],Table2[6M Return vs Nifty Z-Score])</f>
        <v>35</v>
      </c>
      <c r="AU45">
        <f>_xlfn.RANK.AVG(Table2[[#This Row],[Sharpe Ratio Z-Score]],Table2[Sharpe Ratio Z-Score])</f>
        <v>193</v>
      </c>
      <c r="AV45">
        <f>(Table2[[#This Row],[Rank 1Y]]+Table2[[#This Row],[Rank 6M]]+Table2[[#This Row],[Rank Sharpe]])/3</f>
        <v>91</v>
      </c>
    </row>
    <row r="46" spans="1:48" x14ac:dyDescent="0.3">
      <c r="A46" t="s">
        <v>741</v>
      </c>
      <c r="B46" t="s">
        <v>742</v>
      </c>
      <c r="C46" t="s">
        <v>3141</v>
      </c>
      <c r="D46" t="s">
        <v>446</v>
      </c>
      <c r="E46">
        <v>23111.555027685001</v>
      </c>
      <c r="F46">
        <v>726.15</v>
      </c>
      <c r="G46">
        <v>74.360334816320602</v>
      </c>
      <c r="H46">
        <f>(Table2[[#This Row],[1Y Return vs Nifty]]-AVERAGE(Table2[1Y Return vs Nifty]))/_xlfn.STDEV.P(Table2[1Y Return vs Nifty])</f>
        <v>0.84257905786946208</v>
      </c>
      <c r="I46">
        <v>0.22433533460977401</v>
      </c>
      <c r="J46">
        <f>(Table2[[#This Row],[1M Return vs Nifty]]-AVERAGE(Table2[1M Return vs Nifty]))/_xlfn.STDEV.P(Table2[1M Return vs Nifty])</f>
        <v>-6.2285967953135665E-2</v>
      </c>
      <c r="K46">
        <v>33.908822105055499</v>
      </c>
      <c r="L46">
        <f>(Table2[[#This Row],[6M Return vs Nifty]]-AVERAGE(Table2[6M Return vs Nifty]))/_xlfn.STDEV.P(Table2[6M Return vs Nifty])</f>
        <v>0.83084351507027099</v>
      </c>
      <c r="M46">
        <v>-0.75767524516768903</v>
      </c>
      <c r="N46">
        <f>(Table2[[#This Row],[1W Return vs Nifty]]-AVERAGE(Table2[1W Return vs Nifty]))/_xlfn.STDEV.P(Table2[1W Return vs Nifty])</f>
        <v>-0.83635252678201133</v>
      </c>
      <c r="O46">
        <v>715.92</v>
      </c>
      <c r="P46">
        <v>678.362835984806</v>
      </c>
      <c r="Q46">
        <v>557.74119214041696</v>
      </c>
      <c r="R46">
        <v>51.973371603790497</v>
      </c>
      <c r="S46" s="1">
        <f>(Table2[[#This Row],[Close Price]]-Table2[[#This Row],[20D EMA]])/Table2[[#This Row],[20D EMA]]</f>
        <v>1.4289306067717089E-2</v>
      </c>
      <c r="T46" s="1">
        <f>(Table2[[#This Row],[Close Price]]-Table2[[#This Row],[50D EMA]])/Table2[[#This Row],[50D EMA]]</f>
        <v>7.0444843791920703E-2</v>
      </c>
      <c r="U46" s="1">
        <f>(Table2[[#This Row],[Close Price]]-Table2[[#This Row],[200D EMA]])/Table2[[#This Row],[200D EMA]]</f>
        <v>0.30194794688426818</v>
      </c>
      <c r="V46">
        <v>0.78159910101510999</v>
      </c>
      <c r="W46">
        <v>698</v>
      </c>
      <c r="X46">
        <v>737.8</v>
      </c>
      <c r="Y46">
        <v>698</v>
      </c>
      <c r="Z46">
        <v>759.9</v>
      </c>
      <c r="AA46">
        <v>698</v>
      </c>
      <c r="AB46">
        <v>748.65</v>
      </c>
      <c r="AC46" s="1">
        <f>(Table2[[#This Row],[Close Price]]/Table2[[#This Row],[Day Low]])-1</f>
        <v>4.0329512893982677E-2</v>
      </c>
      <c r="AD46" s="1">
        <f>(Table2[[#This Row],[Day High]]/Table2[[#This Row],[Close Price]])-1</f>
        <v>1.6043517179646027E-2</v>
      </c>
      <c r="AE46" s="1">
        <f>(Table2[[#This Row],[Close Price]]/Table2[[#This Row],[Current Week Low]])-1</f>
        <v>4.0329512893982677E-2</v>
      </c>
      <c r="AF46" s="1">
        <f>(Table2[[#This Row],[Current Week High]]/Table2[[#This Row],[Close Price]])-1</f>
        <v>4.6478000413137766E-2</v>
      </c>
      <c r="AG46" s="1">
        <f>(Table2[[#This Row],[Close Price]]/Table2[[#This Row],[Current Month Low]])-1</f>
        <v>4.0329512893982677E-2</v>
      </c>
      <c r="AH46" s="1">
        <f>(Table2[[#This Row],[Current Month High]]/Table2[[#This Row],[Close Price]])-1</f>
        <v>3.0985333608758436E-2</v>
      </c>
      <c r="AI46">
        <v>4.6478000413137703</v>
      </c>
      <c r="AJ46">
        <v>121.01658803834999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0.24</v>
      </c>
      <c r="AM46" t="s">
        <v>3175</v>
      </c>
      <c r="AN46">
        <v>1.92</v>
      </c>
      <c r="AO46" t="s">
        <v>3175</v>
      </c>
      <c r="AP46">
        <v>0.185069043963797</v>
      </c>
      <c r="AQ46">
        <f>(Table2[[#This Row],[Sharpe Ratio]]-AVERAGE(Table2[Sharpe Ratio]))/_xlfn.STDEV.P(Table2[Sharpe Ratio])</f>
        <v>1.44338148513862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2.2181655633432067</v>
      </c>
      <c r="AS46">
        <f>_xlfn.RANK.AVG(Table2[[#This Row],[1Y Return vs Nifty Z-Score]],Table2[1Y Return vs Nifty Z-Score])</f>
        <v>111</v>
      </c>
      <c r="AT46">
        <f>_xlfn.RANK.AVG(Table2[[#This Row],[6M Return vs Nifty Z-Score]],Table2[6M Return vs Nifty Z-Score])</f>
        <v>114</v>
      </c>
      <c r="AU46">
        <f>_xlfn.RANK.AVG(Table2[[#This Row],[Sharpe Ratio Z-Score]],Table2[Sharpe Ratio Z-Score])</f>
        <v>52</v>
      </c>
      <c r="AV46">
        <f>(Table2[[#This Row],[Rank 1Y]]+Table2[[#This Row],[Rank 6M]]+Table2[[#This Row],[Rank Sharpe]])/3</f>
        <v>92.333333333333329</v>
      </c>
    </row>
    <row r="47" spans="1:48" x14ac:dyDescent="0.3">
      <c r="A47" t="s">
        <v>1042</v>
      </c>
      <c r="B47" t="s">
        <v>1043</v>
      </c>
      <c r="C47" t="s">
        <v>3133</v>
      </c>
      <c r="D47" t="s">
        <v>51</v>
      </c>
      <c r="E47">
        <v>13406.58801906</v>
      </c>
      <c r="F47">
        <v>1457.9</v>
      </c>
      <c r="G47">
        <v>158.22996063642401</v>
      </c>
      <c r="H47">
        <f>(Table2[[#This Row],[1Y Return vs Nifty]]-AVERAGE(Table2[1Y Return vs Nifty]))/_xlfn.STDEV.P(Table2[1Y Return vs Nifty])</f>
        <v>2.2708589224468745</v>
      </c>
      <c r="I47">
        <v>7.70131396561034</v>
      </c>
      <c r="J47">
        <f>(Table2[[#This Row],[1M Return vs Nifty]]-AVERAGE(Table2[1M Return vs Nifty]))/_xlfn.STDEV.P(Table2[1M Return vs Nifty])</f>
        <v>0.62183541390692942</v>
      </c>
      <c r="K47">
        <v>65.024398815495701</v>
      </c>
      <c r="L47">
        <f>(Table2[[#This Row],[6M Return vs Nifty]]-AVERAGE(Table2[6M Return vs Nifty]))/_xlfn.STDEV.P(Table2[6M Return vs Nifty])</f>
        <v>1.8624827267550035</v>
      </c>
      <c r="M47">
        <v>7.9940401358311401</v>
      </c>
      <c r="N47">
        <f>(Table2[[#This Row],[1W Return vs Nifty]]-AVERAGE(Table2[1W Return vs Nifty]))/_xlfn.STDEV.P(Table2[1W Return vs Nifty])</f>
        <v>1.2814848718255369</v>
      </c>
      <c r="O47">
        <v>1373.09</v>
      </c>
      <c r="P47">
        <v>1274.5667008708899</v>
      </c>
      <c r="Q47">
        <v>968.11912484413699</v>
      </c>
      <c r="R47">
        <v>70.916756286788598</v>
      </c>
      <c r="S47" s="1">
        <f>(Table2[[#This Row],[Close Price]]-Table2[[#This Row],[20D EMA]])/Table2[[#This Row],[20D EMA]]</f>
        <v>6.17657983089238E-2</v>
      </c>
      <c r="T47" s="1">
        <f>(Table2[[#This Row],[Close Price]]-Table2[[#This Row],[50D EMA]])/Table2[[#This Row],[50D EMA]]</f>
        <v>0.14383970568495288</v>
      </c>
      <c r="U47" s="1">
        <f>(Table2[[#This Row],[Close Price]]-Table2[[#This Row],[200D EMA]])/Table2[[#This Row],[200D EMA]]</f>
        <v>0.50590971977205357</v>
      </c>
      <c r="V47">
        <v>0.91805116266887299</v>
      </c>
      <c r="W47">
        <v>1403.6</v>
      </c>
      <c r="X47">
        <v>1473</v>
      </c>
      <c r="Y47">
        <v>1373.4</v>
      </c>
      <c r="Z47">
        <v>1473</v>
      </c>
      <c r="AA47">
        <v>1373.4</v>
      </c>
      <c r="AB47">
        <v>1473</v>
      </c>
      <c r="AC47" s="1">
        <f>(Table2[[#This Row],[Close Price]]/Table2[[#This Row],[Day Low]])-1</f>
        <v>3.8686235394699509E-2</v>
      </c>
      <c r="AD47" s="1">
        <f>(Table2[[#This Row],[Day High]]/Table2[[#This Row],[Close Price]])-1</f>
        <v>1.035736333081827E-2</v>
      </c>
      <c r="AE47" s="1">
        <f>(Table2[[#This Row],[Close Price]]/Table2[[#This Row],[Current Week Low]])-1</f>
        <v>6.1526139507790845E-2</v>
      </c>
      <c r="AF47" s="1">
        <f>(Table2[[#This Row],[Current Week High]]/Table2[[#This Row],[Close Price]])-1</f>
        <v>1.035736333081827E-2</v>
      </c>
      <c r="AG47" s="1">
        <f>(Table2[[#This Row],[Close Price]]/Table2[[#This Row],[Current Month Low]])-1</f>
        <v>6.1526139507790845E-2</v>
      </c>
      <c r="AH47" s="1">
        <f>(Table2[[#This Row],[Current Month High]]/Table2[[#This Row],[Close Price]])-1</f>
        <v>1.035736333081827E-2</v>
      </c>
      <c r="AI47">
        <v>1.0357363330818199</v>
      </c>
      <c r="AJ47">
        <v>212.18415417558799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0.39</v>
      </c>
      <c r="AM47" t="s">
        <v>3175</v>
      </c>
      <c r="AN47">
        <v>5.0199999999999996</v>
      </c>
      <c r="AO47" t="s">
        <v>3175</v>
      </c>
      <c r="AP47">
        <v>0.105526861488872</v>
      </c>
      <c r="AQ47">
        <f>(Table2[[#This Row],[Sharpe Ratio]]-AVERAGE(Table2[Sharpe Ratio]))/_xlfn.STDEV.P(Table2[Sharpe Ratio])</f>
        <v>0.51471802023117197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6.5513799551655163</v>
      </c>
      <c r="AS47">
        <f>_xlfn.RANK.AVG(Table2[[#This Row],[1Y Return vs Nifty Z-Score]],Table2[1Y Return vs Nifty Z-Score])</f>
        <v>31</v>
      </c>
      <c r="AT47">
        <f>_xlfn.RANK.AVG(Table2[[#This Row],[6M Return vs Nifty Z-Score]],Table2[6M Return vs Nifty Z-Score])</f>
        <v>37</v>
      </c>
      <c r="AU47">
        <f>_xlfn.RANK.AVG(Table2[[#This Row],[Sharpe Ratio Z-Score]],Table2[Sharpe Ratio Z-Score])</f>
        <v>217</v>
      </c>
      <c r="AV47">
        <f>(Table2[[#This Row],[Rank 1Y]]+Table2[[#This Row],[Rank 6M]]+Table2[[#This Row],[Rank Sharpe]])/3</f>
        <v>95</v>
      </c>
    </row>
    <row r="48" spans="1:48" x14ac:dyDescent="0.3">
      <c r="A48" t="s">
        <v>1276</v>
      </c>
      <c r="B48" t="s">
        <v>1277</v>
      </c>
      <c r="C48" t="s">
        <v>3142</v>
      </c>
      <c r="D48" t="s">
        <v>135</v>
      </c>
      <c r="E48">
        <v>9110.1051876900001</v>
      </c>
      <c r="F48">
        <v>384.15</v>
      </c>
      <c r="G48">
        <v>179.35759670121999</v>
      </c>
      <c r="H48">
        <f>(Table2[[#This Row],[1Y Return vs Nifty]]-AVERAGE(Table2[1Y Return vs Nifty]))/_xlfn.STDEV.P(Table2[1Y Return vs Nifty])</f>
        <v>2.6306575608978697</v>
      </c>
      <c r="I48">
        <v>-11.9398613005649</v>
      </c>
      <c r="J48">
        <f>(Table2[[#This Row],[1M Return vs Nifty]]-AVERAGE(Table2[1M Return vs Nifty]))/_xlfn.STDEV.P(Table2[1M Return vs Nifty])</f>
        <v>-1.1752739035839792</v>
      </c>
      <c r="K48">
        <v>55.303098461800403</v>
      </c>
      <c r="L48">
        <f>(Table2[[#This Row],[6M Return vs Nifty]]-AVERAGE(Table2[6M Return vs Nifty]))/_xlfn.STDEV.P(Table2[6M Return vs Nifty])</f>
        <v>1.5401723056188352</v>
      </c>
      <c r="M48">
        <v>-4.4978402567548796</v>
      </c>
      <c r="N48">
        <f>(Table2[[#This Row],[1W Return vs Nifty]]-AVERAGE(Table2[1W Return vs Nifty]))/_xlfn.STDEV.P(Table2[1W Return vs Nifty])</f>
        <v>-1.7414392433473709</v>
      </c>
      <c r="O48">
        <v>422.83</v>
      </c>
      <c r="P48">
        <v>437.23503861495499</v>
      </c>
      <c r="Q48">
        <v>360.73021037610499</v>
      </c>
      <c r="R48">
        <v>15.317834144021299</v>
      </c>
      <c r="S48" s="1">
        <f>(Table2[[#This Row],[Close Price]]-Table2[[#This Row],[20D EMA]])/Table2[[#This Row],[20D EMA]]</f>
        <v>-9.1478844925856742E-2</v>
      </c>
      <c r="T48" s="1">
        <f>(Table2[[#This Row],[Close Price]]-Table2[[#This Row],[50D EMA]])/Table2[[#This Row],[50D EMA]]</f>
        <v>-0.1214107606360057</v>
      </c>
      <c r="U48" s="1">
        <f>(Table2[[#This Row],[Close Price]]-Table2[[#This Row],[200D EMA]])/Table2[[#This Row],[200D EMA]]</f>
        <v>6.4923283246715091E-2</v>
      </c>
      <c r="V48">
        <v>0.93171141336114605</v>
      </c>
      <c r="W48">
        <v>371.2</v>
      </c>
      <c r="X48">
        <v>393</v>
      </c>
      <c r="Y48">
        <v>371.2</v>
      </c>
      <c r="Z48">
        <v>403.95</v>
      </c>
      <c r="AA48">
        <v>371.2</v>
      </c>
      <c r="AB48">
        <v>399.7</v>
      </c>
      <c r="AC48" s="1">
        <f>(Table2[[#This Row],[Close Price]]/Table2[[#This Row],[Day Low]])-1</f>
        <v>3.4886853448275801E-2</v>
      </c>
      <c r="AD48" s="1">
        <f>(Table2[[#This Row],[Day High]]/Table2[[#This Row],[Close Price]])-1</f>
        <v>2.3037875829754029E-2</v>
      </c>
      <c r="AE48" s="1">
        <f>(Table2[[#This Row],[Close Price]]/Table2[[#This Row],[Current Week Low]])-1</f>
        <v>3.4886853448275801E-2</v>
      </c>
      <c r="AF48" s="1">
        <f>(Table2[[#This Row],[Current Week High]]/Table2[[#This Row],[Close Price]])-1</f>
        <v>5.154236626317843E-2</v>
      </c>
      <c r="AG48" s="1">
        <f>(Table2[[#This Row],[Close Price]]/Table2[[#This Row],[Current Month Low]])-1</f>
        <v>3.4886853448275801E-2</v>
      </c>
      <c r="AH48" s="1">
        <f>(Table2[[#This Row],[Current Month High]]/Table2[[#This Row],[Close Price]])-1</f>
        <v>4.047897956527402E-2</v>
      </c>
      <c r="AI48">
        <v>48.2754132500325</v>
      </c>
      <c r="AJ48">
        <v>218.92901618929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-7.0000000000000007E-2</v>
      </c>
      <c r="AM48" t="s">
        <v>3174</v>
      </c>
      <c r="AN48">
        <v>-15.58</v>
      </c>
      <c r="AO48" t="s">
        <v>3174</v>
      </c>
      <c r="AP48">
        <v>0.102113154343923</v>
      </c>
      <c r="AQ48">
        <f>(Table2[[#This Row],[Sharpe Ratio]]-AVERAGE(Table2[Sharpe Ratio]))/_xlfn.STDEV.P(Table2[Sharpe Ratio])</f>
        <v>0.47486262518456229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20</v>
      </c>
      <c r="AT48">
        <f>_xlfn.RANK.AVG(Table2[[#This Row],[6M Return vs Nifty Z-Score]],Table2[6M Return vs Nifty Z-Score])</f>
        <v>51</v>
      </c>
      <c r="AU48">
        <f>_xlfn.RANK.AVG(Table2[[#This Row],[Sharpe Ratio Z-Score]],Table2[Sharpe Ratio Z-Score])</f>
        <v>223</v>
      </c>
      <c r="AV48">
        <f>(Table2[[#This Row],[Rank 1Y]]+Table2[[#This Row],[Rank 6M]]+Table2[[#This Row],[Rank Sharpe]])/3</f>
        <v>98</v>
      </c>
    </row>
    <row r="49" spans="1:48" x14ac:dyDescent="0.3">
      <c r="A49" t="s">
        <v>595</v>
      </c>
      <c r="B49" t="s">
        <v>596</v>
      </c>
      <c r="C49" t="s">
        <v>3142</v>
      </c>
      <c r="D49" t="s">
        <v>135</v>
      </c>
      <c r="E49">
        <v>33458.744169999998</v>
      </c>
      <c r="F49">
        <v>1370</v>
      </c>
      <c r="G49">
        <v>108.527691508845</v>
      </c>
      <c r="H49">
        <f>(Table2[[#This Row],[1Y Return vs Nifty]]-AVERAGE(Table2[1Y Return vs Nifty]))/_xlfn.STDEV.P(Table2[1Y Return vs Nifty])</f>
        <v>1.4244410503676981</v>
      </c>
      <c r="I49">
        <v>11.8849856165674</v>
      </c>
      <c r="J49">
        <f>(Table2[[#This Row],[1M Return vs Nifty]]-AVERAGE(Table2[1M Return vs Nifty]))/_xlfn.STDEV.P(Table2[1M Return vs Nifty])</f>
        <v>1.0046289689446162</v>
      </c>
      <c r="K49">
        <v>31.932465278841502</v>
      </c>
      <c r="L49">
        <f>(Table2[[#This Row],[6M Return vs Nifty]]-AVERAGE(Table2[6M Return vs Nifty]))/_xlfn.STDEV.P(Table2[6M Return vs Nifty])</f>
        <v>0.7653172605779659</v>
      </c>
      <c r="M49">
        <v>6.2840886003426704</v>
      </c>
      <c r="N49">
        <f>(Table2[[#This Row],[1W Return vs Nifty]]-AVERAGE(Table2[1W Return vs Nifty]))/_xlfn.STDEV.P(Table2[1W Return vs Nifty])</f>
        <v>0.86769178624068855</v>
      </c>
      <c r="O49">
        <v>1342.59</v>
      </c>
      <c r="P49">
        <v>1291.5347785439101</v>
      </c>
      <c r="Q49">
        <v>1115.84823833582</v>
      </c>
      <c r="R49">
        <v>54.0606230554692</v>
      </c>
      <c r="S49" s="1">
        <f>(Table2[[#This Row],[Close Price]]-Table2[[#This Row],[20D EMA]])/Table2[[#This Row],[20D EMA]]</f>
        <v>2.0415763561474527E-2</v>
      </c>
      <c r="T49" s="1">
        <f>(Table2[[#This Row],[Close Price]]-Table2[[#This Row],[50D EMA]])/Table2[[#This Row],[50D EMA]]</f>
        <v>6.0753471574766606E-2</v>
      </c>
      <c r="U49" s="1">
        <f>(Table2[[#This Row],[Close Price]]-Table2[[#This Row],[200D EMA]])/Table2[[#This Row],[200D EMA]]</f>
        <v>0.22776552664833954</v>
      </c>
      <c r="V49">
        <v>1.0862360294607101</v>
      </c>
      <c r="W49">
        <v>1357.5</v>
      </c>
      <c r="X49">
        <v>1419.7</v>
      </c>
      <c r="Y49">
        <v>1357.5</v>
      </c>
      <c r="Z49">
        <v>1439.95</v>
      </c>
      <c r="AA49">
        <v>1357.5</v>
      </c>
      <c r="AB49">
        <v>1437</v>
      </c>
      <c r="AC49" s="1">
        <f>(Table2[[#This Row],[Close Price]]/Table2[[#This Row],[Day Low]])-1</f>
        <v>9.208103130755152E-3</v>
      </c>
      <c r="AD49" s="1">
        <f>(Table2[[#This Row],[Day High]]/Table2[[#This Row],[Close Price]])-1</f>
        <v>3.6277372262773833E-2</v>
      </c>
      <c r="AE49" s="1">
        <f>(Table2[[#This Row],[Close Price]]/Table2[[#This Row],[Current Week Low]])-1</f>
        <v>9.208103130755152E-3</v>
      </c>
      <c r="AF49" s="1">
        <f>(Table2[[#This Row],[Current Week High]]/Table2[[#This Row],[Close Price]])-1</f>
        <v>5.1058394160583997E-2</v>
      </c>
      <c r="AG49" s="1">
        <f>(Table2[[#This Row],[Close Price]]/Table2[[#This Row],[Current Month Low]])-1</f>
        <v>9.208103130755152E-3</v>
      </c>
      <c r="AH49" s="1">
        <f>(Table2[[#This Row],[Current Month High]]/Table2[[#This Row],[Close Price]])-1</f>
        <v>4.8905109489051135E-2</v>
      </c>
      <c r="AI49">
        <v>6.0656934306569203</v>
      </c>
      <c r="AJ49">
        <v>139.48955510881899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0.15</v>
      </c>
      <c r="AM49" t="s">
        <v>3175</v>
      </c>
      <c r="AN49">
        <v>1.1499999999999999</v>
      </c>
      <c r="AO49" t="s">
        <v>3175</v>
      </c>
      <c r="AP49">
        <v>0.14535993062479199</v>
      </c>
      <c r="AQ49">
        <f>(Table2[[#This Row],[Sharpe Ratio]]-AVERAGE(Table2[Sharpe Ratio]))/_xlfn.STDEV.P(Table2[Sharpe Ratio])</f>
        <v>0.97977335126037335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5.0418524173913415</v>
      </c>
      <c r="AS49">
        <f>_xlfn.RANK.AVG(Table2[[#This Row],[1Y Return vs Nifty Z-Score]],Table2[1Y Return vs Nifty Z-Score])</f>
        <v>61</v>
      </c>
      <c r="AT49">
        <f>_xlfn.RANK.AVG(Table2[[#This Row],[6M Return vs Nifty Z-Score]],Table2[6M Return vs Nifty Z-Score])</f>
        <v>122</v>
      </c>
      <c r="AU49">
        <f>_xlfn.RANK.AVG(Table2[[#This Row],[Sharpe Ratio Z-Score]],Table2[Sharpe Ratio Z-Score])</f>
        <v>114</v>
      </c>
      <c r="AV49">
        <f>(Table2[[#This Row],[Rank 1Y]]+Table2[[#This Row],[Rank 6M]]+Table2[[#This Row],[Rank Sharpe]])/3</f>
        <v>99</v>
      </c>
    </row>
    <row r="50" spans="1:48" x14ac:dyDescent="0.3">
      <c r="A50" t="s">
        <v>1007</v>
      </c>
      <c r="B50" t="s">
        <v>1008</v>
      </c>
      <c r="C50" t="s">
        <v>3141</v>
      </c>
      <c r="D50" t="s">
        <v>271</v>
      </c>
      <c r="E50">
        <v>14073.246910350001</v>
      </c>
      <c r="F50">
        <v>1772.25</v>
      </c>
      <c r="G50">
        <v>83.581898047749505</v>
      </c>
      <c r="H50">
        <f>(Table2[[#This Row],[1Y Return vs Nifty]]-AVERAGE(Table2[1Y Return vs Nifty]))/_xlfn.STDEV.P(Table2[1Y Return vs Nifty])</f>
        <v>0.99962009572538935</v>
      </c>
      <c r="I50">
        <v>4.3223140241104003</v>
      </c>
      <c r="J50">
        <f>(Table2[[#This Row],[1M Return vs Nifty]]-AVERAGE(Table2[1M Return vs Nifty]))/_xlfn.STDEV.P(Table2[1M Return vs Nifty])</f>
        <v>0.31266693511796773</v>
      </c>
      <c r="K50">
        <v>39.732546622963902</v>
      </c>
      <c r="L50">
        <f>(Table2[[#This Row],[6M Return vs Nifty]]-AVERAGE(Table2[6M Return vs Nifty]))/_xlfn.STDEV.P(Table2[6M Return vs Nifty])</f>
        <v>1.0239295255477248</v>
      </c>
      <c r="M50">
        <v>9.6774933522570397</v>
      </c>
      <c r="N50">
        <f>(Table2[[#This Row],[1W Return vs Nifty]]-AVERAGE(Table2[1W Return vs Nifty]))/_xlfn.STDEV.P(Table2[1W Return vs Nifty])</f>
        <v>1.6888655995276338</v>
      </c>
      <c r="O50">
        <v>1741.61</v>
      </c>
      <c r="P50">
        <v>1811.1728124106401</v>
      </c>
      <c r="Q50">
        <v>1562.1388211498499</v>
      </c>
      <c r="R50">
        <v>57.034911149359601</v>
      </c>
      <c r="S50" s="1">
        <f>(Table2[[#This Row],[Close Price]]-Table2[[#This Row],[20D EMA]])/Table2[[#This Row],[20D EMA]]</f>
        <v>1.7592916898731693E-2</v>
      </c>
      <c r="T50" s="1">
        <f>(Table2[[#This Row],[Close Price]]-Table2[[#This Row],[50D EMA]])/Table2[[#This Row],[50D EMA]]</f>
        <v>-2.1490391277922544E-2</v>
      </c>
      <c r="U50" s="1">
        <f>(Table2[[#This Row],[Close Price]]-Table2[[#This Row],[200D EMA]])/Table2[[#This Row],[200D EMA]]</f>
        <v>0.13450224525851848</v>
      </c>
      <c r="V50">
        <v>1.4613096348425301</v>
      </c>
      <c r="W50">
        <v>1740</v>
      </c>
      <c r="X50">
        <v>1817</v>
      </c>
      <c r="Y50">
        <v>1740</v>
      </c>
      <c r="Z50">
        <v>1890</v>
      </c>
      <c r="AA50">
        <v>1740</v>
      </c>
      <c r="AB50">
        <v>1890</v>
      </c>
      <c r="AC50" s="1">
        <f>(Table2[[#This Row],[Close Price]]/Table2[[#This Row],[Day Low]])-1</f>
        <v>1.8534482758620685E-2</v>
      </c>
      <c r="AD50" s="1">
        <f>(Table2[[#This Row],[Day High]]/Table2[[#This Row],[Close Price]])-1</f>
        <v>2.5250387924954154E-2</v>
      </c>
      <c r="AE50" s="1">
        <f>(Table2[[#This Row],[Close Price]]/Table2[[#This Row],[Current Week Low]])-1</f>
        <v>1.8534482758620685E-2</v>
      </c>
      <c r="AF50" s="1">
        <f>(Table2[[#This Row],[Current Week High]]/Table2[[#This Row],[Close Price]])-1</f>
        <v>6.6440964875158715E-2</v>
      </c>
      <c r="AG50" s="1">
        <f>(Table2[[#This Row],[Close Price]]/Table2[[#This Row],[Current Month Low]])-1</f>
        <v>1.8534482758620685E-2</v>
      </c>
      <c r="AH50" s="1">
        <f>(Table2[[#This Row],[Current Month High]]/Table2[[#This Row],[Close Price]])-1</f>
        <v>6.6440964875158715E-2</v>
      </c>
      <c r="AI50">
        <v>51.445902101847899</v>
      </c>
      <c r="AJ50">
        <v>120.63492063491999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-0.17</v>
      </c>
      <c r="AM50" t="s">
        <v>3174</v>
      </c>
      <c r="AN50">
        <v>9.7899999999999991</v>
      </c>
      <c r="AO50" t="s">
        <v>3175</v>
      </c>
      <c r="AP50">
        <v>0.142537858458789</v>
      </c>
      <c r="AQ50">
        <f>(Table2[[#This Row],[Sharpe Ratio]]-AVERAGE(Table2[Sharpe Ratio]))/_xlfn.STDEV.P(Table2[Sharpe Ratio])</f>
        <v>0.9468253577007878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97</v>
      </c>
      <c r="AT50">
        <f>_xlfn.RANK.AVG(Table2[[#This Row],[6M Return vs Nifty Z-Score]],Table2[6M Return vs Nifty Z-Score])</f>
        <v>94</v>
      </c>
      <c r="AU50">
        <f>_xlfn.RANK.AVG(Table2[[#This Row],[Sharpe Ratio Z-Score]],Table2[Sharpe Ratio Z-Score])</f>
        <v>120</v>
      </c>
      <c r="AV50">
        <f>(Table2[[#This Row],[Rank 1Y]]+Table2[[#This Row],[Rank 6M]]+Table2[[#This Row],[Rank Sharpe]])/3</f>
        <v>103.66666666666667</v>
      </c>
    </row>
    <row r="51" spans="1:48" x14ac:dyDescent="0.3">
      <c r="A51" t="s">
        <v>1642</v>
      </c>
      <c r="B51" t="s">
        <v>1643</v>
      </c>
      <c r="C51" t="s">
        <v>3131</v>
      </c>
      <c r="D51" t="s">
        <v>120</v>
      </c>
      <c r="E51">
        <v>5621.1176999999998</v>
      </c>
      <c r="F51">
        <v>605.75</v>
      </c>
      <c r="G51">
        <v>139.517851829714</v>
      </c>
      <c r="H51">
        <f>(Table2[[#This Row],[1Y Return vs Nifty]]-AVERAGE(Table2[1Y Return vs Nifty]))/_xlfn.STDEV.P(Table2[1Y Return vs Nifty])</f>
        <v>1.9521961411232527</v>
      </c>
      <c r="I51">
        <v>10.614105789692401</v>
      </c>
      <c r="J51">
        <f>(Table2[[#This Row],[1M Return vs Nifty]]-AVERAGE(Table2[1M Return vs Nifty]))/_xlfn.STDEV.P(Table2[1M Return vs Nifty])</f>
        <v>0.88834723186233999</v>
      </c>
      <c r="K51">
        <v>75.827369989139001</v>
      </c>
      <c r="L51">
        <f>(Table2[[#This Row],[6M Return vs Nifty]]-AVERAGE(Table2[6M Return vs Nifty]))/_xlfn.STDEV.P(Table2[6M Return vs Nifty])</f>
        <v>2.2206560226942962</v>
      </c>
      <c r="M51">
        <v>4.7995395339696598</v>
      </c>
      <c r="N51">
        <f>(Table2[[#This Row],[1W Return vs Nifty]]-AVERAGE(Table2[1W Return vs Nifty]))/_xlfn.STDEV.P(Table2[1W Return vs Nifty])</f>
        <v>0.50844409639250088</v>
      </c>
      <c r="O51">
        <v>599.01</v>
      </c>
      <c r="P51">
        <v>573.229684005678</v>
      </c>
      <c r="Q51">
        <v>454.19769794622198</v>
      </c>
      <c r="R51">
        <v>49.384817045395103</v>
      </c>
      <c r="S51" s="1">
        <f>(Table2[[#This Row],[Close Price]]-Table2[[#This Row],[20D EMA]])/Table2[[#This Row],[20D EMA]]</f>
        <v>1.1251898966628286E-2</v>
      </c>
      <c r="T51" s="1">
        <f>(Table2[[#This Row],[Close Price]]-Table2[[#This Row],[50D EMA]])/Table2[[#This Row],[50D EMA]]</f>
        <v>5.6731737559494358E-2</v>
      </c>
      <c r="U51" s="1">
        <f>(Table2[[#This Row],[Close Price]]-Table2[[#This Row],[200D EMA]])/Table2[[#This Row],[200D EMA]]</f>
        <v>0.33367034385921118</v>
      </c>
      <c r="V51">
        <v>1.15520973344827</v>
      </c>
      <c r="W51">
        <v>582.5</v>
      </c>
      <c r="X51">
        <v>623.70000000000005</v>
      </c>
      <c r="Y51">
        <v>582.5</v>
      </c>
      <c r="Z51">
        <v>654</v>
      </c>
      <c r="AA51">
        <v>582.5</v>
      </c>
      <c r="AB51">
        <v>650.20000000000005</v>
      </c>
      <c r="AC51" s="1">
        <f>(Table2[[#This Row],[Close Price]]/Table2[[#This Row],[Day Low]])-1</f>
        <v>3.991416309012874E-2</v>
      </c>
      <c r="AD51" s="1">
        <f>(Table2[[#This Row],[Day High]]/Table2[[#This Row],[Close Price]])-1</f>
        <v>2.9632686751960513E-2</v>
      </c>
      <c r="AE51" s="1">
        <f>(Table2[[#This Row],[Close Price]]/Table2[[#This Row],[Current Week Low]])-1</f>
        <v>3.991416309012874E-2</v>
      </c>
      <c r="AF51" s="1">
        <f>(Table2[[#This Row],[Current Week High]]/Table2[[#This Row],[Close Price]])-1</f>
        <v>7.9653322327692955E-2</v>
      </c>
      <c r="AG51" s="1">
        <f>(Table2[[#This Row],[Close Price]]/Table2[[#This Row],[Current Month Low]])-1</f>
        <v>3.991416309012874E-2</v>
      </c>
      <c r="AH51" s="1">
        <f>(Table2[[#This Row],[Current Month High]]/Table2[[#This Row],[Close Price]])-1</f>
        <v>7.338010730499378E-2</v>
      </c>
      <c r="AI51">
        <v>20.074288072637199</v>
      </c>
      <c r="AJ51">
        <v>189.41710463449499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0.06</v>
      </c>
      <c r="AM51" t="s">
        <v>3175</v>
      </c>
      <c r="AN51">
        <v>4.74</v>
      </c>
      <c r="AO51" t="s">
        <v>3175</v>
      </c>
      <c r="AP51">
        <v>8.940015010822E-2</v>
      </c>
      <c r="AQ51">
        <f>(Table2[[#This Row],[Sharpe Ratio]]-AVERAGE(Table2[Sharpe Ratio]))/_xlfn.STDEV.P(Table2[Sharpe Ratio])</f>
        <v>0.32643694467682938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5.8960804367492186</v>
      </c>
      <c r="AS51">
        <f>_xlfn.RANK.AVG(Table2[[#This Row],[1Y Return vs Nifty Z-Score]],Table2[1Y Return vs Nifty Z-Score])</f>
        <v>39</v>
      </c>
      <c r="AT51">
        <f>_xlfn.RANK.AVG(Table2[[#This Row],[6M Return vs Nifty Z-Score]],Table2[6M Return vs Nifty Z-Score])</f>
        <v>22</v>
      </c>
      <c r="AU51">
        <f>_xlfn.RANK.AVG(Table2[[#This Row],[Sharpe Ratio Z-Score]],Table2[Sharpe Ratio Z-Score])</f>
        <v>259</v>
      </c>
      <c r="AV51">
        <f>(Table2[[#This Row],[Rank 1Y]]+Table2[[#This Row],[Rank 6M]]+Table2[[#This Row],[Rank Sharpe]])/3</f>
        <v>106.66666666666667</v>
      </c>
    </row>
    <row r="52" spans="1:48" x14ac:dyDescent="0.3">
      <c r="A52" t="s">
        <v>337</v>
      </c>
      <c r="B52" t="s">
        <v>338</v>
      </c>
      <c r="C52" t="s">
        <v>3142</v>
      </c>
      <c r="D52" t="s">
        <v>135</v>
      </c>
      <c r="E52">
        <v>75412.249018560004</v>
      </c>
      <c r="F52">
        <v>1750.8</v>
      </c>
      <c r="G52">
        <v>150.95642854663799</v>
      </c>
      <c r="H52">
        <f>(Table2[[#This Row],[1Y Return vs Nifty]]-AVERAGE(Table2[1Y Return vs Nifty]))/_xlfn.STDEV.P(Table2[1Y Return vs Nifty])</f>
        <v>2.1469923935740471</v>
      </c>
      <c r="I52">
        <v>-1.80618166490776</v>
      </c>
      <c r="J52">
        <f>(Table2[[#This Row],[1M Return vs Nifty]]-AVERAGE(Table2[1M Return vs Nifty]))/_xlfn.STDEV.P(Table2[1M Return vs Nifty])</f>
        <v>-0.2480722546546662</v>
      </c>
      <c r="K52">
        <v>23.1189719217288</v>
      </c>
      <c r="L52">
        <f>(Table2[[#This Row],[6M Return vs Nifty]]-AVERAGE(Table2[6M Return vs Nifty]))/_xlfn.STDEV.P(Table2[6M Return vs Nifty])</f>
        <v>0.47310524652040148</v>
      </c>
      <c r="M52">
        <v>0.66378472650998999</v>
      </c>
      <c r="N52">
        <f>(Table2[[#This Row],[1W Return vs Nifty]]-AVERAGE(Table2[1W Return vs Nifty]))/_xlfn.STDEV.P(Table2[1W Return vs Nifty])</f>
        <v>-0.49237183755865616</v>
      </c>
      <c r="O52">
        <v>1824.29</v>
      </c>
      <c r="P52">
        <v>1800.23956111905</v>
      </c>
      <c r="Q52">
        <v>1511.29914119267</v>
      </c>
      <c r="R52">
        <v>32.263677167300699</v>
      </c>
      <c r="S52" s="1">
        <f>(Table2[[#This Row],[Close Price]]-Table2[[#This Row],[20D EMA]])/Table2[[#This Row],[20D EMA]]</f>
        <v>-4.028416534651838E-2</v>
      </c>
      <c r="T52" s="1">
        <f>(Table2[[#This Row],[Close Price]]-Table2[[#This Row],[50D EMA]])/Table2[[#This Row],[50D EMA]]</f>
        <v>-2.746276783758592E-2</v>
      </c>
      <c r="U52" s="1">
        <f>(Table2[[#This Row],[Close Price]]-Table2[[#This Row],[200D EMA]])/Table2[[#This Row],[200D EMA]]</f>
        <v>0.15847349626515589</v>
      </c>
      <c r="V52">
        <v>0.69348437280615105</v>
      </c>
      <c r="W52">
        <v>1687.1</v>
      </c>
      <c r="X52">
        <v>1775</v>
      </c>
      <c r="Y52">
        <v>1687.1</v>
      </c>
      <c r="Z52">
        <v>1870</v>
      </c>
      <c r="AA52">
        <v>1687.1</v>
      </c>
      <c r="AB52">
        <v>1833.9</v>
      </c>
      <c r="AC52" s="1">
        <f>(Table2[[#This Row],[Close Price]]/Table2[[#This Row],[Day Low]])-1</f>
        <v>3.7757097978780241E-2</v>
      </c>
      <c r="AD52" s="1">
        <f>(Table2[[#This Row],[Day High]]/Table2[[#This Row],[Close Price]])-1</f>
        <v>1.3822252684487113E-2</v>
      </c>
      <c r="AE52" s="1">
        <f>(Table2[[#This Row],[Close Price]]/Table2[[#This Row],[Current Week Low]])-1</f>
        <v>3.7757097978780241E-2</v>
      </c>
      <c r="AF52" s="1">
        <f>(Table2[[#This Row],[Current Week High]]/Table2[[#This Row],[Close Price]])-1</f>
        <v>6.8083161983093499E-2</v>
      </c>
      <c r="AG52" s="1">
        <f>(Table2[[#This Row],[Close Price]]/Table2[[#This Row],[Current Month Low]])-1</f>
        <v>3.7757097978780241E-2</v>
      </c>
      <c r="AH52" s="1">
        <f>(Table2[[#This Row],[Current Month High]]/Table2[[#This Row],[Close Price]])-1</f>
        <v>4.746401644962317E-2</v>
      </c>
      <c r="AI52">
        <v>18.505825908156201</v>
      </c>
      <c r="AJ52">
        <v>188.81557241834301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0.06</v>
      </c>
      <c r="AM52" t="s">
        <v>3175</v>
      </c>
      <c r="AN52">
        <v>-8.69</v>
      </c>
      <c r="AO52" t="s">
        <v>3174</v>
      </c>
      <c r="AP52">
        <v>0.15136882265000001</v>
      </c>
      <c r="AQ52">
        <f>(Table2[[#This Row],[Sharpe Ratio]]-AVERAGE(Table2[Sharpe Ratio]))/_xlfn.STDEV.P(Table2[Sharpe Ratio])</f>
        <v>1.0499278066041595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2.9295813544852858</v>
      </c>
      <c r="AS52">
        <f>_xlfn.RANK.AVG(Table2[[#This Row],[1Y Return vs Nifty Z-Score]],Table2[1Y Return vs Nifty Z-Score])</f>
        <v>32</v>
      </c>
      <c r="AT52">
        <f>_xlfn.RANK.AVG(Table2[[#This Row],[6M Return vs Nifty Z-Score]],Table2[6M Return vs Nifty Z-Score])</f>
        <v>184</v>
      </c>
      <c r="AU52">
        <f>_xlfn.RANK.AVG(Table2[[#This Row],[Sharpe Ratio Z-Score]],Table2[Sharpe Ratio Z-Score])</f>
        <v>104</v>
      </c>
      <c r="AV52">
        <f>(Table2[[#This Row],[Rank 1Y]]+Table2[[#This Row],[Rank 6M]]+Table2[[#This Row],[Rank Sharpe]])/3</f>
        <v>106.66666666666667</v>
      </c>
    </row>
    <row r="53" spans="1:48" x14ac:dyDescent="0.3">
      <c r="A53" t="s">
        <v>1300</v>
      </c>
      <c r="B53" t="s">
        <v>1301</v>
      </c>
      <c r="C53" t="s">
        <v>3141</v>
      </c>
      <c r="D53" t="s">
        <v>271</v>
      </c>
      <c r="E53">
        <v>8775.58142184799</v>
      </c>
      <c r="F53">
        <v>76.69</v>
      </c>
      <c r="G53">
        <v>60.672824355118998</v>
      </c>
      <c r="H53">
        <f>(Table2[[#This Row],[1Y Return vs Nifty]]-AVERAGE(Table2[1Y Return vs Nifty]))/_xlfn.STDEV.P(Table2[1Y Return vs Nifty])</f>
        <v>0.6094839963765214</v>
      </c>
      <c r="I53">
        <v>1.8012290981341601</v>
      </c>
      <c r="J53">
        <f>(Table2[[#This Row],[1M Return vs Nifty]]-AVERAGE(Table2[1M Return vs Nifty]))/_xlfn.STDEV.P(Table2[1M Return vs Nifty])</f>
        <v>8.1995137261746939E-2</v>
      </c>
      <c r="K53">
        <v>27.325943715059299</v>
      </c>
      <c r="L53">
        <f>(Table2[[#This Row],[6M Return vs Nifty]]-AVERAGE(Table2[6M Return vs Nifty]))/_xlfn.STDEV.P(Table2[6M Return vs Nifty])</f>
        <v>0.61258770268182494</v>
      </c>
      <c r="M53">
        <v>-1.4368411066662901</v>
      </c>
      <c r="N53">
        <f>(Table2[[#This Row],[1W Return vs Nifty]]-AVERAGE(Table2[1W Return vs Nifty]))/_xlfn.STDEV.P(Table2[1W Return vs Nifty])</f>
        <v>-1.0007046336229324</v>
      </c>
      <c r="O53">
        <v>78.97</v>
      </c>
      <c r="P53">
        <v>78.278780839717498</v>
      </c>
      <c r="Q53">
        <v>65.614789161816702</v>
      </c>
      <c r="R53">
        <v>39.149108699610402</v>
      </c>
      <c r="S53" s="1">
        <f>(Table2[[#This Row],[Close Price]]-Table2[[#This Row],[20D EMA]])/Table2[[#This Row],[20D EMA]]</f>
        <v>-2.8871723439280756E-2</v>
      </c>
      <c r="T53" s="1">
        <f>(Table2[[#This Row],[Close Price]]-Table2[[#This Row],[50D EMA]])/Table2[[#This Row],[50D EMA]]</f>
        <v>-2.0296443335910731E-2</v>
      </c>
      <c r="U53" s="1">
        <f>(Table2[[#This Row],[Close Price]]-Table2[[#This Row],[200D EMA]])/Table2[[#This Row],[200D EMA]]</f>
        <v>0.16879138041379713</v>
      </c>
      <c r="V53">
        <v>0.92761062568274799</v>
      </c>
      <c r="W53">
        <v>75.67</v>
      </c>
      <c r="X53">
        <v>78.599999999999994</v>
      </c>
      <c r="Y53">
        <v>75.67</v>
      </c>
      <c r="Z53">
        <v>83.6</v>
      </c>
      <c r="AA53">
        <v>75.67</v>
      </c>
      <c r="AB53">
        <v>83.6</v>
      </c>
      <c r="AC53" s="1">
        <f>(Table2[[#This Row],[Close Price]]/Table2[[#This Row],[Day Low]])-1</f>
        <v>1.3479582397251111E-2</v>
      </c>
      <c r="AD53" s="1">
        <f>(Table2[[#This Row],[Day High]]/Table2[[#This Row],[Close Price]])-1</f>
        <v>2.490546355457024E-2</v>
      </c>
      <c r="AE53" s="1">
        <f>(Table2[[#This Row],[Close Price]]/Table2[[#This Row],[Current Week Low]])-1</f>
        <v>1.3479582397251111E-2</v>
      </c>
      <c r="AF53" s="1">
        <f>(Table2[[#This Row],[Current Week High]]/Table2[[#This Row],[Close Price]])-1</f>
        <v>9.0103012126744098E-2</v>
      </c>
      <c r="AG53" s="1">
        <f>(Table2[[#This Row],[Close Price]]/Table2[[#This Row],[Current Month Low]])-1</f>
        <v>1.3479582397251111E-2</v>
      </c>
      <c r="AH53" s="1">
        <f>(Table2[[#This Row],[Current Month High]]/Table2[[#This Row],[Close Price]])-1</f>
        <v>9.0103012126744098E-2</v>
      </c>
      <c r="AI53">
        <v>21.789020732820401</v>
      </c>
      <c r="AJ53">
        <v>93.661616161616095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-0.05</v>
      </c>
      <c r="AM53" t="s">
        <v>3174</v>
      </c>
      <c r="AN53">
        <v>-6.18</v>
      </c>
      <c r="AO53" t="s">
        <v>3174</v>
      </c>
      <c r="AP53">
        <v>0.21406689334479501</v>
      </c>
      <c r="AQ53">
        <f>(Table2[[#This Row],[Sharpe Ratio]]-AVERAGE(Table2[Sharpe Ratio]))/_xlfn.STDEV.P(Table2[Sharpe Ratio])</f>
        <v>1.7819344697705304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2.0852966724676909</v>
      </c>
      <c r="AS53">
        <f>_xlfn.RANK.AVG(Table2[[#This Row],[1Y Return vs Nifty Z-Score]],Table2[1Y Return vs Nifty Z-Score])</f>
        <v>150</v>
      </c>
      <c r="AT53">
        <f>_xlfn.RANK.AVG(Table2[[#This Row],[6M Return vs Nifty Z-Score]],Table2[6M Return vs Nifty Z-Score])</f>
        <v>152</v>
      </c>
      <c r="AU53">
        <f>_xlfn.RANK.AVG(Table2[[#This Row],[Sharpe Ratio Z-Score]],Table2[Sharpe Ratio Z-Score])</f>
        <v>23</v>
      </c>
      <c r="AV53">
        <f>(Table2[[#This Row],[Rank 1Y]]+Table2[[#This Row],[Rank 6M]]+Table2[[#This Row],[Rank Sharpe]])/3</f>
        <v>108.33333333333333</v>
      </c>
    </row>
    <row r="54" spans="1:48" x14ac:dyDescent="0.3">
      <c r="A54" t="s">
        <v>698</v>
      </c>
      <c r="B54" t="s">
        <v>699</v>
      </c>
      <c r="C54" t="s">
        <v>3127</v>
      </c>
      <c r="D54" t="s">
        <v>439</v>
      </c>
      <c r="E54">
        <v>25431.705000000002</v>
      </c>
      <c r="F54">
        <v>724.55</v>
      </c>
      <c r="G54">
        <v>92.839303048709198</v>
      </c>
      <c r="H54">
        <f>(Table2[[#This Row],[1Y Return vs Nifty]]-AVERAGE(Table2[1Y Return vs Nifty]))/_xlfn.STDEV.P(Table2[1Y Return vs Nifty])</f>
        <v>1.1572715104278934</v>
      </c>
      <c r="I54">
        <v>-12.162115705910599</v>
      </c>
      <c r="J54">
        <f>(Table2[[#This Row],[1M Return vs Nifty]]-AVERAGE(Table2[1M Return vs Nifty]))/_xlfn.STDEV.P(Table2[1M Return vs Nifty])</f>
        <v>-1.1956095228780041</v>
      </c>
      <c r="K54">
        <v>53.904311676437402</v>
      </c>
      <c r="L54">
        <f>(Table2[[#This Row],[6M Return vs Nifty]]-AVERAGE(Table2[6M Return vs Nifty]))/_xlfn.STDEV.P(Table2[6M Return vs Nifty])</f>
        <v>1.4937954278898513</v>
      </c>
      <c r="M54">
        <v>1.9010694035523199</v>
      </c>
      <c r="N54">
        <f>(Table2[[#This Row],[1W Return vs Nifty]]-AVERAGE(Table2[1W Return vs Nifty]))/_xlfn.STDEV.P(Table2[1W Return vs Nifty])</f>
        <v>-0.192959933984474</v>
      </c>
      <c r="O54">
        <v>767.41</v>
      </c>
      <c r="P54">
        <v>779.75498535642998</v>
      </c>
      <c r="Q54">
        <v>650.52779726210201</v>
      </c>
      <c r="R54">
        <v>30.387936283940199</v>
      </c>
      <c r="S54" s="1">
        <f>(Table2[[#This Row],[Close Price]]-Table2[[#This Row],[20D EMA]])/Table2[[#This Row],[20D EMA]]</f>
        <v>-5.5850197417286737E-2</v>
      </c>
      <c r="T54" s="1">
        <f>(Table2[[#This Row],[Close Price]]-Table2[[#This Row],[50D EMA]])/Table2[[#This Row],[50D EMA]]</f>
        <v>-7.0797861370768336E-2</v>
      </c>
      <c r="U54" s="1">
        <f>(Table2[[#This Row],[Close Price]]-Table2[[#This Row],[200D EMA]])/Table2[[#This Row],[200D EMA]]</f>
        <v>0.1137879165954747</v>
      </c>
      <c r="V54">
        <v>0.52770419526787504</v>
      </c>
      <c r="W54">
        <v>718.35</v>
      </c>
      <c r="X54">
        <v>737.15</v>
      </c>
      <c r="Y54">
        <v>716.85</v>
      </c>
      <c r="Z54">
        <v>782</v>
      </c>
      <c r="AA54">
        <v>718.35</v>
      </c>
      <c r="AB54">
        <v>782</v>
      </c>
      <c r="AC54" s="1">
        <f>(Table2[[#This Row],[Close Price]]/Table2[[#This Row],[Day Low]])-1</f>
        <v>8.6308902345653138E-3</v>
      </c>
      <c r="AD54" s="1">
        <f>(Table2[[#This Row],[Day High]]/Table2[[#This Row],[Close Price]])-1</f>
        <v>1.7390104202608558E-2</v>
      </c>
      <c r="AE54" s="1">
        <f>(Table2[[#This Row],[Close Price]]/Table2[[#This Row],[Current Week Low]])-1</f>
        <v>1.0741438236730128E-2</v>
      </c>
      <c r="AF54" s="1">
        <f>(Table2[[#This Row],[Current Week High]]/Table2[[#This Row],[Close Price]])-1</f>
        <v>7.9290594161893546E-2</v>
      </c>
      <c r="AG54" s="1">
        <f>(Table2[[#This Row],[Close Price]]/Table2[[#This Row],[Current Month Low]])-1</f>
        <v>8.6308902345653138E-3</v>
      </c>
      <c r="AH54" s="1">
        <f>(Table2[[#This Row],[Current Month High]]/Table2[[#This Row],[Close Price]])-1</f>
        <v>7.9290594161893546E-2</v>
      </c>
      <c r="AI54">
        <v>33.876199020081401</v>
      </c>
      <c r="AJ54">
        <v>158.767857142857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-0.18</v>
      </c>
      <c r="AM54" t="s">
        <v>3174</v>
      </c>
      <c r="AN54">
        <v>-7.91</v>
      </c>
      <c r="AO54" t="s">
        <v>3174</v>
      </c>
      <c r="AP54">
        <v>0.115342452932616</v>
      </c>
      <c r="AQ54">
        <f>(Table2[[#This Row],[Sharpe Ratio]]-AVERAGE(Table2[Sharpe Ratio]))/_xlfn.STDEV.P(Table2[Sharpe Ratio])</f>
        <v>0.62931609733493699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82</v>
      </c>
      <c r="AT54">
        <f>_xlfn.RANK.AVG(Table2[[#This Row],[6M Return vs Nifty Z-Score]],Table2[6M Return vs Nifty Z-Score])</f>
        <v>58</v>
      </c>
      <c r="AU54">
        <f>_xlfn.RANK.AVG(Table2[[#This Row],[Sharpe Ratio Z-Score]],Table2[Sharpe Ratio Z-Score])</f>
        <v>187</v>
      </c>
      <c r="AV54">
        <f>(Table2[[#This Row],[Rank 1Y]]+Table2[[#This Row],[Rank 6M]]+Table2[[#This Row],[Rank Sharpe]])/3</f>
        <v>109</v>
      </c>
    </row>
    <row r="55" spans="1:48" x14ac:dyDescent="0.3">
      <c r="A55" t="s">
        <v>1083</v>
      </c>
      <c r="B55" t="s">
        <v>1084</v>
      </c>
      <c r="C55" t="s">
        <v>3141</v>
      </c>
      <c r="D55" t="s">
        <v>161</v>
      </c>
      <c r="E55">
        <v>12378.953932799999</v>
      </c>
      <c r="F55">
        <v>12235.65</v>
      </c>
      <c r="G55">
        <v>160.27702190416801</v>
      </c>
      <c r="H55">
        <f>(Table2[[#This Row],[1Y Return vs Nifty]]-AVERAGE(Table2[1Y Return vs Nifty]))/_xlfn.STDEV.P(Table2[1Y Return vs Nifty])</f>
        <v>2.3057198910238226</v>
      </c>
      <c r="I55">
        <v>-7.8765884743704397</v>
      </c>
      <c r="J55">
        <f>(Table2[[#This Row],[1M Return vs Nifty]]-AVERAGE(Table2[1M Return vs Nifty]))/_xlfn.STDEV.P(Table2[1M Return vs Nifty])</f>
        <v>-0.80349648413205055</v>
      </c>
      <c r="K55">
        <v>12.6700497946526</v>
      </c>
      <c r="L55">
        <f>(Table2[[#This Row],[6M Return vs Nifty]]-AVERAGE(Table2[6M Return vs Nifty]))/_xlfn.STDEV.P(Table2[6M Return vs Nifty])</f>
        <v>0.12667047250204944</v>
      </c>
      <c r="M55">
        <v>-2.9636287706362001</v>
      </c>
      <c r="N55">
        <f>(Table2[[#This Row],[1W Return vs Nifty]]-AVERAGE(Table2[1W Return vs Nifty]))/_xlfn.STDEV.P(Table2[1W Return vs Nifty])</f>
        <v>-1.3701736889704674</v>
      </c>
      <c r="O55">
        <v>13353.65</v>
      </c>
      <c r="P55">
        <v>13256.3764910932</v>
      </c>
      <c r="Q55">
        <v>10672.736785867501</v>
      </c>
      <c r="R55">
        <v>14.5476389810072</v>
      </c>
      <c r="S55" s="1">
        <f>(Table2[[#This Row],[Close Price]]-Table2[[#This Row],[20D EMA]])/Table2[[#This Row],[20D EMA]]</f>
        <v>-8.3722427950410558E-2</v>
      </c>
      <c r="T55" s="1">
        <f>(Table2[[#This Row],[Close Price]]-Table2[[#This Row],[50D EMA]])/Table2[[#This Row],[50D EMA]]</f>
        <v>-7.6998906283252788E-2</v>
      </c>
      <c r="U55" s="1">
        <f>(Table2[[#This Row],[Close Price]]-Table2[[#This Row],[200D EMA]])/Table2[[#This Row],[200D EMA]]</f>
        <v>0.14643977880182138</v>
      </c>
      <c r="V55">
        <v>0.72510821053166497</v>
      </c>
      <c r="W55">
        <v>12121.25</v>
      </c>
      <c r="X55">
        <v>12674.95</v>
      </c>
      <c r="Y55">
        <v>12121.25</v>
      </c>
      <c r="Z55">
        <v>13404.95</v>
      </c>
      <c r="AA55">
        <v>12121.25</v>
      </c>
      <c r="AB55">
        <v>13140.05</v>
      </c>
      <c r="AC55" s="1">
        <f>(Table2[[#This Row],[Close Price]]/Table2[[#This Row],[Day Low]])-1</f>
        <v>9.4379705063420971E-3</v>
      </c>
      <c r="AD55" s="1">
        <f>(Table2[[#This Row],[Day High]]/Table2[[#This Row],[Close Price]])-1</f>
        <v>3.5903282620866062E-2</v>
      </c>
      <c r="AE55" s="1">
        <f>(Table2[[#This Row],[Close Price]]/Table2[[#This Row],[Current Week Low]])-1</f>
        <v>9.4379705063420971E-3</v>
      </c>
      <c r="AF55" s="1">
        <f>(Table2[[#This Row],[Current Week High]]/Table2[[#This Row],[Close Price]])-1</f>
        <v>9.5565008806234308E-2</v>
      </c>
      <c r="AG55" s="1">
        <f>(Table2[[#This Row],[Close Price]]/Table2[[#This Row],[Current Month Low]])-1</f>
        <v>9.4379705063420971E-3</v>
      </c>
      <c r="AH55" s="1">
        <f>(Table2[[#This Row],[Current Month High]]/Table2[[#This Row],[Close Price]])-1</f>
        <v>7.39151577562287E-2</v>
      </c>
      <c r="AI55">
        <v>20.9580202114313</v>
      </c>
      <c r="AJ55">
        <v>190.49156586460199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0.02</v>
      </c>
      <c r="AM55" t="s">
        <v>3175</v>
      </c>
      <c r="AN55">
        <v>-8.9499999999999993</v>
      </c>
      <c r="AO55" t="s">
        <v>3174</v>
      </c>
      <c r="AP55">
        <v>0.219873963401894</v>
      </c>
      <c r="AQ55">
        <f>(Table2[[#This Row],[Sharpe Ratio]]-AVERAGE(Table2[Sharpe Ratio]))/_xlfn.STDEV.P(Table2[Sharpe Ratio])</f>
        <v>1.8497326321089334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2.1084528225322874</v>
      </c>
      <c r="AS55">
        <f>_xlfn.RANK.AVG(Table2[[#This Row],[1Y Return vs Nifty Z-Score]],Table2[1Y Return vs Nifty Z-Score])</f>
        <v>30</v>
      </c>
      <c r="AT55">
        <f>_xlfn.RANK.AVG(Table2[[#This Row],[6M Return vs Nifty Z-Score]],Table2[6M Return vs Nifty Z-Score])</f>
        <v>275</v>
      </c>
      <c r="AU55">
        <f>_xlfn.RANK.AVG(Table2[[#This Row],[Sharpe Ratio Z-Score]],Table2[Sharpe Ratio Z-Score])</f>
        <v>22</v>
      </c>
      <c r="AV55">
        <f>(Table2[[#This Row],[Rank 1Y]]+Table2[[#This Row],[Rank 6M]]+Table2[[#This Row],[Rank Sharpe]])/3</f>
        <v>109</v>
      </c>
    </row>
    <row r="56" spans="1:48" x14ac:dyDescent="0.3">
      <c r="A56" t="s">
        <v>507</v>
      </c>
      <c r="B56" t="s">
        <v>508</v>
      </c>
      <c r="C56" t="s">
        <v>3135</v>
      </c>
      <c r="D56" t="s">
        <v>509</v>
      </c>
      <c r="E56">
        <v>42704</v>
      </c>
      <c r="F56">
        <v>502.4</v>
      </c>
      <c r="G56">
        <v>67.0512252515489</v>
      </c>
      <c r="H56">
        <f>(Table2[[#This Row],[1Y Return vs Nifty]]-AVERAGE(Table2[1Y Return vs Nifty]))/_xlfn.STDEV.P(Table2[1Y Return vs Nifty])</f>
        <v>0.71810665302356769</v>
      </c>
      <c r="I56">
        <v>3.1235793201861699</v>
      </c>
      <c r="J56">
        <f>(Table2[[#This Row],[1M Return vs Nifty]]-AVERAGE(Table2[1M Return vs Nifty]))/_xlfn.STDEV.P(Table2[1M Return vs Nifty])</f>
        <v>0.2029862629368146</v>
      </c>
      <c r="K56">
        <v>46.166649169436198</v>
      </c>
      <c r="L56">
        <f>(Table2[[#This Row],[6M Return vs Nifty]]-AVERAGE(Table2[6M Return vs Nifty]))/_xlfn.STDEV.P(Table2[6M Return vs Nifty])</f>
        <v>1.2372526640102131</v>
      </c>
      <c r="M56">
        <v>10.042806825762799</v>
      </c>
      <c r="N56">
        <f>(Table2[[#This Row],[1W Return vs Nifty]]-AVERAGE(Table2[1W Return vs Nifty]))/_xlfn.STDEV.P(Table2[1W Return vs Nifty])</f>
        <v>1.7772682157833544</v>
      </c>
      <c r="O56">
        <v>488.59</v>
      </c>
      <c r="P56">
        <v>494.46553512460599</v>
      </c>
      <c r="Q56">
        <v>438.54021618749499</v>
      </c>
      <c r="R56">
        <v>61.425098397000397</v>
      </c>
      <c r="S56" s="1">
        <f>(Table2[[#This Row],[Close Price]]-Table2[[#This Row],[20D EMA]])/Table2[[#This Row],[20D EMA]]</f>
        <v>2.8265007470476274E-2</v>
      </c>
      <c r="T56" s="1">
        <f>(Table2[[#This Row],[Close Price]]-Table2[[#This Row],[50D EMA]])/Table2[[#This Row],[50D EMA]]</f>
        <v>1.6046547861813035E-2</v>
      </c>
      <c r="U56" s="1">
        <f>(Table2[[#This Row],[Close Price]]-Table2[[#This Row],[200D EMA]])/Table2[[#This Row],[200D EMA]]</f>
        <v>0.1456189910418664</v>
      </c>
      <c r="V56">
        <v>1.35753269952878</v>
      </c>
      <c r="W56">
        <v>493.3</v>
      </c>
      <c r="X56">
        <v>511</v>
      </c>
      <c r="Y56">
        <v>488.55</v>
      </c>
      <c r="Z56">
        <v>515.65</v>
      </c>
      <c r="AA56">
        <v>493.3</v>
      </c>
      <c r="AB56">
        <v>515.65</v>
      </c>
      <c r="AC56" s="1">
        <f>(Table2[[#This Row],[Close Price]]/Table2[[#This Row],[Day Low]])-1</f>
        <v>1.8447192377863297E-2</v>
      </c>
      <c r="AD56" s="1">
        <f>(Table2[[#This Row],[Day High]]/Table2[[#This Row],[Close Price]])-1</f>
        <v>1.7117834394904552E-2</v>
      </c>
      <c r="AE56" s="1">
        <f>(Table2[[#This Row],[Close Price]]/Table2[[#This Row],[Current Week Low]])-1</f>
        <v>2.8349196602190041E-2</v>
      </c>
      <c r="AF56" s="1">
        <f>(Table2[[#This Row],[Current Week High]]/Table2[[#This Row],[Close Price]])-1</f>
        <v>2.6373407643312197E-2</v>
      </c>
      <c r="AG56" s="1">
        <f>(Table2[[#This Row],[Close Price]]/Table2[[#This Row],[Current Month Low]])-1</f>
        <v>1.8447192377863297E-2</v>
      </c>
      <c r="AH56" s="1">
        <f>(Table2[[#This Row],[Current Month High]]/Table2[[#This Row],[Close Price]])-1</f>
        <v>2.6373407643312197E-2</v>
      </c>
      <c r="AI56">
        <v>23.477308917197401</v>
      </c>
      <c r="AJ56">
        <v>107.86098469176601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-0.11</v>
      </c>
      <c r="AM56" t="s">
        <v>3174</v>
      </c>
      <c r="AN56">
        <v>4.17</v>
      </c>
      <c r="AO56" t="s">
        <v>3175</v>
      </c>
      <c r="AP56">
        <v>0.140011330339536</v>
      </c>
      <c r="AQ56">
        <f>(Table2[[#This Row],[Sharpe Ratio]]-AVERAGE(Table2[Sharpe Ratio]))/_xlfn.STDEV.P(Table2[Sharpe Ratio])</f>
        <v>0.91732787241175595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131</v>
      </c>
      <c r="AT56">
        <f>_xlfn.RANK.AVG(Table2[[#This Row],[6M Return vs Nifty Z-Score]],Table2[6M Return vs Nifty Z-Score])</f>
        <v>78</v>
      </c>
      <c r="AU56">
        <f>_xlfn.RANK.AVG(Table2[[#This Row],[Sharpe Ratio Z-Score]],Table2[Sharpe Ratio Z-Score])</f>
        <v>126</v>
      </c>
      <c r="AV56">
        <f>(Table2[[#This Row],[Rank 1Y]]+Table2[[#This Row],[Rank 6M]]+Table2[[#This Row],[Rank Sharpe]])/3</f>
        <v>111.66666666666667</v>
      </c>
    </row>
    <row r="57" spans="1:48" x14ac:dyDescent="0.3">
      <c r="A57" t="s">
        <v>78</v>
      </c>
      <c r="B57" t="s">
        <v>79</v>
      </c>
      <c r="C57" t="s">
        <v>3135</v>
      </c>
      <c r="D57" t="s">
        <v>80</v>
      </c>
      <c r="E57">
        <v>328809.07796352002</v>
      </c>
      <c r="F57">
        <v>11774.4</v>
      </c>
      <c r="G57">
        <v>110.683445187389</v>
      </c>
      <c r="H57">
        <f>(Table2[[#This Row],[1Y Return vs Nifty]]-AVERAGE(Table2[1Y Return vs Nifty]))/_xlfn.STDEV.P(Table2[1Y Return vs Nifty])</f>
        <v>1.4611530249585643</v>
      </c>
      <c r="I57">
        <v>7.9474298058358901</v>
      </c>
      <c r="J57">
        <f>(Table2[[#This Row],[1M Return vs Nifty]]-AVERAGE(Table2[1M Return vs Nifty]))/_xlfn.STDEV.P(Table2[1M Return vs Nifty])</f>
        <v>0.64435428376361947</v>
      </c>
      <c r="K57">
        <v>17.632475703396</v>
      </c>
      <c r="L57">
        <f>(Table2[[#This Row],[6M Return vs Nifty]]-AVERAGE(Table2[6M Return vs Nifty]))/_xlfn.STDEV.P(Table2[6M Return vs Nifty])</f>
        <v>0.29120006487249106</v>
      </c>
      <c r="M57">
        <v>-1.99848543998419</v>
      </c>
      <c r="N57">
        <f>(Table2[[#This Row],[1W Return vs Nifty]]-AVERAGE(Table2[1W Return vs Nifty]))/_xlfn.STDEV.P(Table2[1W Return vs Nifty])</f>
        <v>-1.1366175743475768</v>
      </c>
      <c r="O57">
        <v>11819.08</v>
      </c>
      <c r="P57">
        <v>11054.2200816124</v>
      </c>
      <c r="Q57">
        <v>9136.5134345892002</v>
      </c>
      <c r="R57">
        <v>40.360790616680802</v>
      </c>
      <c r="S57" s="1">
        <f>(Table2[[#This Row],[Close Price]]-Table2[[#This Row],[20D EMA]])/Table2[[#This Row],[20D EMA]]</f>
        <v>-3.7803280796813534E-3</v>
      </c>
      <c r="T57" s="1">
        <f>(Table2[[#This Row],[Close Price]]-Table2[[#This Row],[50D EMA]])/Table2[[#This Row],[50D EMA]]</f>
        <v>6.5149772039146125E-2</v>
      </c>
      <c r="U57" s="1">
        <f>(Table2[[#This Row],[Close Price]]-Table2[[#This Row],[200D EMA]])/Table2[[#This Row],[200D EMA]]</f>
        <v>0.28871916889261434</v>
      </c>
      <c r="V57">
        <v>1.3619204601263699</v>
      </c>
      <c r="W57">
        <v>11639</v>
      </c>
      <c r="X57">
        <v>11948.3</v>
      </c>
      <c r="Y57">
        <v>11639</v>
      </c>
      <c r="Z57">
        <v>12651.15</v>
      </c>
      <c r="AA57">
        <v>11639</v>
      </c>
      <c r="AB57">
        <v>12500</v>
      </c>
      <c r="AC57" s="1">
        <f>(Table2[[#This Row],[Close Price]]/Table2[[#This Row],[Day Low]])-1</f>
        <v>1.1633301830054066E-2</v>
      </c>
      <c r="AD57" s="1">
        <f>(Table2[[#This Row],[Day High]]/Table2[[#This Row],[Close Price]])-1</f>
        <v>1.4769330072020637E-2</v>
      </c>
      <c r="AE57" s="1">
        <f>(Table2[[#This Row],[Close Price]]/Table2[[#This Row],[Current Week Low]])-1</f>
        <v>1.1633301830054066E-2</v>
      </c>
      <c r="AF57" s="1">
        <f>(Table2[[#This Row],[Current Week High]]/Table2[[#This Row],[Close Price]])-1</f>
        <v>7.4462392988177806E-2</v>
      </c>
      <c r="AG57" s="1">
        <f>(Table2[[#This Row],[Close Price]]/Table2[[#This Row],[Current Month Low]])-1</f>
        <v>1.1633301830054066E-2</v>
      </c>
      <c r="AH57" s="1">
        <f>(Table2[[#This Row],[Current Month High]]/Table2[[#This Row],[Close Price]])-1</f>
        <v>6.1625220818045889E-2</v>
      </c>
      <c r="AI57">
        <v>8.4896045658377606</v>
      </c>
      <c r="AJ57">
        <v>140.144399914339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0.19</v>
      </c>
      <c r="AM57" t="s">
        <v>3175</v>
      </c>
      <c r="AN57">
        <v>-1.47</v>
      </c>
      <c r="AO57" t="s">
        <v>3174</v>
      </c>
      <c r="AP57">
        <v>0.18469057779852499</v>
      </c>
      <c r="AQ57">
        <f>(Table2[[#This Row],[Sharpe Ratio]]-AVERAGE(Table2[Sharpe Ratio]))/_xlfn.STDEV.P(Table2[Sharpe Ratio])</f>
        <v>1.4389628522892819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2.6990526515363804</v>
      </c>
      <c r="AS57">
        <f>_xlfn.RANK.AVG(Table2[[#This Row],[1Y Return vs Nifty Z-Score]],Table2[1Y Return vs Nifty Z-Score])</f>
        <v>60</v>
      </c>
      <c r="AT57">
        <f>_xlfn.RANK.AVG(Table2[[#This Row],[6M Return vs Nifty Z-Score]],Table2[6M Return vs Nifty Z-Score])</f>
        <v>225</v>
      </c>
      <c r="AU57">
        <f>_xlfn.RANK.AVG(Table2[[#This Row],[Sharpe Ratio Z-Score]],Table2[Sharpe Ratio Z-Score])</f>
        <v>53</v>
      </c>
      <c r="AV57">
        <f>(Table2[[#This Row],[Rank 1Y]]+Table2[[#This Row],[Rank 6M]]+Table2[[#This Row],[Rank Sharpe]])/3</f>
        <v>112.66666666666667</v>
      </c>
    </row>
    <row r="58" spans="1:48" x14ac:dyDescent="0.3">
      <c r="A58" t="s">
        <v>299</v>
      </c>
      <c r="B58" t="s">
        <v>300</v>
      </c>
      <c r="C58" t="s">
        <v>3127</v>
      </c>
      <c r="D58" t="s">
        <v>63</v>
      </c>
      <c r="E58">
        <v>93163.961229524997</v>
      </c>
      <c r="F58">
        <v>572.75</v>
      </c>
      <c r="G58">
        <v>163.51764203450901</v>
      </c>
      <c r="H58">
        <f>(Table2[[#This Row],[1Y Return vs Nifty]]-AVERAGE(Table2[1Y Return vs Nifty]))/_xlfn.STDEV.P(Table2[1Y Return vs Nifty])</f>
        <v>2.3609068843560483</v>
      </c>
      <c r="I58">
        <v>-25.0136184419902</v>
      </c>
      <c r="J58">
        <f>(Table2[[#This Row],[1M Return vs Nifty]]-AVERAGE(Table2[1M Return vs Nifty]))/_xlfn.STDEV.P(Table2[1M Return vs Nifty])</f>
        <v>-2.3714839294641634</v>
      </c>
      <c r="K58">
        <v>27.074869174379099</v>
      </c>
      <c r="L58">
        <f>(Table2[[#This Row],[6M Return vs Nifty]]-AVERAGE(Table2[6M Return vs Nifty]))/_xlfn.STDEV.P(Table2[6M Return vs Nifty])</f>
        <v>0.60426330800221351</v>
      </c>
      <c r="M58">
        <v>0.20027866378477999</v>
      </c>
      <c r="N58">
        <f>(Table2[[#This Row],[1W Return vs Nifty]]-AVERAGE(Table2[1W Return vs Nifty]))/_xlfn.STDEV.P(Table2[1W Return vs Nifty])</f>
        <v>-0.60453618836147593</v>
      </c>
      <c r="O58">
        <v>591.95000000000005</v>
      </c>
      <c r="P58">
        <v>597.40055630454594</v>
      </c>
      <c r="Q58">
        <v>470.09449956092698</v>
      </c>
      <c r="R58">
        <v>46.210872855688898</v>
      </c>
      <c r="S58" s="1">
        <f>(Table2[[#This Row],[Close Price]]-Table2[[#This Row],[20D EMA]])/Table2[[#This Row],[20D EMA]]</f>
        <v>-3.2435171889517771E-2</v>
      </c>
      <c r="T58" s="1">
        <f>(Table2[[#This Row],[Close Price]]-Table2[[#This Row],[50D EMA]])/Table2[[#This Row],[50D EMA]]</f>
        <v>-4.1263028707290754E-2</v>
      </c>
      <c r="U58" s="1">
        <f>(Table2[[#This Row],[Close Price]]-Table2[[#This Row],[200D EMA]])/Table2[[#This Row],[200D EMA]]</f>
        <v>0.2183720518639429</v>
      </c>
      <c r="V58">
        <v>0.59523849036936405</v>
      </c>
      <c r="W58">
        <v>543.9</v>
      </c>
      <c r="X58">
        <v>578</v>
      </c>
      <c r="Y58">
        <v>534.9</v>
      </c>
      <c r="Z58">
        <v>590</v>
      </c>
      <c r="AA58">
        <v>534.9</v>
      </c>
      <c r="AB58">
        <v>583.9</v>
      </c>
      <c r="AC58" s="1">
        <f>(Table2[[#This Row],[Close Price]]/Table2[[#This Row],[Day Low]])-1</f>
        <v>5.3042838757124455E-2</v>
      </c>
      <c r="AD58" s="1">
        <f>(Table2[[#This Row],[Day High]]/Table2[[#This Row],[Close Price]])-1</f>
        <v>9.1663029244870575E-3</v>
      </c>
      <c r="AE58" s="1">
        <f>(Table2[[#This Row],[Close Price]]/Table2[[#This Row],[Current Week Low]])-1</f>
        <v>7.0760889885959966E-2</v>
      </c>
      <c r="AF58" s="1">
        <f>(Table2[[#This Row],[Current Week High]]/Table2[[#This Row],[Close Price]])-1</f>
        <v>3.0117852466172046E-2</v>
      </c>
      <c r="AG58" s="1">
        <f>(Table2[[#This Row],[Close Price]]/Table2[[#This Row],[Current Month Low]])-1</f>
        <v>7.0760889885959966E-2</v>
      </c>
      <c r="AH58" s="1">
        <f>(Table2[[#This Row],[Current Month High]]/Table2[[#This Row],[Close Price]])-1</f>
        <v>1.9467481449148893E-2</v>
      </c>
      <c r="AI58">
        <v>34.072457442164897</v>
      </c>
      <c r="AJ58">
        <v>196.19893121875501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-0.05</v>
      </c>
      <c r="AM58" t="s">
        <v>3174</v>
      </c>
      <c r="AN58">
        <v>-6.94</v>
      </c>
      <c r="AO58" t="s">
        <v>3174</v>
      </c>
      <c r="AP58">
        <v>0.127519336030958</v>
      </c>
      <c r="AQ58">
        <f>(Table2[[#This Row],[Sharpe Ratio]]-AVERAGE(Table2[Sharpe Ratio]))/_xlfn.STDEV.P(Table2[Sharpe Ratio])</f>
        <v>0.77148250637763638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29</v>
      </c>
      <c r="AT58">
        <f>_xlfn.RANK.AVG(Table2[[#This Row],[6M Return vs Nifty Z-Score]],Table2[6M Return vs Nifty Z-Score])</f>
        <v>153</v>
      </c>
      <c r="AU58">
        <f>_xlfn.RANK.AVG(Table2[[#This Row],[Sharpe Ratio Z-Score]],Table2[Sharpe Ratio Z-Score])</f>
        <v>158</v>
      </c>
      <c r="AV58">
        <f>(Table2[[#This Row],[Rank 1Y]]+Table2[[#This Row],[Rank 6M]]+Table2[[#This Row],[Rank Sharpe]])/3</f>
        <v>113.33333333333333</v>
      </c>
    </row>
    <row r="59" spans="1:48" x14ac:dyDescent="0.3">
      <c r="A59" t="s">
        <v>1061</v>
      </c>
      <c r="B59" t="s">
        <v>1062</v>
      </c>
      <c r="C59" t="s">
        <v>3141</v>
      </c>
      <c r="D59" t="s">
        <v>271</v>
      </c>
      <c r="E59">
        <v>12865.302733119999</v>
      </c>
      <c r="F59">
        <v>1933.6</v>
      </c>
      <c r="G59">
        <v>84.472831204604901</v>
      </c>
      <c r="H59">
        <f>(Table2[[#This Row],[1Y Return vs Nifty]]-AVERAGE(Table2[1Y Return vs Nifty]))/_xlfn.STDEV.P(Table2[1Y Return vs Nifty])</f>
        <v>1.0147924763837985</v>
      </c>
      <c r="I59">
        <v>15.653670167966499</v>
      </c>
      <c r="J59">
        <f>(Table2[[#This Row],[1M Return vs Nifty]]-AVERAGE(Table2[1M Return vs Nifty]))/_xlfn.STDEV.P(Table2[1M Return vs Nifty])</f>
        <v>1.3494524344562211</v>
      </c>
      <c r="K59">
        <v>32.3970273088458</v>
      </c>
      <c r="L59">
        <f>(Table2[[#This Row],[6M Return vs Nifty]]-AVERAGE(Table2[6M Return vs Nifty]))/_xlfn.STDEV.P(Table2[6M Return vs Nifty])</f>
        <v>0.7807198485123712</v>
      </c>
      <c r="M59">
        <v>11.1971352234174</v>
      </c>
      <c r="N59">
        <f>(Table2[[#This Row],[1W Return vs Nifty]]-AVERAGE(Table2[1W Return vs Nifty]))/_xlfn.STDEV.P(Table2[1W Return vs Nifty])</f>
        <v>2.0566054364767252</v>
      </c>
      <c r="O59">
        <v>1844.1</v>
      </c>
      <c r="P59">
        <v>1783.5342023682399</v>
      </c>
      <c r="Q59">
        <v>1513.46445628268</v>
      </c>
      <c r="R59">
        <v>68.287112276712804</v>
      </c>
      <c r="S59" s="1">
        <f>(Table2[[#This Row],[Close Price]]-Table2[[#This Row],[20D EMA]])/Table2[[#This Row],[20D EMA]]</f>
        <v>4.85331598069519E-2</v>
      </c>
      <c r="T59" s="1">
        <f>(Table2[[#This Row],[Close Price]]-Table2[[#This Row],[50D EMA]])/Table2[[#This Row],[50D EMA]]</f>
        <v>8.4139568185738922E-2</v>
      </c>
      <c r="U59" s="1">
        <f>(Table2[[#This Row],[Close Price]]-Table2[[#This Row],[200D EMA]])/Table2[[#This Row],[200D EMA]]</f>
        <v>0.27759855342043682</v>
      </c>
      <c r="V59">
        <v>0.77787739239623699</v>
      </c>
      <c r="W59">
        <v>1918</v>
      </c>
      <c r="X59">
        <v>2015</v>
      </c>
      <c r="Y59">
        <v>1811.55</v>
      </c>
      <c r="Z59">
        <v>2034.95</v>
      </c>
      <c r="AA59">
        <v>1851.5</v>
      </c>
      <c r="AB59">
        <v>2034.95</v>
      </c>
      <c r="AC59" s="1">
        <f>(Table2[[#This Row],[Close Price]]/Table2[[#This Row],[Day Low]])-1</f>
        <v>8.1334723670489772E-3</v>
      </c>
      <c r="AD59" s="1">
        <f>(Table2[[#This Row],[Day High]]/Table2[[#This Row],[Close Price]])-1</f>
        <v>4.2097641704592625E-2</v>
      </c>
      <c r="AE59" s="1">
        <f>(Table2[[#This Row],[Close Price]]/Table2[[#This Row],[Current Week Low]])-1</f>
        <v>6.737324390715127E-2</v>
      </c>
      <c r="AF59" s="1">
        <f>(Table2[[#This Row],[Current Week High]]/Table2[[#This Row],[Close Price]])-1</f>
        <v>5.2415184112536206E-2</v>
      </c>
      <c r="AG59" s="1">
        <f>(Table2[[#This Row],[Close Price]]/Table2[[#This Row],[Current Month Low]])-1</f>
        <v>4.4342425060761581E-2</v>
      </c>
      <c r="AH59" s="1">
        <f>(Table2[[#This Row],[Current Month High]]/Table2[[#This Row],[Close Price]])-1</f>
        <v>5.2415184112536206E-2</v>
      </c>
      <c r="AI59">
        <v>5.2415184112536197</v>
      </c>
      <c r="AJ59">
        <v>129.72555542354701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0.09</v>
      </c>
      <c r="AM59" t="s">
        <v>3175</v>
      </c>
      <c r="AN59">
        <v>3.57</v>
      </c>
      <c r="AO59" t="s">
        <v>3175</v>
      </c>
      <c r="AP59">
        <v>0.13707190736279401</v>
      </c>
      <c r="AQ59">
        <f>(Table2[[#This Row],[Sharpe Ratio]]-AVERAGE(Table2[Sharpe Ratio]))/_xlfn.STDEV.P(Table2[Sharpe Ratio])</f>
        <v>0.88300979561935322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6.0845799914484688</v>
      </c>
      <c r="AS59">
        <f>_xlfn.RANK.AVG(Table2[[#This Row],[1Y Return vs Nifty Z-Score]],Table2[1Y Return vs Nifty Z-Score])</f>
        <v>93</v>
      </c>
      <c r="AT59">
        <f>_xlfn.RANK.AVG(Table2[[#This Row],[6M Return vs Nifty Z-Score]],Table2[6M Return vs Nifty Z-Score])</f>
        <v>120</v>
      </c>
      <c r="AU59">
        <f>_xlfn.RANK.AVG(Table2[[#This Row],[Sharpe Ratio Z-Score]],Table2[Sharpe Ratio Z-Score])</f>
        <v>129</v>
      </c>
      <c r="AV59">
        <f>(Table2[[#This Row],[Rank 1Y]]+Table2[[#This Row],[Rank 6M]]+Table2[[#This Row],[Rank Sharpe]])/3</f>
        <v>114</v>
      </c>
    </row>
    <row r="60" spans="1:48" x14ac:dyDescent="0.3">
      <c r="A60" t="s">
        <v>1164</v>
      </c>
      <c r="B60" t="s">
        <v>1165</v>
      </c>
      <c r="C60" t="s">
        <v>3131</v>
      </c>
      <c r="D60" t="s">
        <v>120</v>
      </c>
      <c r="E60">
        <v>10812.1163423</v>
      </c>
      <c r="F60">
        <v>1839.5</v>
      </c>
      <c r="G60">
        <v>50.003262294174498</v>
      </c>
      <c r="H60">
        <f>(Table2[[#This Row],[1Y Return vs Nifty]]-AVERAGE(Table2[1Y Return vs Nifty]))/_xlfn.STDEV.P(Table2[1Y Return vs Nifty])</f>
        <v>0.4277838813886074</v>
      </c>
      <c r="I60">
        <v>15.120235661659001</v>
      </c>
      <c r="J60">
        <f>(Table2[[#This Row],[1M Return vs Nifty]]-AVERAGE(Table2[1M Return vs Nifty]))/_xlfn.STDEV.P(Table2[1M Return vs Nifty])</f>
        <v>1.3006447583082832</v>
      </c>
      <c r="K60">
        <v>48.706948532980199</v>
      </c>
      <c r="L60">
        <f>(Table2[[#This Row],[6M Return vs Nifty]]-AVERAGE(Table2[6M Return vs Nifty]))/_xlfn.STDEV.P(Table2[6M Return vs Nifty])</f>
        <v>1.32147647439424</v>
      </c>
      <c r="M60">
        <v>-9.03134023029315E-2</v>
      </c>
      <c r="N60">
        <f>(Table2[[#This Row],[1W Return vs Nifty]]-AVERAGE(Table2[1W Return vs Nifty]))/_xlfn.STDEV.P(Table2[1W Return vs Nifty])</f>
        <v>-0.67485688761951712</v>
      </c>
      <c r="O60">
        <v>1851.63</v>
      </c>
      <c r="P60">
        <v>1699.52995122111</v>
      </c>
      <c r="Q60">
        <v>1372.9562435913899</v>
      </c>
      <c r="R60">
        <v>42.430863790883002</v>
      </c>
      <c r="S60" s="1">
        <f>(Table2[[#This Row],[Close Price]]-Table2[[#This Row],[20D EMA]])/Table2[[#This Row],[20D EMA]]</f>
        <v>-6.5509848079800545E-3</v>
      </c>
      <c r="T60" s="1">
        <f>(Table2[[#This Row],[Close Price]]-Table2[[#This Row],[50D EMA]])/Table2[[#This Row],[50D EMA]]</f>
        <v>8.2358094765156528E-2</v>
      </c>
      <c r="U60" s="1">
        <f>(Table2[[#This Row],[Close Price]]-Table2[[#This Row],[200D EMA]])/Table2[[#This Row],[200D EMA]]</f>
        <v>0.33980963237999573</v>
      </c>
      <c r="V60">
        <v>1.2115405070899701</v>
      </c>
      <c r="W60">
        <v>1835.05</v>
      </c>
      <c r="X60">
        <v>1880.45</v>
      </c>
      <c r="Y60">
        <v>1831.6</v>
      </c>
      <c r="Z60">
        <v>1973.95</v>
      </c>
      <c r="AA60">
        <v>1831.6</v>
      </c>
      <c r="AB60">
        <v>1937.95</v>
      </c>
      <c r="AC60" s="1">
        <f>(Table2[[#This Row],[Close Price]]/Table2[[#This Row],[Day Low]])-1</f>
        <v>2.4250020435410136E-3</v>
      </c>
      <c r="AD60" s="1">
        <f>(Table2[[#This Row],[Day High]]/Table2[[#This Row],[Close Price]])-1</f>
        <v>2.226148409893991E-2</v>
      </c>
      <c r="AE60" s="1">
        <f>(Table2[[#This Row],[Close Price]]/Table2[[#This Row],[Current Week Low]])-1</f>
        <v>4.3131688141515578E-3</v>
      </c>
      <c r="AF60" s="1">
        <f>(Table2[[#This Row],[Current Week High]]/Table2[[#This Row],[Close Price]])-1</f>
        <v>7.3090513726556061E-2</v>
      </c>
      <c r="AG60" s="1">
        <f>(Table2[[#This Row],[Close Price]]/Table2[[#This Row],[Current Month Low]])-1</f>
        <v>4.3131688141515578E-3</v>
      </c>
      <c r="AH60" s="1">
        <f>(Table2[[#This Row],[Current Month High]]/Table2[[#This Row],[Close Price]])-1</f>
        <v>5.3519978254960687E-2</v>
      </c>
      <c r="AI60">
        <v>19.597716770861599</v>
      </c>
      <c r="AJ60">
        <v>90.997819541065297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0.23</v>
      </c>
      <c r="AM60" t="s">
        <v>3175</v>
      </c>
      <c r="AN60">
        <v>-4.63</v>
      </c>
      <c r="AO60" t="s">
        <v>3174</v>
      </c>
      <c r="AP60">
        <v>0.16541715490579301</v>
      </c>
      <c r="AQ60">
        <f>(Table2[[#This Row],[Sharpe Ratio]]-AVERAGE(Table2[Sharpe Ratio]))/_xlfn.STDEV.P(Table2[Sharpe Ratio])</f>
        <v>1.2139435841816539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3.5889918106532677</v>
      </c>
      <c r="AS60">
        <f>_xlfn.RANK.AVG(Table2[[#This Row],[1Y Return vs Nifty Z-Score]],Table2[1Y Return vs Nifty Z-Score])</f>
        <v>188</v>
      </c>
      <c r="AT60">
        <f>_xlfn.RANK.AVG(Table2[[#This Row],[6M Return vs Nifty Z-Score]],Table2[6M Return vs Nifty Z-Score])</f>
        <v>72</v>
      </c>
      <c r="AU60">
        <f>_xlfn.RANK.AVG(Table2[[#This Row],[Sharpe Ratio Z-Score]],Table2[Sharpe Ratio Z-Score])</f>
        <v>84</v>
      </c>
      <c r="AV60">
        <f>(Table2[[#This Row],[Rank 1Y]]+Table2[[#This Row],[Rank 6M]]+Table2[[#This Row],[Rank Sharpe]])/3</f>
        <v>114.66666666666667</v>
      </c>
    </row>
    <row r="61" spans="1:48" x14ac:dyDescent="0.3">
      <c r="A61" t="s">
        <v>929</v>
      </c>
      <c r="B61" t="s">
        <v>930</v>
      </c>
      <c r="C61" t="s">
        <v>3129</v>
      </c>
      <c r="D61" t="s">
        <v>143</v>
      </c>
      <c r="E61">
        <v>16073.584963650001</v>
      </c>
      <c r="F61">
        <v>61.5</v>
      </c>
      <c r="G61">
        <v>130.24562270045999</v>
      </c>
      <c r="H61">
        <f>(Table2[[#This Row],[1Y Return vs Nifty]]-AVERAGE(Table2[1Y Return vs Nifty]))/_xlfn.STDEV.P(Table2[1Y Return vs Nifty])</f>
        <v>1.7942922750267467</v>
      </c>
      <c r="I61">
        <v>-14.073530466450499</v>
      </c>
      <c r="J61">
        <f>(Table2[[#This Row],[1M Return vs Nifty]]-AVERAGE(Table2[1M Return vs Nifty]))/_xlfn.STDEV.P(Table2[1M Return vs Nifty])</f>
        <v>-1.3704983077498281</v>
      </c>
      <c r="K61">
        <v>24.9582877296275</v>
      </c>
      <c r="L61">
        <f>(Table2[[#This Row],[6M Return vs Nifty]]-AVERAGE(Table2[6M Return vs Nifty]))/_xlfn.STDEV.P(Table2[6M Return vs Nifty])</f>
        <v>0.53408789607107521</v>
      </c>
      <c r="M61">
        <v>-0.86856627445245504</v>
      </c>
      <c r="N61">
        <f>(Table2[[#This Row],[1W Return vs Nifty]]-AVERAGE(Table2[1W Return vs Nifty]))/_xlfn.STDEV.P(Table2[1W Return vs Nifty])</f>
        <v>-0.8631871710506368</v>
      </c>
      <c r="O61">
        <v>68.03</v>
      </c>
      <c r="P61">
        <v>69.407022915838496</v>
      </c>
      <c r="Q61">
        <v>56.255020644863102</v>
      </c>
      <c r="R61">
        <v>21.8842872478636</v>
      </c>
      <c r="S61" s="1">
        <f>(Table2[[#This Row],[Close Price]]-Table2[[#This Row],[20D EMA]])/Table2[[#This Row],[20D EMA]]</f>
        <v>-9.5987064530354271E-2</v>
      </c>
      <c r="T61" s="1">
        <f>(Table2[[#This Row],[Close Price]]-Table2[[#This Row],[50D EMA]])/Table2[[#This Row],[50D EMA]]</f>
        <v>-0.11392251941747143</v>
      </c>
      <c r="U61" s="1">
        <f>(Table2[[#This Row],[Close Price]]-Table2[[#This Row],[200D EMA]])/Table2[[#This Row],[200D EMA]]</f>
        <v>9.3235755582570232E-2</v>
      </c>
      <c r="V61">
        <v>0.25823777256269898</v>
      </c>
      <c r="W61">
        <v>59.18</v>
      </c>
      <c r="X61">
        <v>62.94</v>
      </c>
      <c r="Y61">
        <v>59.18</v>
      </c>
      <c r="Z61">
        <v>67.64</v>
      </c>
      <c r="AA61">
        <v>59.18</v>
      </c>
      <c r="AB61">
        <v>67.64</v>
      </c>
      <c r="AC61" s="1">
        <f>(Table2[[#This Row],[Close Price]]/Table2[[#This Row],[Day Low]])-1</f>
        <v>3.9202433254477809E-2</v>
      </c>
      <c r="AD61" s="1">
        <f>(Table2[[#This Row],[Day High]]/Table2[[#This Row],[Close Price]])-1</f>
        <v>2.3414634146341484E-2</v>
      </c>
      <c r="AE61" s="1">
        <f>(Table2[[#This Row],[Close Price]]/Table2[[#This Row],[Current Week Low]])-1</f>
        <v>3.9202433254477809E-2</v>
      </c>
      <c r="AF61" s="1">
        <f>(Table2[[#This Row],[Current Week High]]/Table2[[#This Row],[Close Price]])-1</f>
        <v>9.9837398373983754E-2</v>
      </c>
      <c r="AG61" s="1">
        <f>(Table2[[#This Row],[Close Price]]/Table2[[#This Row],[Current Month Low]])-1</f>
        <v>3.9202433254477809E-2</v>
      </c>
      <c r="AH61" s="1">
        <f>(Table2[[#This Row],[Current Month High]]/Table2[[#This Row],[Close Price]])-1</f>
        <v>9.9837398373983754E-2</v>
      </c>
      <c r="AI61">
        <v>48.617886178861802</v>
      </c>
      <c r="AJ61">
        <v>201.470588235294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-0.17</v>
      </c>
      <c r="AM61" t="s">
        <v>3174</v>
      </c>
      <c r="AN61">
        <v>-14.56</v>
      </c>
      <c r="AO61" t="s">
        <v>3174</v>
      </c>
      <c r="AP61">
        <v>0.136861344896783</v>
      </c>
      <c r="AQ61">
        <f>(Table2[[#This Row],[Sharpe Ratio]]-AVERAGE(Table2[Sharpe Ratio]))/_xlfn.STDEV.P(Table2[Sharpe Ratio])</f>
        <v>0.8805514563686434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47</v>
      </c>
      <c r="AT61">
        <f>_xlfn.RANK.AVG(Table2[[#This Row],[6M Return vs Nifty Z-Score]],Table2[6M Return vs Nifty Z-Score])</f>
        <v>170</v>
      </c>
      <c r="AU61">
        <f>_xlfn.RANK.AVG(Table2[[#This Row],[Sharpe Ratio Z-Score]],Table2[Sharpe Ratio Z-Score])</f>
        <v>130</v>
      </c>
      <c r="AV61">
        <f>(Table2[[#This Row],[Rank 1Y]]+Table2[[#This Row],[Rank 6M]]+Table2[[#This Row],[Rank Sharpe]])/3</f>
        <v>115.66666666666667</v>
      </c>
    </row>
    <row r="62" spans="1:48" x14ac:dyDescent="0.3">
      <c r="A62" t="s">
        <v>896</v>
      </c>
      <c r="B62" t="s">
        <v>897</v>
      </c>
      <c r="C62" t="s">
        <v>3135</v>
      </c>
      <c r="D62" t="s">
        <v>509</v>
      </c>
      <c r="E62">
        <v>17267.859161069999</v>
      </c>
      <c r="F62">
        <v>622.95000000000005</v>
      </c>
      <c r="G62">
        <v>95.542314754569801</v>
      </c>
      <c r="H62">
        <f>(Table2[[#This Row],[1Y Return vs Nifty]]-AVERAGE(Table2[1Y Return vs Nifty]))/_xlfn.STDEV.P(Table2[1Y Return vs Nifty])</f>
        <v>1.2033031596149149</v>
      </c>
      <c r="I62">
        <v>4.0612384061799398</v>
      </c>
      <c r="J62">
        <f>(Table2[[#This Row],[1M Return vs Nifty]]-AVERAGE(Table2[1M Return vs Nifty]))/_xlfn.STDEV.P(Table2[1M Return vs Nifty])</f>
        <v>0.28877928994428403</v>
      </c>
      <c r="K62">
        <v>14.3140980244762</v>
      </c>
      <c r="L62">
        <f>(Table2[[#This Row],[6M Return vs Nifty]]-AVERAGE(Table2[6M Return vs Nifty]))/_xlfn.STDEV.P(Table2[6M Return vs Nifty])</f>
        <v>0.18117901128217168</v>
      </c>
      <c r="M62">
        <v>10.1306002967045</v>
      </c>
      <c r="N62">
        <f>(Table2[[#This Row],[1W Return vs Nifty]]-AVERAGE(Table2[1W Return vs Nifty]))/_xlfn.STDEV.P(Table2[1W Return vs Nifty])</f>
        <v>1.7985134560613443</v>
      </c>
      <c r="O62">
        <v>619.37</v>
      </c>
      <c r="P62">
        <v>611.11355472858202</v>
      </c>
      <c r="Q62">
        <v>517.17399497691497</v>
      </c>
      <c r="R62">
        <v>52.7235836409155</v>
      </c>
      <c r="S62" s="1">
        <f>(Table2[[#This Row],[Close Price]]-Table2[[#This Row],[20D EMA]])/Table2[[#This Row],[20D EMA]]</f>
        <v>5.780066842113827E-3</v>
      </c>
      <c r="T62" s="1">
        <f>(Table2[[#This Row],[Close Price]]-Table2[[#This Row],[50D EMA]])/Table2[[#This Row],[50D EMA]]</f>
        <v>1.9368651177562292E-2</v>
      </c>
      <c r="U62" s="1">
        <f>(Table2[[#This Row],[Close Price]]-Table2[[#This Row],[200D EMA]])/Table2[[#This Row],[200D EMA]]</f>
        <v>0.20452692140448125</v>
      </c>
      <c r="V62">
        <v>0.57140980801691899</v>
      </c>
      <c r="W62">
        <v>620.04999999999995</v>
      </c>
      <c r="X62">
        <v>646.70000000000005</v>
      </c>
      <c r="Y62">
        <v>601</v>
      </c>
      <c r="Z62">
        <v>650</v>
      </c>
      <c r="AA62">
        <v>601.04999999999995</v>
      </c>
      <c r="AB62">
        <v>650</v>
      </c>
      <c r="AC62" s="1">
        <f>(Table2[[#This Row],[Close Price]]/Table2[[#This Row],[Day Low]])-1</f>
        <v>4.6770421740183199E-3</v>
      </c>
      <c r="AD62" s="1">
        <f>(Table2[[#This Row],[Day High]]/Table2[[#This Row],[Close Price]])-1</f>
        <v>3.8125050164539598E-2</v>
      </c>
      <c r="AE62" s="1">
        <f>(Table2[[#This Row],[Close Price]]/Table2[[#This Row],[Current Week Low]])-1</f>
        <v>3.6522462562396107E-2</v>
      </c>
      <c r="AF62" s="1">
        <f>(Table2[[#This Row],[Current Week High]]/Table2[[#This Row],[Close Price]])-1</f>
        <v>4.3422425555823096E-2</v>
      </c>
      <c r="AG62" s="1">
        <f>(Table2[[#This Row],[Close Price]]/Table2[[#This Row],[Current Month Low]])-1</f>
        <v>3.6436236585974724E-2</v>
      </c>
      <c r="AH62" s="1">
        <f>(Table2[[#This Row],[Current Month High]]/Table2[[#This Row],[Close Price]])-1</f>
        <v>4.3422425555823096E-2</v>
      </c>
      <c r="AI62">
        <v>16.2212055542178</v>
      </c>
      <c r="AJ62">
        <v>144.87028301886701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-0.04</v>
      </c>
      <c r="AM62" t="s">
        <v>3174</v>
      </c>
      <c r="AN62">
        <v>-0.93</v>
      </c>
      <c r="AO62" t="s">
        <v>3174</v>
      </c>
      <c r="AP62">
        <v>0.237988241885151</v>
      </c>
      <c r="AQ62">
        <f>(Table2[[#This Row],[Sharpe Ratio]]-AVERAGE(Table2[Sharpe Ratio]))/_xlfn.STDEV.P(Table2[Sharpe Ratio])</f>
        <v>2.0612187655936776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5.532993682496393</v>
      </c>
      <c r="AS62">
        <f>_xlfn.RANK.AVG(Table2[[#This Row],[1Y Return vs Nifty Z-Score]],Table2[1Y Return vs Nifty Z-Score])</f>
        <v>76</v>
      </c>
      <c r="AT62">
        <f>_xlfn.RANK.AVG(Table2[[#This Row],[6M Return vs Nifty Z-Score]],Table2[6M Return vs Nifty Z-Score])</f>
        <v>262</v>
      </c>
      <c r="AU62">
        <f>_xlfn.RANK.AVG(Table2[[#This Row],[Sharpe Ratio Z-Score]],Table2[Sharpe Ratio Z-Score])</f>
        <v>15</v>
      </c>
      <c r="AV62">
        <f>(Table2[[#This Row],[Rank 1Y]]+Table2[[#This Row],[Rank 6M]]+Table2[[#This Row],[Rank Sharpe]])/3</f>
        <v>117.66666666666667</v>
      </c>
    </row>
    <row r="63" spans="1:48" x14ac:dyDescent="0.3">
      <c r="A63" t="s">
        <v>301</v>
      </c>
      <c r="B63" t="s">
        <v>302</v>
      </c>
      <c r="C63" t="s">
        <v>3134</v>
      </c>
      <c r="D63" t="s">
        <v>86</v>
      </c>
      <c r="E63">
        <v>90870.215350879997</v>
      </c>
      <c r="F63">
        <v>1890.7</v>
      </c>
      <c r="G63">
        <v>129.29102224010899</v>
      </c>
      <c r="H63">
        <f>(Table2[[#This Row],[1Y Return vs Nifty]]-AVERAGE(Table2[1Y Return vs Nifty]))/_xlfn.STDEV.P(Table2[1Y Return vs Nifty])</f>
        <v>1.7780356552683592</v>
      </c>
      <c r="I63">
        <v>9.5071967754379294</v>
      </c>
      <c r="J63">
        <f>(Table2[[#This Row],[1M Return vs Nifty]]-AVERAGE(Table2[1M Return vs Nifty]))/_xlfn.STDEV.P(Table2[1M Return vs Nifty])</f>
        <v>0.78706833810097121</v>
      </c>
      <c r="K63">
        <v>17.031612420615701</v>
      </c>
      <c r="L63">
        <f>(Table2[[#This Row],[6M Return vs Nifty]]-AVERAGE(Table2[6M Return vs Nifty]))/_xlfn.STDEV.P(Table2[6M Return vs Nifty])</f>
        <v>0.27127839897677969</v>
      </c>
      <c r="M63">
        <v>0.203249580565833</v>
      </c>
      <c r="N63">
        <f>(Table2[[#This Row],[1W Return vs Nifty]]-AVERAGE(Table2[1W Return vs Nifty]))/_xlfn.STDEV.P(Table2[1W Return vs Nifty])</f>
        <v>-0.60381725288504051</v>
      </c>
      <c r="O63">
        <v>1833.8</v>
      </c>
      <c r="P63">
        <v>1749.9560357918999</v>
      </c>
      <c r="Q63">
        <v>1432.2861520798001</v>
      </c>
      <c r="R63">
        <v>59.0994426559133</v>
      </c>
      <c r="S63" s="1">
        <f>(Table2[[#This Row],[Close Price]]-Table2[[#This Row],[20D EMA]])/Table2[[#This Row],[20D EMA]]</f>
        <v>3.1028465481513848E-2</v>
      </c>
      <c r="T63" s="1">
        <f>(Table2[[#This Row],[Close Price]]-Table2[[#This Row],[50D EMA]])/Table2[[#This Row],[50D EMA]]</f>
        <v>8.0427142927856396E-2</v>
      </c>
      <c r="U63" s="1">
        <f>(Table2[[#This Row],[Close Price]]-Table2[[#This Row],[200D EMA]])/Table2[[#This Row],[200D EMA]]</f>
        <v>0.32005744610079795</v>
      </c>
      <c r="V63">
        <v>0.67231320587405896</v>
      </c>
      <c r="W63">
        <v>1791</v>
      </c>
      <c r="X63">
        <v>1900</v>
      </c>
      <c r="Y63">
        <v>1791</v>
      </c>
      <c r="Z63">
        <v>1949.45</v>
      </c>
      <c r="AA63">
        <v>1791</v>
      </c>
      <c r="AB63">
        <v>1900</v>
      </c>
      <c r="AC63" s="1">
        <f>(Table2[[#This Row],[Close Price]]/Table2[[#This Row],[Day Low]])-1</f>
        <v>5.566722501395871E-2</v>
      </c>
      <c r="AD63" s="1">
        <f>(Table2[[#This Row],[Day High]]/Table2[[#This Row],[Close Price]])-1</f>
        <v>4.9188131379911404E-3</v>
      </c>
      <c r="AE63" s="1">
        <f>(Table2[[#This Row],[Close Price]]/Table2[[#This Row],[Current Week Low]])-1</f>
        <v>5.566722501395871E-2</v>
      </c>
      <c r="AF63" s="1">
        <f>(Table2[[#This Row],[Current Week High]]/Table2[[#This Row],[Close Price]])-1</f>
        <v>3.1073147511503585E-2</v>
      </c>
      <c r="AG63" s="1">
        <f>(Table2[[#This Row],[Close Price]]/Table2[[#This Row],[Current Month Low]])-1</f>
        <v>5.566722501395871E-2</v>
      </c>
      <c r="AH63" s="1">
        <f>(Table2[[#This Row],[Current Month High]]/Table2[[#This Row],[Close Price]])-1</f>
        <v>4.9188131379911404E-3</v>
      </c>
      <c r="AI63">
        <v>4.1889247368699296</v>
      </c>
      <c r="AJ63">
        <v>173.242286292362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0.26</v>
      </c>
      <c r="AM63" t="s">
        <v>3175</v>
      </c>
      <c r="AN63">
        <v>6.22</v>
      </c>
      <c r="AO63" t="s">
        <v>3175</v>
      </c>
      <c r="AP63">
        <v>0.16376584414978201</v>
      </c>
      <c r="AQ63">
        <f>(Table2[[#This Row],[Sharpe Ratio]]-AVERAGE(Table2[Sharpe Ratio]))/_xlfn.STDEV.P(Table2[Sharpe Ratio])</f>
        <v>1.194664354965137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3.4272294944262072</v>
      </c>
      <c r="AS63">
        <f>_xlfn.RANK.AVG(Table2[[#This Row],[1Y Return vs Nifty Z-Score]],Table2[1Y Return vs Nifty Z-Score])</f>
        <v>49</v>
      </c>
      <c r="AT63">
        <f>_xlfn.RANK.AVG(Table2[[#This Row],[6M Return vs Nifty Z-Score]],Table2[6M Return vs Nifty Z-Score])</f>
        <v>229</v>
      </c>
      <c r="AU63">
        <f>_xlfn.RANK.AVG(Table2[[#This Row],[Sharpe Ratio Z-Score]],Table2[Sharpe Ratio Z-Score])</f>
        <v>87</v>
      </c>
      <c r="AV63">
        <f>(Table2[[#This Row],[Rank 1Y]]+Table2[[#This Row],[Rank 6M]]+Table2[[#This Row],[Rank Sharpe]])/3</f>
        <v>121.66666666666667</v>
      </c>
    </row>
    <row r="64" spans="1:48" x14ac:dyDescent="0.3">
      <c r="A64" t="s">
        <v>554</v>
      </c>
      <c r="B64" t="s">
        <v>555</v>
      </c>
      <c r="C64" t="s">
        <v>3129</v>
      </c>
      <c r="D64" t="s">
        <v>398</v>
      </c>
      <c r="E64">
        <v>37579.9034700599</v>
      </c>
      <c r="F64">
        <v>2001.3</v>
      </c>
      <c r="G64">
        <v>52.035181941288101</v>
      </c>
      <c r="H64">
        <f>(Table2[[#This Row],[1Y Return vs Nifty]]-AVERAGE(Table2[1Y Return vs Nifty]))/_xlfn.STDEV.P(Table2[1Y Return vs Nifty])</f>
        <v>0.46238699175226378</v>
      </c>
      <c r="I64">
        <v>23.445927811832799</v>
      </c>
      <c r="J64">
        <f>(Table2[[#This Row],[1M Return vs Nifty]]-AVERAGE(Table2[1M Return vs Nifty]))/_xlfn.STDEV.P(Table2[1M Return vs Nifty])</f>
        <v>2.0624209114596246</v>
      </c>
      <c r="K64">
        <v>62.975408369268102</v>
      </c>
      <c r="L64">
        <f>(Table2[[#This Row],[6M Return vs Nifty]]-AVERAGE(Table2[6M Return vs Nifty]))/_xlfn.STDEV.P(Table2[6M Return vs Nifty])</f>
        <v>1.794548299301935</v>
      </c>
      <c r="M64">
        <v>3.2485993189824698</v>
      </c>
      <c r="N64">
        <f>(Table2[[#This Row],[1W Return vs Nifty]]-AVERAGE(Table2[1W Return vs Nifty]))/_xlfn.STDEV.P(Table2[1W Return vs Nifty])</f>
        <v>0.13313033819651299</v>
      </c>
      <c r="O64">
        <v>1951.51</v>
      </c>
      <c r="P64">
        <v>1775.3599833758401</v>
      </c>
      <c r="Q64">
        <v>1384.6069790946499</v>
      </c>
      <c r="R64">
        <v>51.476489135170503</v>
      </c>
      <c r="S64" s="1">
        <f>(Table2[[#This Row],[Close Price]]-Table2[[#This Row],[20D EMA]])/Table2[[#This Row],[20D EMA]]</f>
        <v>2.5513576666273789E-2</v>
      </c>
      <c r="T64" s="1">
        <f>(Table2[[#This Row],[Close Price]]-Table2[[#This Row],[50D EMA]])/Table2[[#This Row],[50D EMA]]</f>
        <v>0.12726434004360951</v>
      </c>
      <c r="U64" s="1">
        <f>(Table2[[#This Row],[Close Price]]-Table2[[#This Row],[200D EMA]])/Table2[[#This Row],[200D EMA]]</f>
        <v>0.44539210780851751</v>
      </c>
      <c r="V64">
        <v>0.77250714242918395</v>
      </c>
      <c r="W64">
        <v>1946.05</v>
      </c>
      <c r="X64">
        <v>2042.95</v>
      </c>
      <c r="Y64">
        <v>1946.05</v>
      </c>
      <c r="Z64">
        <v>2154.9499999999998</v>
      </c>
      <c r="AA64">
        <v>1946.05</v>
      </c>
      <c r="AB64">
        <v>2154.9499999999998</v>
      </c>
      <c r="AC64" s="1">
        <f>(Table2[[#This Row],[Close Price]]/Table2[[#This Row],[Day Low]])-1</f>
        <v>2.8390842989645781E-2</v>
      </c>
      <c r="AD64" s="1">
        <f>(Table2[[#This Row],[Day High]]/Table2[[#This Row],[Close Price]])-1</f>
        <v>2.0811472542847209E-2</v>
      </c>
      <c r="AE64" s="1">
        <f>(Table2[[#This Row],[Close Price]]/Table2[[#This Row],[Current Week Low]])-1</f>
        <v>2.8390842989645781E-2</v>
      </c>
      <c r="AF64" s="1">
        <f>(Table2[[#This Row],[Current Week High]]/Table2[[#This Row],[Close Price]])-1</f>
        <v>7.677509618747802E-2</v>
      </c>
      <c r="AG64" s="1">
        <f>(Table2[[#This Row],[Close Price]]/Table2[[#This Row],[Current Month Low]])-1</f>
        <v>2.8390842989645781E-2</v>
      </c>
      <c r="AH64" s="1">
        <f>(Table2[[#This Row],[Current Month High]]/Table2[[#This Row],[Close Price]])-1</f>
        <v>7.677509618747802E-2</v>
      </c>
      <c r="AI64">
        <v>7.6775096187478002</v>
      </c>
      <c r="AJ64">
        <v>108.230152949745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0.34</v>
      </c>
      <c r="AM64" t="s">
        <v>3175</v>
      </c>
      <c r="AN64">
        <v>1.37</v>
      </c>
      <c r="AO64" t="s">
        <v>3175</v>
      </c>
      <c r="AP64">
        <v>0.13159325772345501</v>
      </c>
      <c r="AQ64">
        <f>(Table2[[#This Row],[Sharpe Ratio]]-AVERAGE(Table2[Sharpe Ratio]))/_xlfn.STDEV.P(Table2[Sharpe Ratio])</f>
        <v>0.81904597668986401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5.2715325174002006</v>
      </c>
      <c r="AS64">
        <f>_xlfn.RANK.AVG(Table2[[#This Row],[1Y Return vs Nifty Z-Score]],Table2[1Y Return vs Nifty Z-Score])</f>
        <v>182</v>
      </c>
      <c r="AT64">
        <f>_xlfn.RANK.AVG(Table2[[#This Row],[6M Return vs Nifty Z-Score]],Table2[6M Return vs Nifty Z-Score])</f>
        <v>39</v>
      </c>
      <c r="AU64">
        <f>_xlfn.RANK.AVG(Table2[[#This Row],[Sharpe Ratio Z-Score]],Table2[Sharpe Ratio Z-Score])</f>
        <v>144</v>
      </c>
      <c r="AV64">
        <f>(Table2[[#This Row],[Rank 1Y]]+Table2[[#This Row],[Rank 6M]]+Table2[[#This Row],[Rank Sharpe]])/3</f>
        <v>121.66666666666667</v>
      </c>
    </row>
    <row r="65" spans="1:48" x14ac:dyDescent="0.3">
      <c r="A65" t="s">
        <v>1168</v>
      </c>
      <c r="B65" t="s">
        <v>1169</v>
      </c>
      <c r="C65" t="s">
        <v>3141</v>
      </c>
      <c r="D65" t="s">
        <v>271</v>
      </c>
      <c r="E65">
        <v>10756.922399999999</v>
      </c>
      <c r="F65">
        <v>5300</v>
      </c>
      <c r="G65">
        <v>43.939502508206402</v>
      </c>
      <c r="H65">
        <f>(Table2[[#This Row],[1Y Return vs Nifty]]-AVERAGE(Table2[1Y Return vs Nifty]))/_xlfn.STDEV.P(Table2[1Y Return vs Nifty])</f>
        <v>0.32451948833516303</v>
      </c>
      <c r="I65">
        <v>-2.3522847150375101</v>
      </c>
      <c r="J65">
        <f>(Table2[[#This Row],[1M Return vs Nifty]]-AVERAGE(Table2[1M Return vs Nifty]))/_xlfn.STDEV.P(Table2[1M Return vs Nifty])</f>
        <v>-0.29803906501089239</v>
      </c>
      <c r="K65">
        <v>43.266771607853997</v>
      </c>
      <c r="L65">
        <f>(Table2[[#This Row],[6M Return vs Nifty]]-AVERAGE(Table2[6M Return vs Nifty]))/_xlfn.STDEV.P(Table2[6M Return vs Nifty])</f>
        <v>1.1411070122855858</v>
      </c>
      <c r="M65">
        <v>-2.8401976534313098</v>
      </c>
      <c r="N65">
        <f>(Table2[[#This Row],[1W Return vs Nifty]]-AVERAGE(Table2[1W Return vs Nifty]))/_xlfn.STDEV.P(Table2[1W Return vs Nifty])</f>
        <v>-1.3403044547931335</v>
      </c>
      <c r="O65">
        <v>5438.69</v>
      </c>
      <c r="P65">
        <v>5320.9804711405905</v>
      </c>
      <c r="Q65">
        <v>4560.8697687630802</v>
      </c>
      <c r="R65">
        <v>37.172391053241903</v>
      </c>
      <c r="S65" s="1">
        <f>(Table2[[#This Row],[Close Price]]-Table2[[#This Row],[20D EMA]])/Table2[[#This Row],[20D EMA]]</f>
        <v>-2.5500626069880728E-2</v>
      </c>
      <c r="T65" s="1">
        <f>(Table2[[#This Row],[Close Price]]-Table2[[#This Row],[50D EMA]])/Table2[[#This Row],[50D EMA]]</f>
        <v>-3.9429708968830588E-3</v>
      </c>
      <c r="U65" s="1">
        <f>(Table2[[#This Row],[Close Price]]-Table2[[#This Row],[200D EMA]])/Table2[[#This Row],[200D EMA]]</f>
        <v>0.16205905204729709</v>
      </c>
      <c r="V65">
        <v>1.9320668323832899</v>
      </c>
      <c r="W65">
        <v>5213.3500000000004</v>
      </c>
      <c r="X65">
        <v>5423.8</v>
      </c>
      <c r="Y65">
        <v>5213.3500000000004</v>
      </c>
      <c r="Z65">
        <v>5789</v>
      </c>
      <c r="AA65">
        <v>5213.3500000000004</v>
      </c>
      <c r="AB65">
        <v>5579</v>
      </c>
      <c r="AC65" s="1">
        <f>(Table2[[#This Row],[Close Price]]/Table2[[#This Row],[Day Low]])-1</f>
        <v>1.6620790854249057E-2</v>
      </c>
      <c r="AD65" s="1">
        <f>(Table2[[#This Row],[Day High]]/Table2[[#This Row],[Close Price]])-1</f>
        <v>2.3358490566037782E-2</v>
      </c>
      <c r="AE65" s="1">
        <f>(Table2[[#This Row],[Close Price]]/Table2[[#This Row],[Current Week Low]])-1</f>
        <v>1.6620790854249057E-2</v>
      </c>
      <c r="AF65" s="1">
        <f>(Table2[[#This Row],[Current Week High]]/Table2[[#This Row],[Close Price]])-1</f>
        <v>9.2264150943396128E-2</v>
      </c>
      <c r="AG65" s="1">
        <f>(Table2[[#This Row],[Close Price]]/Table2[[#This Row],[Current Month Low]])-1</f>
        <v>1.6620790854249057E-2</v>
      </c>
      <c r="AH65" s="1">
        <f>(Table2[[#This Row],[Current Month High]]/Table2[[#This Row],[Close Price]])-1</f>
        <v>5.2641509433962286E-2</v>
      </c>
      <c r="AI65">
        <v>13.188679245283</v>
      </c>
      <c r="AJ65">
        <v>77.962829273206495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0.02</v>
      </c>
      <c r="AM65" t="s">
        <v>3175</v>
      </c>
      <c r="AN65">
        <v>-1</v>
      </c>
      <c r="AO65" t="s">
        <v>3174</v>
      </c>
      <c r="AP65">
        <v>0.176193313716967</v>
      </c>
      <c r="AQ65">
        <f>(Table2[[#This Row],[Sharpe Ratio]]-AVERAGE(Table2[Sharpe Ratio]))/_xlfn.STDEV.P(Table2[Sharpe Ratio])</f>
        <v>1.3397563877608432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1.1670393685775657</v>
      </c>
      <c r="AS65">
        <f>_xlfn.RANK.AVG(Table2[[#This Row],[1Y Return vs Nifty Z-Score]],Table2[1Y Return vs Nifty Z-Score])</f>
        <v>213</v>
      </c>
      <c r="AT65">
        <f>_xlfn.RANK.AVG(Table2[[#This Row],[6M Return vs Nifty Z-Score]],Table2[6M Return vs Nifty Z-Score])</f>
        <v>84</v>
      </c>
      <c r="AU65">
        <f>_xlfn.RANK.AVG(Table2[[#This Row],[Sharpe Ratio Z-Score]],Table2[Sharpe Ratio Z-Score])</f>
        <v>69</v>
      </c>
      <c r="AV65">
        <f>(Table2[[#This Row],[Rank 1Y]]+Table2[[#This Row],[Rank 6M]]+Table2[[#This Row],[Rank Sharpe]])/3</f>
        <v>122</v>
      </c>
    </row>
    <row r="66" spans="1:48" x14ac:dyDescent="0.3">
      <c r="A66" t="s">
        <v>989</v>
      </c>
      <c r="B66" t="s">
        <v>990</v>
      </c>
      <c r="C66" t="s">
        <v>3133</v>
      </c>
      <c r="D66" t="s">
        <v>51</v>
      </c>
      <c r="E66">
        <v>14811.691666299999</v>
      </c>
      <c r="F66">
        <v>965.5</v>
      </c>
      <c r="G66">
        <v>291.81219156163701</v>
      </c>
      <c r="H66">
        <f>(Table2[[#This Row],[1Y Return vs Nifty]]-AVERAGE(Table2[1Y Return vs Nifty]))/_xlfn.STDEV.P(Table2[1Y Return vs Nifty])</f>
        <v>4.5457326783529011</v>
      </c>
      <c r="I66">
        <v>-6.4665221397257602</v>
      </c>
      <c r="J66">
        <f>(Table2[[#This Row],[1M Return vs Nifty]]-AVERAGE(Table2[1M Return vs Nifty]))/_xlfn.STDEV.P(Table2[1M Return vs Nifty])</f>
        <v>-0.67447959415835457</v>
      </c>
      <c r="K66">
        <v>54.023756595742903</v>
      </c>
      <c r="L66">
        <f>(Table2[[#This Row],[6M Return vs Nifty]]-AVERAGE(Table2[6M Return vs Nifty]))/_xlfn.STDEV.P(Table2[6M Return vs Nifty])</f>
        <v>1.4977556328874571</v>
      </c>
      <c r="M66">
        <v>0.86142291975338603</v>
      </c>
      <c r="N66">
        <f>(Table2[[#This Row],[1W Return vs Nifty]]-AVERAGE(Table2[1W Return vs Nifty]))/_xlfn.STDEV.P(Table2[1W Return vs Nifty])</f>
        <v>-0.44454515000973832</v>
      </c>
      <c r="O66">
        <v>992.17</v>
      </c>
      <c r="P66">
        <v>953.58471742043901</v>
      </c>
      <c r="Q66">
        <v>704.216003926182</v>
      </c>
      <c r="R66">
        <v>35.848810329636102</v>
      </c>
      <c r="S66" s="1">
        <f>(Table2[[#This Row],[Close Price]]-Table2[[#This Row],[20D EMA]])/Table2[[#This Row],[20D EMA]]</f>
        <v>-2.6880474112299265E-2</v>
      </c>
      <c r="T66" s="1">
        <f>(Table2[[#This Row],[Close Price]]-Table2[[#This Row],[50D EMA]])/Table2[[#This Row],[50D EMA]]</f>
        <v>1.2495253292012965E-2</v>
      </c>
      <c r="U66" s="1">
        <f>(Table2[[#This Row],[Close Price]]-Table2[[#This Row],[200D EMA]])/Table2[[#This Row],[200D EMA]]</f>
        <v>0.371028199610764</v>
      </c>
      <c r="V66">
        <v>0.43317826276953197</v>
      </c>
      <c r="W66">
        <v>935.25</v>
      </c>
      <c r="X66">
        <v>989.95</v>
      </c>
      <c r="Y66">
        <v>935.25</v>
      </c>
      <c r="Z66">
        <v>999.9</v>
      </c>
      <c r="AA66">
        <v>935.25</v>
      </c>
      <c r="AB66">
        <v>989.95</v>
      </c>
      <c r="AC66" s="1">
        <f>(Table2[[#This Row],[Close Price]]/Table2[[#This Row],[Day Low]])-1</f>
        <v>3.2344292969794131E-2</v>
      </c>
      <c r="AD66" s="1">
        <f>(Table2[[#This Row],[Day High]]/Table2[[#This Row],[Close Price]])-1</f>
        <v>2.5323666494044605E-2</v>
      </c>
      <c r="AE66" s="1">
        <f>(Table2[[#This Row],[Close Price]]/Table2[[#This Row],[Current Week Low]])-1</f>
        <v>3.2344292969794131E-2</v>
      </c>
      <c r="AF66" s="1">
        <f>(Table2[[#This Row],[Current Week High]]/Table2[[#This Row],[Close Price]])-1</f>
        <v>3.5629207664422458E-2</v>
      </c>
      <c r="AG66" s="1">
        <f>(Table2[[#This Row],[Close Price]]/Table2[[#This Row],[Current Month Low]])-1</f>
        <v>3.2344292969794131E-2</v>
      </c>
      <c r="AH66" s="1">
        <f>(Table2[[#This Row],[Current Month High]]/Table2[[#This Row],[Close Price]])-1</f>
        <v>2.5323666494044605E-2</v>
      </c>
      <c r="AI66">
        <v>13.69238736406</v>
      </c>
      <c r="AJ66">
        <v>352.75498241500497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0.03</v>
      </c>
      <c r="AM66" t="s">
        <v>3175</v>
      </c>
      <c r="AN66">
        <v>-2.5</v>
      </c>
      <c r="AO66" t="s">
        <v>3174</v>
      </c>
      <c r="AP66">
        <v>7.2762025900411004E-2</v>
      </c>
      <c r="AQ66">
        <f>(Table2[[#This Row],[Sharpe Ratio]]-AVERAGE(Table2[Sharpe Ratio]))/_xlfn.STDEV.P(Table2[Sharpe Ratio])</f>
        <v>0.1321850698146422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5.0566486368869068</v>
      </c>
      <c r="AS66">
        <f>_xlfn.RANK.AVG(Table2[[#This Row],[1Y Return vs Nifty Z-Score]],Table2[1Y Return vs Nifty Z-Score])</f>
        <v>3</v>
      </c>
      <c r="AT66">
        <f>_xlfn.RANK.AVG(Table2[[#This Row],[6M Return vs Nifty Z-Score]],Table2[6M Return vs Nifty Z-Score])</f>
        <v>57</v>
      </c>
      <c r="AU66">
        <f>_xlfn.RANK.AVG(Table2[[#This Row],[Sharpe Ratio Z-Score]],Table2[Sharpe Ratio Z-Score])</f>
        <v>312</v>
      </c>
      <c r="AV66">
        <f>(Table2[[#This Row],[Rank 1Y]]+Table2[[#This Row],[Rank 6M]]+Table2[[#This Row],[Rank Sharpe]])/3</f>
        <v>124</v>
      </c>
    </row>
    <row r="67" spans="1:48" x14ac:dyDescent="0.3">
      <c r="A67" t="s">
        <v>835</v>
      </c>
      <c r="B67" t="s">
        <v>836</v>
      </c>
      <c r="C67" t="s">
        <v>3131</v>
      </c>
      <c r="D67" t="s">
        <v>230</v>
      </c>
      <c r="E67">
        <v>19267.161325500001</v>
      </c>
      <c r="F67">
        <v>2761.45</v>
      </c>
      <c r="G67">
        <v>94.535926065988306</v>
      </c>
      <c r="H67">
        <f>(Table2[[#This Row],[1Y Return vs Nifty]]-AVERAGE(Table2[1Y Return vs Nifty]))/_xlfn.STDEV.P(Table2[1Y Return vs Nifty])</f>
        <v>1.1861645985949505</v>
      </c>
      <c r="I67">
        <v>7.2067618624399303</v>
      </c>
      <c r="J67">
        <f>(Table2[[#This Row],[1M Return vs Nifty]]-AVERAGE(Table2[1M Return vs Nifty]))/_xlfn.STDEV.P(Table2[1M Return vs Nifty])</f>
        <v>0.57658536239281044</v>
      </c>
      <c r="K67">
        <v>56.023981086005499</v>
      </c>
      <c r="L67">
        <f>(Table2[[#This Row],[6M Return vs Nifty]]-AVERAGE(Table2[6M Return vs Nifty]))/_xlfn.STDEV.P(Table2[6M Return vs Nifty])</f>
        <v>1.5640732215193474</v>
      </c>
      <c r="M67">
        <v>6.9178384956501997</v>
      </c>
      <c r="N67">
        <f>(Table2[[#This Row],[1W Return vs Nifty]]-AVERAGE(Table2[1W Return vs Nifty]))/_xlfn.STDEV.P(Table2[1W Return vs Nifty])</f>
        <v>1.0210536326005413</v>
      </c>
      <c r="O67">
        <v>2706.88</v>
      </c>
      <c r="P67">
        <v>2524.3307414770002</v>
      </c>
      <c r="Q67">
        <v>1974.27766068907</v>
      </c>
      <c r="R67">
        <v>53.025742073410399</v>
      </c>
      <c r="S67" s="1">
        <f>(Table2[[#This Row],[Close Price]]-Table2[[#This Row],[20D EMA]])/Table2[[#This Row],[20D EMA]]</f>
        <v>2.0159741104149319E-2</v>
      </c>
      <c r="T67" s="1">
        <f>(Table2[[#This Row],[Close Price]]-Table2[[#This Row],[50D EMA]])/Table2[[#This Row],[50D EMA]]</f>
        <v>9.3933514585438124E-2</v>
      </c>
      <c r="U67" s="1">
        <f>(Table2[[#This Row],[Close Price]]-Table2[[#This Row],[200D EMA]])/Table2[[#This Row],[200D EMA]]</f>
        <v>0.39871409933098667</v>
      </c>
      <c r="V67">
        <v>0.70765610522295896</v>
      </c>
      <c r="W67">
        <v>2708.45</v>
      </c>
      <c r="X67">
        <v>2828</v>
      </c>
      <c r="Y67">
        <v>2708.45</v>
      </c>
      <c r="Z67">
        <v>2975</v>
      </c>
      <c r="AA67">
        <v>2708.45</v>
      </c>
      <c r="AB67">
        <v>2975</v>
      </c>
      <c r="AC67" s="1">
        <f>(Table2[[#This Row],[Close Price]]/Table2[[#This Row],[Day Low]])-1</f>
        <v>1.9568387823293731E-2</v>
      </c>
      <c r="AD67" s="1">
        <f>(Table2[[#This Row],[Day High]]/Table2[[#This Row],[Close Price]])-1</f>
        <v>2.4099657788480666E-2</v>
      </c>
      <c r="AE67" s="1">
        <f>(Table2[[#This Row],[Close Price]]/Table2[[#This Row],[Current Week Low]])-1</f>
        <v>1.9568387823293731E-2</v>
      </c>
      <c r="AF67" s="1">
        <f>(Table2[[#This Row],[Current Week High]]/Table2[[#This Row],[Close Price]])-1</f>
        <v>7.7332560792337413E-2</v>
      </c>
      <c r="AG67" s="1">
        <f>(Table2[[#This Row],[Close Price]]/Table2[[#This Row],[Current Month Low]])-1</f>
        <v>1.9568387823293731E-2</v>
      </c>
      <c r="AH67" s="1">
        <f>(Table2[[#This Row],[Current Month High]]/Table2[[#This Row],[Close Price]])-1</f>
        <v>7.7332560792337413E-2</v>
      </c>
      <c r="AI67">
        <v>7.7332560792337404</v>
      </c>
      <c r="AJ67">
        <v>136.69909570136701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0.17</v>
      </c>
      <c r="AM67" t="s">
        <v>3175</v>
      </c>
      <c r="AN67">
        <v>0.56999999999999995</v>
      </c>
      <c r="AO67" t="s">
        <v>3175</v>
      </c>
      <c r="AP67">
        <v>9.4317786210809995E-2</v>
      </c>
      <c r="AQ67">
        <f>(Table2[[#This Row],[Sharpe Ratio]]-AVERAGE(Table2[Sharpe Ratio]))/_xlfn.STDEV.P(Table2[Sharpe Ratio])</f>
        <v>0.38385087072323676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4.7317276858308865</v>
      </c>
      <c r="AS67">
        <f>_xlfn.RANK.AVG(Table2[[#This Row],[1Y Return vs Nifty Z-Score]],Table2[1Y Return vs Nifty Z-Score])</f>
        <v>78</v>
      </c>
      <c r="AT67">
        <f>_xlfn.RANK.AVG(Table2[[#This Row],[6M Return vs Nifty Z-Score]],Table2[6M Return vs Nifty Z-Score])</f>
        <v>49</v>
      </c>
      <c r="AU67">
        <f>_xlfn.RANK.AVG(Table2[[#This Row],[Sharpe Ratio Z-Score]],Table2[Sharpe Ratio Z-Score])</f>
        <v>246</v>
      </c>
      <c r="AV67">
        <f>(Table2[[#This Row],[Rank 1Y]]+Table2[[#This Row],[Rank 6M]]+Table2[[#This Row],[Rank Sharpe]])/3</f>
        <v>124.33333333333333</v>
      </c>
    </row>
    <row r="68" spans="1:48" x14ac:dyDescent="0.3">
      <c r="A68" t="s">
        <v>910</v>
      </c>
      <c r="B68" t="s">
        <v>911</v>
      </c>
      <c r="C68" t="s">
        <v>3141</v>
      </c>
      <c r="D68" t="s">
        <v>271</v>
      </c>
      <c r="E68">
        <v>16751.882463689999</v>
      </c>
      <c r="F68">
        <v>1154.45</v>
      </c>
      <c r="G68">
        <v>88.402156489092903</v>
      </c>
      <c r="H68">
        <f>(Table2[[#This Row],[1Y Return vs Nifty]]-AVERAGE(Table2[1Y Return vs Nifty]))/_xlfn.STDEV.P(Table2[1Y Return vs Nifty])</f>
        <v>1.0817079553826794</v>
      </c>
      <c r="I68">
        <v>-13.5400044344506</v>
      </c>
      <c r="J68">
        <f>(Table2[[#This Row],[1M Return vs Nifty]]-AVERAGE(Table2[1M Return vs Nifty]))/_xlfn.STDEV.P(Table2[1M Return vs Nifty])</f>
        <v>-1.3216822572723312</v>
      </c>
      <c r="K68">
        <v>16.502177015764499</v>
      </c>
      <c r="L68">
        <f>(Table2[[#This Row],[6M Return vs Nifty]]-AVERAGE(Table2[6M Return vs Nifty]))/_xlfn.STDEV.P(Table2[6M Return vs Nifty])</f>
        <v>0.2537249295752172</v>
      </c>
      <c r="M68">
        <v>1.6107192816865401</v>
      </c>
      <c r="N68">
        <f>(Table2[[#This Row],[1W Return vs Nifty]]-AVERAGE(Table2[1W Return vs Nifty]))/_xlfn.STDEV.P(Table2[1W Return vs Nifty])</f>
        <v>-0.26322208488950355</v>
      </c>
      <c r="O68">
        <v>1235.74</v>
      </c>
      <c r="P68">
        <v>1255.2108709634599</v>
      </c>
      <c r="Q68">
        <v>1067.7279393716401</v>
      </c>
      <c r="R68">
        <v>20.448968737263499</v>
      </c>
      <c r="S68" s="1">
        <f>(Table2[[#This Row],[Close Price]]-Table2[[#This Row],[20D EMA]])/Table2[[#This Row],[20D EMA]]</f>
        <v>-6.5782446145629309E-2</v>
      </c>
      <c r="T68" s="1">
        <f>(Table2[[#This Row],[Close Price]]-Table2[[#This Row],[50D EMA]])/Table2[[#This Row],[50D EMA]]</f>
        <v>-8.027405856206378E-2</v>
      </c>
      <c r="U68" s="1">
        <f>(Table2[[#This Row],[Close Price]]-Table2[[#This Row],[200D EMA]])/Table2[[#This Row],[200D EMA]]</f>
        <v>8.1221121439789268E-2</v>
      </c>
      <c r="V68">
        <v>1.1076771843847999</v>
      </c>
      <c r="W68">
        <v>1135.4000000000001</v>
      </c>
      <c r="X68">
        <v>1190</v>
      </c>
      <c r="Y68">
        <v>1135.4000000000001</v>
      </c>
      <c r="Z68">
        <v>1241.5</v>
      </c>
      <c r="AA68">
        <v>1135.4000000000001</v>
      </c>
      <c r="AB68">
        <v>1219.95</v>
      </c>
      <c r="AC68" s="1">
        <f>(Table2[[#This Row],[Close Price]]/Table2[[#This Row],[Day Low]])-1</f>
        <v>1.6778227937290779E-2</v>
      </c>
      <c r="AD68" s="1">
        <f>(Table2[[#This Row],[Day High]]/Table2[[#This Row],[Close Price]])-1</f>
        <v>3.0793884533760529E-2</v>
      </c>
      <c r="AE68" s="1">
        <f>(Table2[[#This Row],[Close Price]]/Table2[[#This Row],[Current Week Low]])-1</f>
        <v>1.6778227937290779E-2</v>
      </c>
      <c r="AF68" s="1">
        <f>(Table2[[#This Row],[Current Week High]]/Table2[[#This Row],[Close Price]])-1</f>
        <v>7.5403871973667158E-2</v>
      </c>
      <c r="AG68" s="1">
        <f>(Table2[[#This Row],[Close Price]]/Table2[[#This Row],[Current Month Low]])-1</f>
        <v>1.6778227937290779E-2</v>
      </c>
      <c r="AH68" s="1">
        <f>(Table2[[#This Row],[Current Month High]]/Table2[[#This Row],[Close Price]])-1</f>
        <v>5.6736974316774269E-2</v>
      </c>
      <c r="AI68">
        <v>25.6009355104162</v>
      </c>
      <c r="AJ68">
        <v>132.939870863599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-0.11</v>
      </c>
      <c r="AM68" t="s">
        <v>3174</v>
      </c>
      <c r="AN68">
        <v>-10.24</v>
      </c>
      <c r="AO68" t="s">
        <v>3174</v>
      </c>
      <c r="AP68">
        <v>0.184543870882552</v>
      </c>
      <c r="AQ68">
        <f>(Table2[[#This Row],[Sharpe Ratio]]-AVERAGE(Table2[Sharpe Ratio]))/_xlfn.STDEV.P(Table2[Sharpe Ratio])</f>
        <v>1.4372500333965352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88</v>
      </c>
      <c r="AT68">
        <f>_xlfn.RANK.AVG(Table2[[#This Row],[6M Return vs Nifty Z-Score]],Table2[6M Return vs Nifty Z-Score])</f>
        <v>235</v>
      </c>
      <c r="AU68">
        <f>_xlfn.RANK.AVG(Table2[[#This Row],[Sharpe Ratio Z-Score]],Table2[Sharpe Ratio Z-Score])</f>
        <v>54</v>
      </c>
      <c r="AV68">
        <f>(Table2[[#This Row],[Rank 1Y]]+Table2[[#This Row],[Rank 6M]]+Table2[[#This Row],[Rank Sharpe]])/3</f>
        <v>125.66666666666667</v>
      </c>
    </row>
    <row r="69" spans="1:48" x14ac:dyDescent="0.3">
      <c r="A69" t="s">
        <v>550</v>
      </c>
      <c r="B69" t="s">
        <v>551</v>
      </c>
      <c r="C69" t="s">
        <v>3141</v>
      </c>
      <c r="D69" t="s">
        <v>217</v>
      </c>
      <c r="E69">
        <v>38216.536574149999</v>
      </c>
      <c r="F69">
        <v>9514.1</v>
      </c>
      <c r="G69">
        <v>49.404885003133899</v>
      </c>
      <c r="H69">
        <f>(Table2[[#This Row],[1Y Return vs Nifty]]-AVERAGE(Table2[1Y Return vs Nifty]))/_xlfn.STDEV.P(Table2[1Y Return vs Nifty])</f>
        <v>0.41759365783798791</v>
      </c>
      <c r="I69">
        <v>9.3404643331235704</v>
      </c>
      <c r="J69">
        <f>(Table2[[#This Row],[1M Return vs Nifty]]-AVERAGE(Table2[1M Return vs Nifty]))/_xlfn.STDEV.P(Table2[1M Return vs Nifty])</f>
        <v>0.77181281384895939</v>
      </c>
      <c r="K69">
        <v>22.9090742974068</v>
      </c>
      <c r="L69">
        <f>(Table2[[#This Row],[6M Return vs Nifty]]-AVERAGE(Table2[6M Return vs Nifty]))/_xlfn.STDEV.P(Table2[6M Return vs Nifty])</f>
        <v>0.46614607550116754</v>
      </c>
      <c r="M69">
        <v>5.36666609278452</v>
      </c>
      <c r="N69">
        <f>(Table2[[#This Row],[1W Return vs Nifty]]-AVERAGE(Table2[1W Return vs Nifty]))/_xlfn.STDEV.P(Table2[1W Return vs Nifty])</f>
        <v>0.64568368700000933</v>
      </c>
      <c r="O69">
        <v>9548.35</v>
      </c>
      <c r="P69">
        <v>9178.1688036895393</v>
      </c>
      <c r="Q69">
        <v>7662.3712430176502</v>
      </c>
      <c r="R69">
        <v>45.595325428626502</v>
      </c>
      <c r="S69" s="1">
        <f>(Table2[[#This Row],[Close Price]]-Table2[[#This Row],[20D EMA]])/Table2[[#This Row],[20D EMA]]</f>
        <v>-3.5870071792508651E-3</v>
      </c>
      <c r="T69" s="1">
        <f>(Table2[[#This Row],[Close Price]]-Table2[[#This Row],[50D EMA]])/Table2[[#This Row],[50D EMA]]</f>
        <v>3.6601113304368486E-2</v>
      </c>
      <c r="U69" s="1">
        <f>(Table2[[#This Row],[Close Price]]-Table2[[#This Row],[200D EMA]])/Table2[[#This Row],[200D EMA]]</f>
        <v>0.24166523628958092</v>
      </c>
      <c r="V69">
        <v>0.73304250598357401</v>
      </c>
      <c r="W69">
        <v>9352.5499999999993</v>
      </c>
      <c r="X69">
        <v>9599.9</v>
      </c>
      <c r="Y69">
        <v>9335.65</v>
      </c>
      <c r="Z69">
        <v>9711</v>
      </c>
      <c r="AA69">
        <v>9352.5499999999993</v>
      </c>
      <c r="AB69">
        <v>9711</v>
      </c>
      <c r="AC69" s="1">
        <f>(Table2[[#This Row],[Close Price]]/Table2[[#This Row],[Day Low]])-1</f>
        <v>1.727336394886958E-2</v>
      </c>
      <c r="AD69" s="1">
        <f>(Table2[[#This Row],[Day High]]/Table2[[#This Row],[Close Price]])-1</f>
        <v>9.0181940488327506E-3</v>
      </c>
      <c r="AE69" s="1">
        <f>(Table2[[#This Row],[Close Price]]/Table2[[#This Row],[Current Week Low]])-1</f>
        <v>1.9114898266323177E-2</v>
      </c>
      <c r="AF69" s="1">
        <f>(Table2[[#This Row],[Current Week High]]/Table2[[#This Row],[Close Price]])-1</f>
        <v>2.0695599163347067E-2</v>
      </c>
      <c r="AG69" s="1">
        <f>(Table2[[#This Row],[Close Price]]/Table2[[#This Row],[Current Month Low]])-1</f>
        <v>1.727336394886958E-2</v>
      </c>
      <c r="AH69" s="1">
        <f>(Table2[[#This Row],[Current Month High]]/Table2[[#This Row],[Close Price]])-1</f>
        <v>2.0695599163347067E-2</v>
      </c>
      <c r="AI69">
        <v>11.6742518998118</v>
      </c>
      <c r="AJ69">
        <v>109.30120004839701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7.0000000000000007E-2</v>
      </c>
      <c r="AM69" t="s">
        <v>3175</v>
      </c>
      <c r="AN69">
        <v>-6.09</v>
      </c>
      <c r="AO69" t="s">
        <v>3174</v>
      </c>
      <c r="AP69">
        <v>0.27987029091009402</v>
      </c>
      <c r="AQ69">
        <f>(Table2[[#This Row],[Sharpe Ratio]]-AVERAGE(Table2[Sharpe Ratio]))/_xlfn.STDEV.P(Table2[Sharpe Ratio])</f>
        <v>2.5501961553854184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4.8514323895735423</v>
      </c>
      <c r="AS69">
        <f>_xlfn.RANK.AVG(Table2[[#This Row],[1Y Return vs Nifty Z-Score]],Table2[1Y Return vs Nifty Z-Score])</f>
        <v>191</v>
      </c>
      <c r="AT69">
        <f>_xlfn.RANK.AVG(Table2[[#This Row],[6M Return vs Nifty Z-Score]],Table2[6M Return vs Nifty Z-Score])</f>
        <v>186</v>
      </c>
      <c r="AU69">
        <f>_xlfn.RANK.AVG(Table2[[#This Row],[Sharpe Ratio Z-Score]],Table2[Sharpe Ratio Z-Score])</f>
        <v>2</v>
      </c>
      <c r="AV69">
        <f>(Table2[[#This Row],[Rank 1Y]]+Table2[[#This Row],[Rank 6M]]+Table2[[#This Row],[Rank Sharpe]])/3</f>
        <v>126.33333333333333</v>
      </c>
    </row>
    <row r="70" spans="1:48" x14ac:dyDescent="0.3">
      <c r="A70" t="s">
        <v>628</v>
      </c>
      <c r="B70" t="s">
        <v>629</v>
      </c>
      <c r="C70" t="s">
        <v>3133</v>
      </c>
      <c r="D70" t="s">
        <v>51</v>
      </c>
      <c r="E70">
        <v>30543.976245659898</v>
      </c>
      <c r="F70">
        <v>1199.8499999999999</v>
      </c>
      <c r="G70">
        <v>82.874695824108898</v>
      </c>
      <c r="H70">
        <f>(Table2[[#This Row],[1Y Return vs Nifty]]-AVERAGE(Table2[1Y Return vs Nifty]))/_xlfn.STDEV.P(Table2[1Y Return vs Nifty])</f>
        <v>0.9875766093459839</v>
      </c>
      <c r="I70">
        <v>11.493902463958401</v>
      </c>
      <c r="J70">
        <f>(Table2[[#This Row],[1M Return vs Nifty]]-AVERAGE(Table2[1M Return vs Nifty]))/_xlfn.STDEV.P(Table2[1M Return vs Nifty])</f>
        <v>0.96884601970951101</v>
      </c>
      <c r="K70">
        <v>74.7467125741845</v>
      </c>
      <c r="L70">
        <f>(Table2[[#This Row],[6M Return vs Nifty]]-AVERAGE(Table2[6M Return vs Nifty]))/_xlfn.STDEV.P(Table2[6M Return vs Nifty])</f>
        <v>2.184826747407528</v>
      </c>
      <c r="M70">
        <v>5.1602564627993397</v>
      </c>
      <c r="N70">
        <f>(Table2[[#This Row],[1W Return vs Nifty]]-AVERAGE(Table2[1W Return vs Nifty]))/_xlfn.STDEV.P(Table2[1W Return vs Nifty])</f>
        <v>0.59573438965831838</v>
      </c>
      <c r="O70">
        <v>1170.8399999999999</v>
      </c>
      <c r="P70">
        <v>1083.0086903710201</v>
      </c>
      <c r="Q70">
        <v>836.00489055460503</v>
      </c>
      <c r="R70">
        <v>56.390626204823</v>
      </c>
      <c r="S70" s="1">
        <f>(Table2[[#This Row],[Close Price]]-Table2[[#This Row],[20D EMA]])/Table2[[#This Row],[20D EMA]]</f>
        <v>2.4777083119811413E-2</v>
      </c>
      <c r="T70" s="1">
        <f>(Table2[[#This Row],[Close Price]]-Table2[[#This Row],[50D EMA]])/Table2[[#This Row],[50D EMA]]</f>
        <v>0.1078858467783412</v>
      </c>
      <c r="U70" s="1">
        <f>(Table2[[#This Row],[Close Price]]-Table2[[#This Row],[200D EMA]])/Table2[[#This Row],[200D EMA]]</f>
        <v>0.43521887677477616</v>
      </c>
      <c r="V70">
        <v>0.57449629049427697</v>
      </c>
      <c r="W70">
        <v>1165</v>
      </c>
      <c r="X70">
        <v>1209.75</v>
      </c>
      <c r="Y70">
        <v>1152.45</v>
      </c>
      <c r="Z70">
        <v>1217</v>
      </c>
      <c r="AA70">
        <v>1155.05</v>
      </c>
      <c r="AB70">
        <v>1217</v>
      </c>
      <c r="AC70" s="1">
        <f>(Table2[[#This Row],[Close Price]]/Table2[[#This Row],[Day Low]])-1</f>
        <v>2.9914163090128731E-2</v>
      </c>
      <c r="AD70" s="1">
        <f>(Table2[[#This Row],[Day High]]/Table2[[#This Row],[Close Price]])-1</f>
        <v>8.2510313789223577E-3</v>
      </c>
      <c r="AE70" s="1">
        <f>(Table2[[#This Row],[Close Price]]/Table2[[#This Row],[Current Week Low]])-1</f>
        <v>4.1129767018091679E-2</v>
      </c>
      <c r="AF70" s="1">
        <f>(Table2[[#This Row],[Current Week High]]/Table2[[#This Row],[Close Price]])-1</f>
        <v>1.4293453348335206E-2</v>
      </c>
      <c r="AG70" s="1">
        <f>(Table2[[#This Row],[Close Price]]/Table2[[#This Row],[Current Month Low]])-1</f>
        <v>3.8786199731613236E-2</v>
      </c>
      <c r="AH70" s="1">
        <f>(Table2[[#This Row],[Current Month High]]/Table2[[#This Row],[Close Price]])-1</f>
        <v>1.4293453348335206E-2</v>
      </c>
      <c r="AI70">
        <v>7.3384173021627799</v>
      </c>
      <c r="AJ70">
        <v>121.783733826247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0.26</v>
      </c>
      <c r="AM70" t="s">
        <v>3175</v>
      </c>
      <c r="AN70">
        <v>3.64</v>
      </c>
      <c r="AO70" t="s">
        <v>3175</v>
      </c>
      <c r="AP70">
        <v>8.9473886442201001E-2</v>
      </c>
      <c r="AQ70">
        <f>(Table2[[#This Row],[Sharpe Ratio]]-AVERAGE(Table2[Sharpe Ratio]))/_xlfn.STDEV.P(Table2[Sharpe Ratio])</f>
        <v>0.32729782424127879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5.0642815903626204</v>
      </c>
      <c r="AS70">
        <f>_xlfn.RANK.AVG(Table2[[#This Row],[1Y Return vs Nifty Z-Score]],Table2[1Y Return vs Nifty Z-Score])</f>
        <v>99</v>
      </c>
      <c r="AT70">
        <f>_xlfn.RANK.AVG(Table2[[#This Row],[6M Return vs Nifty Z-Score]],Table2[6M Return vs Nifty Z-Score])</f>
        <v>27</v>
      </c>
      <c r="AU70">
        <f>_xlfn.RANK.AVG(Table2[[#This Row],[Sharpe Ratio Z-Score]],Table2[Sharpe Ratio Z-Score])</f>
        <v>258</v>
      </c>
      <c r="AV70">
        <f>(Table2[[#This Row],[Rank 1Y]]+Table2[[#This Row],[Rank 6M]]+Table2[[#This Row],[Rank Sharpe]])/3</f>
        <v>128</v>
      </c>
    </row>
    <row r="71" spans="1:48" x14ac:dyDescent="0.3">
      <c r="A71" t="s">
        <v>1013</v>
      </c>
      <c r="B71" t="s">
        <v>1014</v>
      </c>
      <c r="C71" t="s">
        <v>3135</v>
      </c>
      <c r="D71" t="s">
        <v>190</v>
      </c>
      <c r="E71">
        <v>14035.6827457049</v>
      </c>
      <c r="F71">
        <v>596.54999999999995</v>
      </c>
      <c r="G71">
        <v>54.232936892103297</v>
      </c>
      <c r="H71">
        <f>(Table2[[#This Row],[1Y Return vs Nifty]]-AVERAGE(Table2[1Y Return vs Nifty]))/_xlfn.STDEV.P(Table2[1Y Return vs Nifty])</f>
        <v>0.49981423806259906</v>
      </c>
      <c r="I71">
        <v>6.4047258755439804</v>
      </c>
      <c r="J71">
        <f>(Table2[[#This Row],[1M Return vs Nifty]]-AVERAGE(Table2[1M Return vs Nifty]))/_xlfn.STDEV.P(Table2[1M Return vs Nifty])</f>
        <v>0.50320144694575875</v>
      </c>
      <c r="K71">
        <v>31.305030251656301</v>
      </c>
      <c r="L71">
        <f>(Table2[[#This Row],[6M Return vs Nifty]]-AVERAGE(Table2[6M Return vs Nifty]))/_xlfn.STDEV.P(Table2[6M Return vs Nifty])</f>
        <v>0.74451460656154378</v>
      </c>
      <c r="M71">
        <v>1.4562043821238599</v>
      </c>
      <c r="N71">
        <f>(Table2[[#This Row],[1W Return vs Nifty]]-AVERAGE(Table2[1W Return vs Nifty]))/_xlfn.STDEV.P(Table2[1W Return vs Nifty])</f>
        <v>-0.300613318343737</v>
      </c>
      <c r="O71">
        <v>580.6</v>
      </c>
      <c r="P71">
        <v>551.82315956134698</v>
      </c>
      <c r="Q71">
        <v>464.39688197013601</v>
      </c>
      <c r="R71">
        <v>55.816025415835803</v>
      </c>
      <c r="S71" s="1">
        <f>(Table2[[#This Row],[Close Price]]-Table2[[#This Row],[20D EMA]])/Table2[[#This Row],[20D EMA]]</f>
        <v>2.7471581122976114E-2</v>
      </c>
      <c r="T71" s="1">
        <f>(Table2[[#This Row],[Close Price]]-Table2[[#This Row],[50D EMA]])/Table2[[#This Row],[50D EMA]]</f>
        <v>8.105285119639967E-2</v>
      </c>
      <c r="U71" s="1">
        <f>(Table2[[#This Row],[Close Price]]-Table2[[#This Row],[200D EMA]])/Table2[[#This Row],[200D EMA]]</f>
        <v>0.28456934824631819</v>
      </c>
      <c r="V71">
        <v>2.1078057784006901</v>
      </c>
      <c r="W71">
        <v>582</v>
      </c>
      <c r="X71">
        <v>609.35</v>
      </c>
      <c r="Y71">
        <v>582</v>
      </c>
      <c r="Z71">
        <v>614.9</v>
      </c>
      <c r="AA71">
        <v>582</v>
      </c>
      <c r="AB71">
        <v>614.9</v>
      </c>
      <c r="AC71" s="1">
        <f>(Table2[[#This Row],[Close Price]]/Table2[[#This Row],[Day Low]])-1</f>
        <v>2.4999999999999911E-2</v>
      </c>
      <c r="AD71" s="1">
        <f>(Table2[[#This Row],[Day High]]/Table2[[#This Row],[Close Price]])-1</f>
        <v>2.1456709412455144E-2</v>
      </c>
      <c r="AE71" s="1">
        <f>(Table2[[#This Row],[Close Price]]/Table2[[#This Row],[Current Week Low]])-1</f>
        <v>2.4999999999999911E-2</v>
      </c>
      <c r="AF71" s="1">
        <f>(Table2[[#This Row],[Current Week High]]/Table2[[#This Row],[Close Price]])-1</f>
        <v>3.0760204509261646E-2</v>
      </c>
      <c r="AG71" s="1">
        <f>(Table2[[#This Row],[Close Price]]/Table2[[#This Row],[Current Month Low]])-1</f>
        <v>2.4999999999999911E-2</v>
      </c>
      <c r="AH71" s="1">
        <f>(Table2[[#This Row],[Current Month High]]/Table2[[#This Row],[Close Price]])-1</f>
        <v>3.0760204509261646E-2</v>
      </c>
      <c r="AI71">
        <v>9.2951135696924094</v>
      </c>
      <c r="AJ71">
        <v>90.591054313098994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</v>
      </c>
      <c r="AM71" t="s">
        <v>3175</v>
      </c>
      <c r="AN71">
        <v>7.43</v>
      </c>
      <c r="AO71" t="s">
        <v>3175</v>
      </c>
      <c r="AP71">
        <v>0.16531264690030001</v>
      </c>
      <c r="AQ71">
        <f>(Table2[[#This Row],[Sharpe Ratio]]-AVERAGE(Table2[Sharpe Ratio]))/_xlfn.STDEV.P(Table2[Sharpe Ratio])</f>
        <v>1.2127234420699853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2.6596404152961499</v>
      </c>
      <c r="AS71">
        <f>_xlfn.RANK.AVG(Table2[[#This Row],[1Y Return vs Nifty Z-Score]],Table2[1Y Return vs Nifty Z-Score])</f>
        <v>174</v>
      </c>
      <c r="AT71">
        <f>_xlfn.RANK.AVG(Table2[[#This Row],[6M Return vs Nifty Z-Score]],Table2[6M Return vs Nifty Z-Score])</f>
        <v>125</v>
      </c>
      <c r="AU71">
        <f>_xlfn.RANK.AVG(Table2[[#This Row],[Sharpe Ratio Z-Score]],Table2[Sharpe Ratio Z-Score])</f>
        <v>85</v>
      </c>
      <c r="AV71">
        <f>(Table2[[#This Row],[Rank 1Y]]+Table2[[#This Row],[Rank 6M]]+Table2[[#This Row],[Rank Sharpe]])/3</f>
        <v>128</v>
      </c>
    </row>
    <row r="72" spans="1:48" x14ac:dyDescent="0.3">
      <c r="A72" t="s">
        <v>1587</v>
      </c>
      <c r="B72" t="s">
        <v>1588</v>
      </c>
      <c r="C72" t="s">
        <v>3130</v>
      </c>
      <c r="D72" t="s">
        <v>995</v>
      </c>
      <c r="E72">
        <v>6092.4262733599999</v>
      </c>
      <c r="F72">
        <v>709.6</v>
      </c>
      <c r="G72">
        <v>115.819274265624</v>
      </c>
      <c r="H72">
        <f>(Table2[[#This Row],[1Y Return vs Nifty]]-AVERAGE(Table2[1Y Return vs Nifty]))/_xlfn.STDEV.P(Table2[1Y Return vs Nifty])</f>
        <v>1.5486149778244127</v>
      </c>
      <c r="I72">
        <v>32.114140253436602</v>
      </c>
      <c r="J72">
        <f>(Table2[[#This Row],[1M Return vs Nifty]]-AVERAGE(Table2[1M Return vs Nifty]))/_xlfn.STDEV.P(Table2[1M Return vs Nifty])</f>
        <v>2.8555366559957354</v>
      </c>
      <c r="K72">
        <v>140.66146411950399</v>
      </c>
      <c r="L72">
        <f>(Table2[[#This Row],[6M Return vs Nifty]]-AVERAGE(Table2[6M Return vs Nifty]))/_xlfn.STDEV.P(Table2[6M Return vs Nifty])</f>
        <v>4.3702351348340196</v>
      </c>
      <c r="M72">
        <v>-4.6505316125017302</v>
      </c>
      <c r="N72">
        <f>(Table2[[#This Row],[1W Return vs Nifty]]-AVERAGE(Table2[1W Return vs Nifty]))/_xlfn.STDEV.P(Table2[1W Return vs Nifty])</f>
        <v>-1.7783891953929853</v>
      </c>
      <c r="O72">
        <v>703.98</v>
      </c>
      <c r="P72">
        <v>603.61850977802806</v>
      </c>
      <c r="Q72">
        <v>418.74079077417599</v>
      </c>
      <c r="R72">
        <v>46.042400328436003</v>
      </c>
      <c r="S72" s="1">
        <f>(Table2[[#This Row],[Close Price]]-Table2[[#This Row],[20D EMA]])/Table2[[#This Row],[20D EMA]]</f>
        <v>7.9831813403789947E-3</v>
      </c>
      <c r="T72" s="1">
        <f>(Table2[[#This Row],[Close Price]]-Table2[[#This Row],[50D EMA]])/Table2[[#This Row],[50D EMA]]</f>
        <v>0.17557693891949258</v>
      </c>
      <c r="U72" s="1">
        <f>(Table2[[#This Row],[Close Price]]-Table2[[#This Row],[200D EMA]])/Table2[[#This Row],[200D EMA]]</f>
        <v>0.69460443222662394</v>
      </c>
      <c r="V72">
        <v>0.95350874646822203</v>
      </c>
      <c r="W72">
        <v>683.6</v>
      </c>
      <c r="X72">
        <v>747</v>
      </c>
      <c r="Y72">
        <v>683.6</v>
      </c>
      <c r="Z72">
        <v>855</v>
      </c>
      <c r="AA72">
        <v>683.6</v>
      </c>
      <c r="AB72">
        <v>825.05</v>
      </c>
      <c r="AC72" s="1">
        <f>(Table2[[#This Row],[Close Price]]/Table2[[#This Row],[Day Low]])-1</f>
        <v>3.8033937975424204E-2</v>
      </c>
      <c r="AD72" s="1">
        <f>(Table2[[#This Row],[Day High]]/Table2[[#This Row],[Close Price]])-1</f>
        <v>5.2705749718151118E-2</v>
      </c>
      <c r="AE72" s="1">
        <f>(Table2[[#This Row],[Close Price]]/Table2[[#This Row],[Current Week Low]])-1</f>
        <v>3.8033937975424204E-2</v>
      </c>
      <c r="AF72" s="1">
        <f>(Table2[[#This Row],[Current Week High]]/Table2[[#This Row],[Close Price]])-1</f>
        <v>0.20490417136414885</v>
      </c>
      <c r="AG72" s="1">
        <f>(Table2[[#This Row],[Close Price]]/Table2[[#This Row],[Current Month Low]])-1</f>
        <v>3.8033937975424204E-2</v>
      </c>
      <c r="AH72" s="1">
        <f>(Table2[[#This Row],[Current Month High]]/Table2[[#This Row],[Close Price]])-1</f>
        <v>0.16269729425028179</v>
      </c>
      <c r="AI72">
        <v>23.139797068771099</v>
      </c>
      <c r="AJ72">
        <v>228.82298424467101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0.73</v>
      </c>
      <c r="AM72" t="s">
        <v>3175</v>
      </c>
      <c r="AN72">
        <v>11.99</v>
      </c>
      <c r="AO72" t="s">
        <v>3175</v>
      </c>
      <c r="AP72">
        <v>6.9517206440311993E-2</v>
      </c>
      <c r="AQ72">
        <f>(Table2[[#This Row],[Sharpe Ratio]]-AVERAGE(Table2[Sharpe Ratio]))/_xlfn.STDEV.P(Table2[Sharpe Ratio])</f>
        <v>9.4301456503370643E-2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7.0902990297645525</v>
      </c>
      <c r="AS72">
        <f>_xlfn.RANK.AVG(Table2[[#This Row],[1Y Return vs Nifty Z-Score]],Table2[1Y Return vs Nifty Z-Score])</f>
        <v>58</v>
      </c>
      <c r="AT72">
        <f>_xlfn.RANK.AVG(Table2[[#This Row],[6M Return vs Nifty Z-Score]],Table2[6M Return vs Nifty Z-Score])</f>
        <v>3</v>
      </c>
      <c r="AU72">
        <f>_xlfn.RANK.AVG(Table2[[#This Row],[Sharpe Ratio Z-Score]],Table2[Sharpe Ratio Z-Score])</f>
        <v>324</v>
      </c>
      <c r="AV72">
        <f>(Table2[[#This Row],[Rank 1Y]]+Table2[[#This Row],[Rank 6M]]+Table2[[#This Row],[Rank Sharpe]])/3</f>
        <v>128.33333333333334</v>
      </c>
    </row>
    <row r="73" spans="1:48" x14ac:dyDescent="0.3">
      <c r="A73" t="s">
        <v>530</v>
      </c>
      <c r="B73" t="s">
        <v>531</v>
      </c>
      <c r="C73" t="s">
        <v>3141</v>
      </c>
      <c r="D73" t="s">
        <v>106</v>
      </c>
      <c r="E73">
        <v>40627.954687500001</v>
      </c>
      <c r="F73">
        <v>1108.3499999999999</v>
      </c>
      <c r="G73">
        <v>97.607595780173497</v>
      </c>
      <c r="H73">
        <f>(Table2[[#This Row],[1Y Return vs Nifty]]-AVERAGE(Table2[1Y Return vs Nifty]))/_xlfn.STDEV.P(Table2[1Y Return vs Nifty])</f>
        <v>1.2384744063531645</v>
      </c>
      <c r="I73">
        <v>-14.371663587983701</v>
      </c>
      <c r="J73">
        <f>(Table2[[#This Row],[1M Return vs Nifty]]-AVERAGE(Table2[1M Return vs Nifty]))/_xlfn.STDEV.P(Table2[1M Return vs Nifty])</f>
        <v>-1.3977766046592115</v>
      </c>
      <c r="K73">
        <v>14.931137279099101</v>
      </c>
      <c r="L73">
        <f>(Table2[[#This Row],[6M Return vs Nifty]]-AVERAGE(Table2[6M Return vs Nifty]))/_xlfn.STDEV.P(Table2[6M Return vs Nifty])</f>
        <v>0.20163699270226598</v>
      </c>
      <c r="M73">
        <v>4.2210813373246996</v>
      </c>
      <c r="N73">
        <f>(Table2[[#This Row],[1W Return vs Nifty]]-AVERAGE(Table2[1W Return vs Nifty]))/_xlfn.STDEV.P(Table2[1W Return vs Nifty])</f>
        <v>0.36846235006587863</v>
      </c>
      <c r="O73">
        <v>1177.29</v>
      </c>
      <c r="P73">
        <v>1260.79049926421</v>
      </c>
      <c r="Q73">
        <v>1137.7612644478099</v>
      </c>
      <c r="R73">
        <v>30.507202224233801</v>
      </c>
      <c r="S73" s="1">
        <f>(Table2[[#This Row],[Close Price]]-Table2[[#This Row],[20D EMA]])/Table2[[#This Row],[20D EMA]]</f>
        <v>-5.8558214203807094E-2</v>
      </c>
      <c r="T73" s="1">
        <f>(Table2[[#This Row],[Close Price]]-Table2[[#This Row],[50D EMA]])/Table2[[#This Row],[50D EMA]]</f>
        <v>-0.1209086675012014</v>
      </c>
      <c r="U73" s="1">
        <f>(Table2[[#This Row],[Close Price]]-Table2[[#This Row],[200D EMA]])/Table2[[#This Row],[200D EMA]]</f>
        <v>-2.585011932365636E-2</v>
      </c>
      <c r="V73">
        <v>0.594281362312439</v>
      </c>
      <c r="W73">
        <v>1089</v>
      </c>
      <c r="X73">
        <v>1132</v>
      </c>
      <c r="Y73">
        <v>1089</v>
      </c>
      <c r="Z73">
        <v>1165.95</v>
      </c>
      <c r="AA73">
        <v>1089</v>
      </c>
      <c r="AB73">
        <v>1162</v>
      </c>
      <c r="AC73" s="1">
        <f>(Table2[[#This Row],[Close Price]]/Table2[[#This Row],[Day Low]])-1</f>
        <v>1.7768595041322222E-2</v>
      </c>
      <c r="AD73" s="1">
        <f>(Table2[[#This Row],[Day High]]/Table2[[#This Row],[Close Price]])-1</f>
        <v>2.1338024992105575E-2</v>
      </c>
      <c r="AE73" s="1">
        <f>(Table2[[#This Row],[Close Price]]/Table2[[#This Row],[Current Week Low]])-1</f>
        <v>1.7768595041322222E-2</v>
      </c>
      <c r="AF73" s="1">
        <f>(Table2[[#This Row],[Current Week High]]/Table2[[#This Row],[Close Price]])-1</f>
        <v>5.19691433211531E-2</v>
      </c>
      <c r="AG73" s="1">
        <f>(Table2[[#This Row],[Close Price]]/Table2[[#This Row],[Current Month Low]])-1</f>
        <v>1.7768595041322222E-2</v>
      </c>
      <c r="AH73" s="1">
        <f>(Table2[[#This Row],[Current Month High]]/Table2[[#This Row],[Close Price]])-1</f>
        <v>4.8405287138539421E-2</v>
      </c>
      <c r="AI73">
        <v>61.925384580683001</v>
      </c>
      <c r="AJ73">
        <v>146.29999999999899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0</v>
      </c>
      <c r="AM73">
        <v>0</v>
      </c>
      <c r="AN73">
        <v>-7.16</v>
      </c>
      <c r="AO73" t="s">
        <v>3174</v>
      </c>
      <c r="AP73">
        <v>0.179101777461669</v>
      </c>
      <c r="AQ73">
        <f>(Table2[[#This Row],[Sharpe Ratio]]-AVERAGE(Table2[Sharpe Ratio]))/_xlfn.STDEV.P(Table2[Sharpe Ratio])</f>
        <v>1.3737130122168557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74</v>
      </c>
      <c r="AT73">
        <f>_xlfn.RANK.AVG(Table2[[#This Row],[6M Return vs Nifty Z-Score]],Table2[6M Return vs Nifty Z-Score])</f>
        <v>252</v>
      </c>
      <c r="AU73">
        <f>_xlfn.RANK.AVG(Table2[[#This Row],[Sharpe Ratio Z-Score]],Table2[Sharpe Ratio Z-Score])</f>
        <v>61</v>
      </c>
      <c r="AV73">
        <f>(Table2[[#This Row],[Rank 1Y]]+Table2[[#This Row],[Rank 6M]]+Table2[[#This Row],[Rank Sharpe]])/3</f>
        <v>129</v>
      </c>
    </row>
    <row r="74" spans="1:48" x14ac:dyDescent="0.3">
      <c r="A74" t="s">
        <v>238</v>
      </c>
      <c r="B74" t="s">
        <v>239</v>
      </c>
      <c r="C74" t="s">
        <v>3141</v>
      </c>
      <c r="D74" t="s">
        <v>161</v>
      </c>
      <c r="E74">
        <v>109860.08175625</v>
      </c>
      <c r="F74">
        <v>718.75</v>
      </c>
      <c r="G74">
        <v>37.675569094222702</v>
      </c>
      <c r="H74">
        <f>(Table2[[#This Row],[1Y Return vs Nifty]]-AVERAGE(Table2[1Y Return vs Nifty]))/_xlfn.STDEV.P(Table2[1Y Return vs Nifty])</f>
        <v>0.21784618580443837</v>
      </c>
      <c r="I74">
        <v>8.7074887629125701</v>
      </c>
      <c r="J74">
        <f>(Table2[[#This Row],[1M Return vs Nifty]]-AVERAGE(Table2[1M Return vs Nifty]))/_xlfn.STDEV.P(Table2[1M Return vs Nifty])</f>
        <v>0.71389742540836632</v>
      </c>
      <c r="K74">
        <v>29.648323594034199</v>
      </c>
      <c r="L74">
        <f>(Table2[[#This Row],[6M Return vs Nifty]]-AVERAGE(Table2[6M Return vs Nifty]))/_xlfn.STDEV.P(Table2[6M Return vs Nifty])</f>
        <v>0.68958637668596989</v>
      </c>
      <c r="M74">
        <v>1.1285084374066501</v>
      </c>
      <c r="N74">
        <f>(Table2[[#This Row],[1W Return vs Nifty]]-AVERAGE(Table2[1W Return vs Nifty]))/_xlfn.STDEV.P(Table2[1W Return vs Nifty])</f>
        <v>-0.37991282671222465</v>
      </c>
      <c r="O74">
        <v>738.15</v>
      </c>
      <c r="P74">
        <v>720.28013970559698</v>
      </c>
      <c r="Q74">
        <v>613.64296589584399</v>
      </c>
      <c r="R74">
        <v>33.633406368790702</v>
      </c>
      <c r="S74" s="1">
        <f>(Table2[[#This Row],[Close Price]]-Table2[[#This Row],[20D EMA]])/Table2[[#This Row],[20D EMA]]</f>
        <v>-2.6281921018763095E-2</v>
      </c>
      <c r="T74" s="1">
        <f>(Table2[[#This Row],[Close Price]]-Table2[[#This Row],[50D EMA]])/Table2[[#This Row],[50D EMA]]</f>
        <v>-2.1243674804394862E-3</v>
      </c>
      <c r="U74" s="1">
        <f>(Table2[[#This Row],[Close Price]]-Table2[[#This Row],[200D EMA]])/Table2[[#This Row],[200D EMA]]</f>
        <v>0.17128369417664968</v>
      </c>
      <c r="V74">
        <v>1.04884395501743</v>
      </c>
      <c r="W74">
        <v>715.75</v>
      </c>
      <c r="X74">
        <v>742.9</v>
      </c>
      <c r="Y74">
        <v>715.75</v>
      </c>
      <c r="Z74">
        <v>771.95</v>
      </c>
      <c r="AA74">
        <v>715.75</v>
      </c>
      <c r="AB74">
        <v>763.05</v>
      </c>
      <c r="AC74" s="1">
        <f>(Table2[[#This Row],[Close Price]]/Table2[[#This Row],[Day Low]])-1</f>
        <v>4.1914076143905188E-3</v>
      </c>
      <c r="AD74" s="1">
        <f>(Table2[[#This Row],[Day High]]/Table2[[#This Row],[Close Price]])-1</f>
        <v>3.3600000000000074E-2</v>
      </c>
      <c r="AE74" s="1">
        <f>(Table2[[#This Row],[Close Price]]/Table2[[#This Row],[Current Week Low]])-1</f>
        <v>4.1914076143905188E-3</v>
      </c>
      <c r="AF74" s="1">
        <f>(Table2[[#This Row],[Current Week High]]/Table2[[#This Row],[Close Price]])-1</f>
        <v>7.4017391304347813E-2</v>
      </c>
      <c r="AG74" s="1">
        <f>(Table2[[#This Row],[Close Price]]/Table2[[#This Row],[Current Month Low]])-1</f>
        <v>4.1914076143905188E-3</v>
      </c>
      <c r="AH74" s="1">
        <f>(Table2[[#This Row],[Current Month High]]/Table2[[#This Row],[Close Price]])-1</f>
        <v>6.1634782608695593E-2</v>
      </c>
      <c r="AI74">
        <v>13.307826086956499</v>
      </c>
      <c r="AJ74">
        <v>100.09743875278301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</v>
      </c>
      <c r="AM74" t="s">
        <v>3176</v>
      </c>
      <c r="AN74">
        <v>-1.69</v>
      </c>
      <c r="AO74" t="s">
        <v>3174</v>
      </c>
      <c r="AP74">
        <v>0.22236391538348099</v>
      </c>
      <c r="AQ74">
        <f>(Table2[[#This Row],[Sharpe Ratio]]-AVERAGE(Table2[Sharpe Ratio]))/_xlfn.STDEV.P(Table2[Sharpe Ratio])</f>
        <v>1.8788030870892538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3.1202202482758037</v>
      </c>
      <c r="AS74">
        <f>_xlfn.RANK.AVG(Table2[[#This Row],[1Y Return vs Nifty Z-Score]],Table2[1Y Return vs Nifty Z-Score])</f>
        <v>241</v>
      </c>
      <c r="AT74">
        <f>_xlfn.RANK.AVG(Table2[[#This Row],[6M Return vs Nifty Z-Score]],Table2[6M Return vs Nifty Z-Score])</f>
        <v>134</v>
      </c>
      <c r="AU74">
        <f>_xlfn.RANK.AVG(Table2[[#This Row],[Sharpe Ratio Z-Score]],Table2[Sharpe Ratio Z-Score])</f>
        <v>20</v>
      </c>
      <c r="AV74">
        <f>(Table2[[#This Row],[Rank 1Y]]+Table2[[#This Row],[Rank 6M]]+Table2[[#This Row],[Rank Sharpe]])/3</f>
        <v>131.66666666666666</v>
      </c>
    </row>
    <row r="75" spans="1:48" x14ac:dyDescent="0.3">
      <c r="A75" t="s">
        <v>112</v>
      </c>
      <c r="B75" t="s">
        <v>113</v>
      </c>
      <c r="C75" t="s">
        <v>3141</v>
      </c>
      <c r="D75" t="s">
        <v>114</v>
      </c>
      <c r="E75">
        <v>258075.006994675</v>
      </c>
      <c r="F75">
        <v>7246.85</v>
      </c>
      <c r="G75">
        <v>78.268323394618903</v>
      </c>
      <c r="H75">
        <f>(Table2[[#This Row],[1Y Return vs Nifty]]-AVERAGE(Table2[1Y Return vs Nifty]))/_xlfn.STDEV.P(Table2[1Y Return vs Nifty])</f>
        <v>0.9091311778151796</v>
      </c>
      <c r="I75">
        <v>9.2566485685960807</v>
      </c>
      <c r="J75">
        <f>(Table2[[#This Row],[1M Return vs Nifty]]-AVERAGE(Table2[1M Return vs Nifty]))/_xlfn.STDEV.P(Table2[1M Return vs Nifty])</f>
        <v>0.76414391983708352</v>
      </c>
      <c r="K75">
        <v>17.682294390562799</v>
      </c>
      <c r="L75">
        <f>(Table2[[#This Row],[6M Return vs Nifty]]-AVERAGE(Table2[6M Return vs Nifty]))/_xlfn.STDEV.P(Table2[6M Return vs Nifty])</f>
        <v>0.29285180707332514</v>
      </c>
      <c r="M75">
        <v>8.3130610212511193</v>
      </c>
      <c r="N75">
        <f>(Table2[[#This Row],[1W Return vs Nifty]]-AVERAGE(Table2[1W Return vs Nifty]))/_xlfn.STDEV.P(Table2[1W Return vs Nifty])</f>
        <v>1.3586850928869096</v>
      </c>
      <c r="O75">
        <v>7053.78</v>
      </c>
      <c r="P75">
        <v>6981.8328970565799</v>
      </c>
      <c r="Q75">
        <v>6107.3598580356902</v>
      </c>
      <c r="R75">
        <v>58.762388549624902</v>
      </c>
      <c r="S75" s="1">
        <f>(Table2[[#This Row],[Close Price]]-Table2[[#This Row],[20D EMA]])/Table2[[#This Row],[20D EMA]]</f>
        <v>2.7371140012872618E-2</v>
      </c>
      <c r="T75" s="1">
        <f>(Table2[[#This Row],[Close Price]]-Table2[[#This Row],[50D EMA]])/Table2[[#This Row],[50D EMA]]</f>
        <v>3.795809880456278E-2</v>
      </c>
      <c r="U75" s="1">
        <f>(Table2[[#This Row],[Close Price]]-Table2[[#This Row],[200D EMA]])/Table2[[#This Row],[200D EMA]]</f>
        <v>0.18657655164449477</v>
      </c>
      <c r="V75">
        <v>1.10764759489251</v>
      </c>
      <c r="W75">
        <v>7182</v>
      </c>
      <c r="X75">
        <v>7368.55</v>
      </c>
      <c r="Y75">
        <v>7179.1</v>
      </c>
      <c r="Z75">
        <v>7550</v>
      </c>
      <c r="AA75">
        <v>7182</v>
      </c>
      <c r="AB75">
        <v>7550</v>
      </c>
      <c r="AC75" s="1">
        <f>(Table2[[#This Row],[Close Price]]/Table2[[#This Row],[Day Low]])-1</f>
        <v>9.0295182400446095E-3</v>
      </c>
      <c r="AD75" s="1">
        <f>(Table2[[#This Row],[Day High]]/Table2[[#This Row],[Close Price]])-1</f>
        <v>1.6793503384229025E-2</v>
      </c>
      <c r="AE75" s="1">
        <f>(Table2[[#This Row],[Close Price]]/Table2[[#This Row],[Current Week Low]])-1</f>
        <v>9.4371160730453152E-3</v>
      </c>
      <c r="AF75" s="1">
        <f>(Table2[[#This Row],[Current Week High]]/Table2[[#This Row],[Close Price]])-1</f>
        <v>4.1831968372465278E-2</v>
      </c>
      <c r="AG75" s="1">
        <f>(Table2[[#This Row],[Close Price]]/Table2[[#This Row],[Current Month Low]])-1</f>
        <v>9.0295182400446095E-3</v>
      </c>
      <c r="AH75" s="1">
        <f>(Table2[[#This Row],[Current Month High]]/Table2[[#This Row],[Close Price]])-1</f>
        <v>4.1831968372465278E-2</v>
      </c>
      <c r="AI75">
        <v>9.9608795545650803</v>
      </c>
      <c r="AJ75">
        <v>123.254775107825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-0.01</v>
      </c>
      <c r="AM75" t="s">
        <v>3174</v>
      </c>
      <c r="AN75">
        <v>7.14</v>
      </c>
      <c r="AO75" t="s">
        <v>3175</v>
      </c>
      <c r="AP75">
        <v>0.17273665720423301</v>
      </c>
      <c r="AQ75">
        <f>(Table2[[#This Row],[Sharpe Ratio]]-AVERAGE(Table2[Sharpe Ratio]))/_xlfn.STDEV.P(Table2[Sharpe Ratio])</f>
        <v>1.2993995542640706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4.6242115518765683</v>
      </c>
      <c r="AS75">
        <f>_xlfn.RANK.AVG(Table2[[#This Row],[1Y Return vs Nifty Z-Score]],Table2[1Y Return vs Nifty Z-Score])</f>
        <v>104</v>
      </c>
      <c r="AT75">
        <f>_xlfn.RANK.AVG(Table2[[#This Row],[6M Return vs Nifty Z-Score]],Table2[6M Return vs Nifty Z-Score])</f>
        <v>224</v>
      </c>
      <c r="AU75">
        <f>_xlfn.RANK.AVG(Table2[[#This Row],[Sharpe Ratio Z-Score]],Table2[Sharpe Ratio Z-Score])</f>
        <v>73</v>
      </c>
      <c r="AV75">
        <f>(Table2[[#This Row],[Rank 1Y]]+Table2[[#This Row],[Rank 6M]]+Table2[[#This Row],[Rank Sharpe]])/3</f>
        <v>133.66666666666666</v>
      </c>
    </row>
    <row r="76" spans="1:48" x14ac:dyDescent="0.3">
      <c r="A76" t="s">
        <v>560</v>
      </c>
      <c r="B76" t="s">
        <v>561</v>
      </c>
      <c r="C76" t="s">
        <v>3129</v>
      </c>
      <c r="D76" t="s">
        <v>562</v>
      </c>
      <c r="E76">
        <v>36879.160514559997</v>
      </c>
      <c r="F76">
        <v>1011.2</v>
      </c>
      <c r="G76">
        <v>74.861414822940802</v>
      </c>
      <c r="H76">
        <f>(Table2[[#This Row],[1Y Return vs Nifty]]-AVERAGE(Table2[1Y Return vs Nifty]))/_xlfn.STDEV.P(Table2[1Y Return vs Nifty])</f>
        <v>0.85111233170966083</v>
      </c>
      <c r="I76">
        <v>-10.756738266528201</v>
      </c>
      <c r="J76">
        <f>(Table2[[#This Row],[1M Return vs Nifty]]-AVERAGE(Table2[1M Return vs Nifty]))/_xlfn.STDEV.P(Table2[1M Return vs Nifty])</f>
        <v>-1.0670216529222243</v>
      </c>
      <c r="K76">
        <v>29.1459940863346</v>
      </c>
      <c r="L76">
        <f>(Table2[[#This Row],[6M Return vs Nifty]]-AVERAGE(Table2[6M Return vs Nifty]))/_xlfn.STDEV.P(Table2[6M Return vs Nifty])</f>
        <v>0.67293160527833229</v>
      </c>
      <c r="M76">
        <v>-6.56566105801482</v>
      </c>
      <c r="N76">
        <f>(Table2[[#This Row],[1W Return vs Nifty]]-AVERAGE(Table2[1W Return vs Nifty]))/_xlfn.STDEV.P(Table2[1W Return vs Nifty])</f>
        <v>-2.2418335130279194</v>
      </c>
      <c r="O76">
        <v>1052.6199999999999</v>
      </c>
      <c r="P76">
        <v>1040.54579863699</v>
      </c>
      <c r="Q76">
        <v>862.32643366006096</v>
      </c>
      <c r="R76">
        <v>41.745444059866003</v>
      </c>
      <c r="S76" s="1">
        <f>(Table2[[#This Row],[Close Price]]-Table2[[#This Row],[20D EMA]])/Table2[[#This Row],[20D EMA]]</f>
        <v>-3.9349432843761141E-2</v>
      </c>
      <c r="T76" s="1">
        <f>(Table2[[#This Row],[Close Price]]-Table2[[#This Row],[50D EMA]])/Table2[[#This Row],[50D EMA]]</f>
        <v>-2.8202313320019119E-2</v>
      </c>
      <c r="U76" s="1">
        <f>(Table2[[#This Row],[Close Price]]-Table2[[#This Row],[200D EMA]])/Table2[[#This Row],[200D EMA]]</f>
        <v>0.17264177523592739</v>
      </c>
      <c r="V76">
        <v>1.2642170733415901</v>
      </c>
      <c r="W76">
        <v>951.6</v>
      </c>
      <c r="X76">
        <v>1025</v>
      </c>
      <c r="Y76">
        <v>940</v>
      </c>
      <c r="Z76">
        <v>1083.95</v>
      </c>
      <c r="AA76">
        <v>940</v>
      </c>
      <c r="AB76">
        <v>1044.6500000000001</v>
      </c>
      <c r="AC76" s="1">
        <f>(Table2[[#This Row],[Close Price]]/Table2[[#This Row],[Day Low]])-1</f>
        <v>6.2631357713324842E-2</v>
      </c>
      <c r="AD76" s="1">
        <f>(Table2[[#This Row],[Day High]]/Table2[[#This Row],[Close Price]])-1</f>
        <v>1.3647151898734222E-2</v>
      </c>
      <c r="AE76" s="1">
        <f>(Table2[[#This Row],[Close Price]]/Table2[[#This Row],[Current Week Low]])-1</f>
        <v>7.5744680851063784E-2</v>
      </c>
      <c r="AF76" s="1">
        <f>(Table2[[#This Row],[Current Week High]]/Table2[[#This Row],[Close Price]])-1</f>
        <v>7.1944224683544222E-2</v>
      </c>
      <c r="AG76" s="1">
        <f>(Table2[[#This Row],[Close Price]]/Table2[[#This Row],[Current Month Low]])-1</f>
        <v>7.5744680851063784E-2</v>
      </c>
      <c r="AH76" s="1">
        <f>(Table2[[#This Row],[Current Month High]]/Table2[[#This Row],[Close Price]])-1</f>
        <v>3.3079509493670889E-2</v>
      </c>
      <c r="AI76">
        <v>20.154272151898699</v>
      </c>
      <c r="AJ76">
        <v>107.404368782688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0.03</v>
      </c>
      <c r="AM76" t="s">
        <v>3175</v>
      </c>
      <c r="AN76">
        <v>-6.84</v>
      </c>
      <c r="AO76" t="s">
        <v>3174</v>
      </c>
      <c r="AP76">
        <v>0.128939118879942</v>
      </c>
      <c r="AQ76">
        <f>(Table2[[#This Row],[Sharpe Ratio]]-AVERAGE(Table2[Sharpe Ratio]))/_xlfn.STDEV.P(Table2[Sharpe Ratio])</f>
        <v>0.78805862258326476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-0.99675260637888585</v>
      </c>
      <c r="AS76">
        <f>_xlfn.RANK.AVG(Table2[[#This Row],[1Y Return vs Nifty Z-Score]],Table2[1Y Return vs Nifty Z-Score])</f>
        <v>109</v>
      </c>
      <c r="AT76">
        <f>_xlfn.RANK.AVG(Table2[[#This Row],[6M Return vs Nifty Z-Score]],Table2[6M Return vs Nifty Z-Score])</f>
        <v>139</v>
      </c>
      <c r="AU76">
        <f>_xlfn.RANK.AVG(Table2[[#This Row],[Sharpe Ratio Z-Score]],Table2[Sharpe Ratio Z-Score])</f>
        <v>155</v>
      </c>
      <c r="AV76">
        <f>(Table2[[#This Row],[Rank 1Y]]+Table2[[#This Row],[Rank 6M]]+Table2[[#This Row],[Rank Sharpe]])/3</f>
        <v>134.33333333333334</v>
      </c>
    </row>
    <row r="77" spans="1:48" x14ac:dyDescent="0.3">
      <c r="A77" t="s">
        <v>138</v>
      </c>
      <c r="B77" t="s">
        <v>139</v>
      </c>
      <c r="C77" t="s">
        <v>3141</v>
      </c>
      <c r="D77" t="s">
        <v>140</v>
      </c>
      <c r="E77">
        <v>202627.06913988001</v>
      </c>
      <c r="F77">
        <v>277.2</v>
      </c>
      <c r="G77">
        <v>70.938153451175907</v>
      </c>
      <c r="H77">
        <f>(Table2[[#This Row],[1Y Return vs Nifty]]-AVERAGE(Table2[1Y Return vs Nifty]))/_xlfn.STDEV.P(Table2[1Y Return vs Nifty])</f>
        <v>0.7843001197083167</v>
      </c>
      <c r="I77">
        <v>-5.2569257296423304</v>
      </c>
      <c r="J77">
        <f>(Table2[[#This Row],[1M Return vs Nifty]]-AVERAGE(Table2[1M Return vs Nifty]))/_xlfn.STDEV.P(Table2[1M Return vs Nifty])</f>
        <v>-0.5638051080593468</v>
      </c>
      <c r="K77">
        <v>14.724756623613599</v>
      </c>
      <c r="L77">
        <f>(Table2[[#This Row],[6M Return vs Nifty]]-AVERAGE(Table2[6M Return vs Nifty]))/_xlfn.STDEV.P(Table2[6M Return vs Nifty])</f>
        <v>0.19479442704091335</v>
      </c>
      <c r="M77">
        <v>-0.41665394234734798</v>
      </c>
      <c r="N77">
        <f>(Table2[[#This Row],[1W Return vs Nifty]]-AVERAGE(Table2[1W Return vs Nifty]))/_xlfn.STDEV.P(Table2[1W Return vs Nifty])</f>
        <v>-0.75382840009447716</v>
      </c>
      <c r="O77">
        <v>286.77</v>
      </c>
      <c r="P77">
        <v>291.46372794806302</v>
      </c>
      <c r="Q77">
        <v>252.648423277126</v>
      </c>
      <c r="R77">
        <v>33.916060432055602</v>
      </c>
      <c r="S77" s="1">
        <f>(Table2[[#This Row],[Close Price]]-Table2[[#This Row],[20D EMA]])/Table2[[#This Row],[20D EMA]]</f>
        <v>-3.3371691599539677E-2</v>
      </c>
      <c r="T77" s="1">
        <f>(Table2[[#This Row],[Close Price]]-Table2[[#This Row],[50D EMA]])/Table2[[#This Row],[50D EMA]]</f>
        <v>-4.8938260854896977E-2</v>
      </c>
      <c r="U77" s="1">
        <f>(Table2[[#This Row],[Close Price]]-Table2[[#This Row],[200D EMA]])/Table2[[#This Row],[200D EMA]]</f>
        <v>9.7176845216024793E-2</v>
      </c>
      <c r="V77">
        <v>1.4065758338987</v>
      </c>
      <c r="W77">
        <v>273.55</v>
      </c>
      <c r="X77">
        <v>281.89999999999998</v>
      </c>
      <c r="Y77">
        <v>273.55</v>
      </c>
      <c r="Z77">
        <v>294.60000000000002</v>
      </c>
      <c r="AA77">
        <v>273.55</v>
      </c>
      <c r="AB77">
        <v>286.60000000000002</v>
      </c>
      <c r="AC77" s="1">
        <f>(Table2[[#This Row],[Close Price]]/Table2[[#This Row],[Day Low]])-1</f>
        <v>1.3343081703527604E-2</v>
      </c>
      <c r="AD77" s="1">
        <f>(Table2[[#This Row],[Day High]]/Table2[[#This Row],[Close Price]])-1</f>
        <v>1.6955266955266834E-2</v>
      </c>
      <c r="AE77" s="1">
        <f>(Table2[[#This Row],[Close Price]]/Table2[[#This Row],[Current Week Low]])-1</f>
        <v>1.3343081703527604E-2</v>
      </c>
      <c r="AF77" s="1">
        <f>(Table2[[#This Row],[Current Week High]]/Table2[[#This Row],[Close Price]])-1</f>
        <v>6.277056277056281E-2</v>
      </c>
      <c r="AG77" s="1">
        <f>(Table2[[#This Row],[Close Price]]/Table2[[#This Row],[Current Month Low]])-1</f>
        <v>1.3343081703527604E-2</v>
      </c>
      <c r="AH77" s="1">
        <f>(Table2[[#This Row],[Current Month High]]/Table2[[#This Row],[Close Price]])-1</f>
        <v>3.3910533910534113E-2</v>
      </c>
      <c r="AI77">
        <v>22.835497835497801</v>
      </c>
      <c r="AJ77">
        <v>118.267716535433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-0.13</v>
      </c>
      <c r="AM77" t="s">
        <v>3174</v>
      </c>
      <c r="AN77">
        <v>-2.5</v>
      </c>
      <c r="AO77" t="s">
        <v>3174</v>
      </c>
      <c r="AP77">
        <v>0.202160848768135</v>
      </c>
      <c r="AQ77">
        <f>(Table2[[#This Row],[Sharpe Ratio]]-AVERAGE(Table2[Sharpe Ratio]))/_xlfn.STDEV.P(Table2[Sharpe Ratio])</f>
        <v>1.6429301293579557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119</v>
      </c>
      <c r="AT77">
        <f>_xlfn.RANK.AVG(Table2[[#This Row],[6M Return vs Nifty Z-Score]],Table2[6M Return vs Nifty Z-Score])</f>
        <v>255</v>
      </c>
      <c r="AU77">
        <f>_xlfn.RANK.AVG(Table2[[#This Row],[Sharpe Ratio Z-Score]],Table2[Sharpe Ratio Z-Score])</f>
        <v>33</v>
      </c>
      <c r="AV77">
        <f>(Table2[[#This Row],[Rank 1Y]]+Table2[[#This Row],[Rank 6M]]+Table2[[#This Row],[Rank Sharpe]])/3</f>
        <v>135.66666666666666</v>
      </c>
    </row>
    <row r="78" spans="1:48" x14ac:dyDescent="0.3">
      <c r="A78" t="s">
        <v>104</v>
      </c>
      <c r="B78" t="s">
        <v>105</v>
      </c>
      <c r="C78" t="s">
        <v>3141</v>
      </c>
      <c r="D78" t="s">
        <v>106</v>
      </c>
      <c r="E78">
        <v>284674.11037499999</v>
      </c>
      <c r="F78">
        <v>4256.6499999999996</v>
      </c>
      <c r="G78">
        <v>93.432631317894504</v>
      </c>
      <c r="H78">
        <f>(Table2[[#This Row],[1Y Return vs Nifty]]-AVERAGE(Table2[1Y Return vs Nifty]))/_xlfn.STDEV.P(Table2[1Y Return vs Nifty])</f>
        <v>1.167375750332095</v>
      </c>
      <c r="I78">
        <v>-11.0314976096892</v>
      </c>
      <c r="J78">
        <f>(Table2[[#This Row],[1M Return vs Nifty]]-AVERAGE(Table2[1M Return vs Nifty]))/_xlfn.STDEV.P(Table2[1M Return vs Nifty])</f>
        <v>-1.0921613183939061</v>
      </c>
      <c r="K78">
        <v>9.1084308028266001</v>
      </c>
      <c r="L78">
        <f>(Table2[[#This Row],[6M Return vs Nifty]]-AVERAGE(Table2[6M Return vs Nifty]))/_xlfn.STDEV.P(Table2[6M Return vs Nifty])</f>
        <v>8.584735469384772E-3</v>
      </c>
      <c r="M78">
        <v>1.65608561959053</v>
      </c>
      <c r="N78">
        <f>(Table2[[#This Row],[1W Return vs Nifty]]-AVERAGE(Table2[1W Return vs Nifty]))/_xlfn.STDEV.P(Table2[1W Return vs Nifty])</f>
        <v>-0.25224383401316258</v>
      </c>
      <c r="O78">
        <v>4460.3599999999997</v>
      </c>
      <c r="P78">
        <v>4609.8500506084001</v>
      </c>
      <c r="Q78">
        <v>4059.5098650817099</v>
      </c>
      <c r="R78">
        <v>30.940078713387699</v>
      </c>
      <c r="S78" s="1">
        <f>(Table2[[#This Row],[Close Price]]-Table2[[#This Row],[20D EMA]])/Table2[[#This Row],[20D EMA]]</f>
        <v>-4.5671201427687463E-2</v>
      </c>
      <c r="T78" s="1">
        <f>(Table2[[#This Row],[Close Price]]-Table2[[#This Row],[50D EMA]])/Table2[[#This Row],[50D EMA]]</f>
        <v>-7.6618555209140862E-2</v>
      </c>
      <c r="U78" s="1">
        <f>(Table2[[#This Row],[Close Price]]-Table2[[#This Row],[200D EMA]])/Table2[[#This Row],[200D EMA]]</f>
        <v>4.8562546088140049E-2</v>
      </c>
      <c r="V78">
        <v>0.70733551900356095</v>
      </c>
      <c r="W78">
        <v>4200</v>
      </c>
      <c r="X78">
        <v>4334.3500000000004</v>
      </c>
      <c r="Y78">
        <v>4200</v>
      </c>
      <c r="Z78">
        <v>4463</v>
      </c>
      <c r="AA78">
        <v>4200</v>
      </c>
      <c r="AB78">
        <v>4446</v>
      </c>
      <c r="AC78" s="1">
        <f>(Table2[[#This Row],[Close Price]]/Table2[[#This Row],[Day Low]])-1</f>
        <v>1.3488095238095132E-2</v>
      </c>
      <c r="AD78" s="1">
        <f>(Table2[[#This Row],[Day High]]/Table2[[#This Row],[Close Price]])-1</f>
        <v>1.8253791126825236E-2</v>
      </c>
      <c r="AE78" s="1">
        <f>(Table2[[#This Row],[Close Price]]/Table2[[#This Row],[Current Week Low]])-1</f>
        <v>1.3488095238095132E-2</v>
      </c>
      <c r="AF78" s="1">
        <f>(Table2[[#This Row],[Current Week High]]/Table2[[#This Row],[Close Price]])-1</f>
        <v>4.8477088790480849E-2</v>
      </c>
      <c r="AG78" s="1">
        <f>(Table2[[#This Row],[Close Price]]/Table2[[#This Row],[Current Month Low]])-1</f>
        <v>1.3488095238095132E-2</v>
      </c>
      <c r="AH78" s="1">
        <f>(Table2[[#This Row],[Current Month High]]/Table2[[#This Row],[Close Price]])-1</f>
        <v>4.4483337836091819E-2</v>
      </c>
      <c r="AI78">
        <v>33.314930755406202</v>
      </c>
      <c r="AJ78">
        <v>140.78798506618301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0</v>
      </c>
      <c r="AM78">
        <v>0</v>
      </c>
      <c r="AN78">
        <v>-4.53</v>
      </c>
      <c r="AO78" t="s">
        <v>3174</v>
      </c>
      <c r="AP78">
        <v>0.24204388844567501</v>
      </c>
      <c r="AQ78">
        <f>(Table2[[#This Row],[Sharpe Ratio]]-AVERAGE(Table2[Sharpe Ratio]))/_xlfn.STDEV.P(Table2[Sharpe Ratio])</f>
        <v>2.1085688717907702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81</v>
      </c>
      <c r="AT78">
        <f>_xlfn.RANK.AVG(Table2[[#This Row],[6M Return vs Nifty Z-Score]],Table2[6M Return vs Nifty Z-Score])</f>
        <v>318</v>
      </c>
      <c r="AU78">
        <f>_xlfn.RANK.AVG(Table2[[#This Row],[Sharpe Ratio Z-Score]],Table2[Sharpe Ratio Z-Score])</f>
        <v>12</v>
      </c>
      <c r="AV78">
        <f>(Table2[[#This Row],[Rank 1Y]]+Table2[[#This Row],[Rank 6M]]+Table2[[#This Row],[Rank Sharpe]])/3</f>
        <v>137</v>
      </c>
    </row>
    <row r="79" spans="1:48" x14ac:dyDescent="0.3">
      <c r="A79" t="s">
        <v>704</v>
      </c>
      <c r="B79" t="s">
        <v>705</v>
      </c>
      <c r="C79" t="s">
        <v>3141</v>
      </c>
      <c r="D79" t="s">
        <v>117</v>
      </c>
      <c r="E79">
        <v>25261.194004785</v>
      </c>
      <c r="F79">
        <v>908.55</v>
      </c>
      <c r="G79">
        <v>77.505698673416006</v>
      </c>
      <c r="H79">
        <f>(Table2[[#This Row],[1Y Return vs Nifty]]-AVERAGE(Table2[1Y Return vs Nifty]))/_xlfn.STDEV.P(Table2[1Y Return vs Nifty])</f>
        <v>0.89614385942819375</v>
      </c>
      <c r="I79">
        <v>15.900090120086899</v>
      </c>
      <c r="J79">
        <f>(Table2[[#This Row],[1M Return vs Nifty]]-AVERAGE(Table2[1M Return vs Nifty]))/_xlfn.STDEV.P(Table2[1M Return vs Nifty])</f>
        <v>1.371999129649857</v>
      </c>
      <c r="K79">
        <v>36.077614113867199</v>
      </c>
      <c r="L79">
        <f>(Table2[[#This Row],[6M Return vs Nifty]]-AVERAGE(Table2[6M Return vs Nifty]))/_xlfn.STDEV.P(Table2[6M Return vs Nifty])</f>
        <v>0.90274997205481822</v>
      </c>
      <c r="M79">
        <v>3.7131233945791</v>
      </c>
      <c r="N79">
        <f>(Table2[[#This Row],[1W Return vs Nifty]]-AVERAGE(Table2[1W Return vs Nifty]))/_xlfn.STDEV.P(Table2[1W Return vs Nifty])</f>
        <v>0.24554103907328947</v>
      </c>
      <c r="O79">
        <v>884.28</v>
      </c>
      <c r="P79">
        <v>822.57085261679504</v>
      </c>
      <c r="Q79">
        <v>679.82714790214197</v>
      </c>
      <c r="R79">
        <v>57.048805686510498</v>
      </c>
      <c r="S79" s="1">
        <f>(Table2[[#This Row],[Close Price]]-Table2[[#This Row],[20D EMA]])/Table2[[#This Row],[20D EMA]]</f>
        <v>2.7446057809743501E-2</v>
      </c>
      <c r="T79" s="1">
        <f>(Table2[[#This Row],[Close Price]]-Table2[[#This Row],[50D EMA]])/Table2[[#This Row],[50D EMA]]</f>
        <v>0.10452491370157919</v>
      </c>
      <c r="U79" s="1">
        <f>(Table2[[#This Row],[Close Price]]-Table2[[#This Row],[200D EMA]])/Table2[[#This Row],[200D EMA]]</f>
        <v>0.33644265723083716</v>
      </c>
      <c r="V79">
        <v>0.68671907007264998</v>
      </c>
      <c r="W79">
        <v>891</v>
      </c>
      <c r="X79">
        <v>926.95</v>
      </c>
      <c r="Y79">
        <v>876.15</v>
      </c>
      <c r="Z79">
        <v>927</v>
      </c>
      <c r="AA79">
        <v>876.15</v>
      </c>
      <c r="AB79">
        <v>926.95</v>
      </c>
      <c r="AC79" s="1">
        <f>(Table2[[#This Row],[Close Price]]/Table2[[#This Row],[Day Low]])-1</f>
        <v>1.9696969696969546E-2</v>
      </c>
      <c r="AD79" s="1">
        <f>(Table2[[#This Row],[Day High]]/Table2[[#This Row],[Close Price]])-1</f>
        <v>2.0252049969732067E-2</v>
      </c>
      <c r="AE79" s="1">
        <f>(Table2[[#This Row],[Close Price]]/Table2[[#This Row],[Current Week Low]])-1</f>
        <v>3.6979969183358996E-2</v>
      </c>
      <c r="AF79" s="1">
        <f>(Table2[[#This Row],[Current Week High]]/Table2[[#This Row],[Close Price]])-1</f>
        <v>2.0307082714215108E-2</v>
      </c>
      <c r="AG79" s="1">
        <f>(Table2[[#This Row],[Close Price]]/Table2[[#This Row],[Current Month Low]])-1</f>
        <v>3.6979969183358996E-2</v>
      </c>
      <c r="AH79" s="1">
        <f>(Table2[[#This Row],[Current Month High]]/Table2[[#This Row],[Close Price]])-1</f>
        <v>2.0252049969732067E-2</v>
      </c>
      <c r="AI79">
        <v>5.3216663915029496</v>
      </c>
      <c r="AJ79">
        <v>116.218467396477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0.26</v>
      </c>
      <c r="AM79" t="s">
        <v>3175</v>
      </c>
      <c r="AN79">
        <v>1.84</v>
      </c>
      <c r="AO79" t="s">
        <v>3175</v>
      </c>
      <c r="AP79">
        <v>0.110851288870683</v>
      </c>
      <c r="AQ79">
        <f>(Table2[[#This Row],[Sharpe Ratio]]-AVERAGE(Table2[Sharpe Ratio]))/_xlfn.STDEV.P(Table2[Sharpe Ratio])</f>
        <v>0.57688127785362209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3.99331527805978</v>
      </c>
      <c r="AS79">
        <f>_xlfn.RANK.AVG(Table2[[#This Row],[1Y Return vs Nifty Z-Score]],Table2[1Y Return vs Nifty Z-Score])</f>
        <v>105</v>
      </c>
      <c r="AT79">
        <f>_xlfn.RANK.AVG(Table2[[#This Row],[6M Return vs Nifty Z-Score]],Table2[6M Return vs Nifty Z-Score])</f>
        <v>104</v>
      </c>
      <c r="AU79">
        <f>_xlfn.RANK.AVG(Table2[[#This Row],[Sharpe Ratio Z-Score]],Table2[Sharpe Ratio Z-Score])</f>
        <v>203</v>
      </c>
      <c r="AV79">
        <f>(Table2[[#This Row],[Rank 1Y]]+Table2[[#This Row],[Rank 6M]]+Table2[[#This Row],[Rank Sharpe]])/3</f>
        <v>137.33333333333334</v>
      </c>
    </row>
    <row r="80" spans="1:48" x14ac:dyDescent="0.3">
      <c r="A80" t="s">
        <v>274</v>
      </c>
      <c r="B80" t="s">
        <v>275</v>
      </c>
      <c r="C80" t="s">
        <v>3143</v>
      </c>
      <c r="D80" t="s">
        <v>276</v>
      </c>
      <c r="E80">
        <v>99085.705324449998</v>
      </c>
      <c r="F80">
        <v>10949.9</v>
      </c>
      <c r="G80">
        <v>94.528703598497799</v>
      </c>
      <c r="H80">
        <f>(Table2[[#This Row],[1Y Return vs Nifty]]-AVERAGE(Table2[1Y Return vs Nifty]))/_xlfn.STDEV.P(Table2[1Y Return vs Nifty])</f>
        <v>1.1860416016841095</v>
      </c>
      <c r="I80">
        <v>6.4627667056045901</v>
      </c>
      <c r="J80">
        <f>(Table2[[#This Row],[1M Return vs Nifty]]-AVERAGE(Table2[1M Return vs Nifty]))/_xlfn.STDEV.P(Table2[1M Return vs Nifty])</f>
        <v>0.50851201085465347</v>
      </c>
      <c r="K80">
        <v>15.2663718138796</v>
      </c>
      <c r="L80">
        <f>(Table2[[#This Row],[6M Return vs Nifty]]-AVERAGE(Table2[6M Return vs Nifty]))/_xlfn.STDEV.P(Table2[6M Return vs Nifty])</f>
        <v>0.21275171811484084</v>
      </c>
      <c r="M80">
        <v>1.7352642111837</v>
      </c>
      <c r="N80">
        <f>(Table2[[#This Row],[1W Return vs Nifty]]-AVERAGE(Table2[1W Return vs Nifty]))/_xlfn.STDEV.P(Table2[1W Return vs Nifty])</f>
        <v>-0.2330833180291578</v>
      </c>
      <c r="O80">
        <v>11183.89</v>
      </c>
      <c r="P80">
        <v>10887.766786874299</v>
      </c>
      <c r="Q80">
        <v>9187.5478371678601</v>
      </c>
      <c r="R80">
        <v>36.418774645474201</v>
      </c>
      <c r="S80" s="1">
        <f>(Table2[[#This Row],[Close Price]]-Table2[[#This Row],[20D EMA]])/Table2[[#This Row],[20D EMA]]</f>
        <v>-2.092205842510967E-2</v>
      </c>
      <c r="T80" s="1">
        <f>(Table2[[#This Row],[Close Price]]-Table2[[#This Row],[50D EMA]])/Table2[[#This Row],[50D EMA]]</f>
        <v>5.706699485940942E-3</v>
      </c>
      <c r="U80" s="1">
        <f>(Table2[[#This Row],[Close Price]]-Table2[[#This Row],[200D EMA]])/Table2[[#This Row],[200D EMA]]</f>
        <v>0.19181964481345218</v>
      </c>
      <c r="V80">
        <v>0.82786194703726401</v>
      </c>
      <c r="W80">
        <v>10905</v>
      </c>
      <c r="X80">
        <v>11342.55</v>
      </c>
      <c r="Y80">
        <v>10905</v>
      </c>
      <c r="Z80">
        <v>11830.5</v>
      </c>
      <c r="AA80">
        <v>10905</v>
      </c>
      <c r="AB80">
        <v>11680</v>
      </c>
      <c r="AC80" s="1">
        <f>(Table2[[#This Row],[Close Price]]/Table2[[#This Row],[Day Low]])-1</f>
        <v>4.1173773498395239E-3</v>
      </c>
      <c r="AD80" s="1">
        <f>(Table2[[#This Row],[Day High]]/Table2[[#This Row],[Close Price]])-1</f>
        <v>3.5858774965981333E-2</v>
      </c>
      <c r="AE80" s="1">
        <f>(Table2[[#This Row],[Close Price]]/Table2[[#This Row],[Current Week Low]])-1</f>
        <v>4.1173773498395239E-3</v>
      </c>
      <c r="AF80" s="1">
        <f>(Table2[[#This Row],[Current Week High]]/Table2[[#This Row],[Close Price]])-1</f>
        <v>8.0420825760965986E-2</v>
      </c>
      <c r="AG80" s="1">
        <f>(Table2[[#This Row],[Close Price]]/Table2[[#This Row],[Current Month Low]])-1</f>
        <v>4.1173773498395239E-3</v>
      </c>
      <c r="AH80" s="1">
        <f>(Table2[[#This Row],[Current Month High]]/Table2[[#This Row],[Close Price]])-1</f>
        <v>6.6676408003726095E-2</v>
      </c>
      <c r="AI80">
        <v>21.444031452341999</v>
      </c>
      <c r="AJ80">
        <v>129.07500967563101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-0.08</v>
      </c>
      <c r="AM80" t="s">
        <v>3174</v>
      </c>
      <c r="AN80">
        <v>1.46</v>
      </c>
      <c r="AO80" t="s">
        <v>3175</v>
      </c>
      <c r="AP80">
        <v>0.16465863463519201</v>
      </c>
      <c r="AQ80">
        <f>(Table2[[#This Row],[Sharpe Ratio]]-AVERAGE(Table2[Sharpe Ratio]))/_xlfn.STDEV.P(Table2[Sharpe Ratio])</f>
        <v>1.2050877791134322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2.879309791737878</v>
      </c>
      <c r="AS80">
        <f>_xlfn.RANK.AVG(Table2[[#This Row],[1Y Return vs Nifty Z-Score]],Table2[1Y Return vs Nifty Z-Score])</f>
        <v>79</v>
      </c>
      <c r="AT80">
        <f>_xlfn.RANK.AVG(Table2[[#This Row],[6M Return vs Nifty Z-Score]],Table2[6M Return vs Nifty Z-Score])</f>
        <v>248</v>
      </c>
      <c r="AU80">
        <f>_xlfn.RANK.AVG(Table2[[#This Row],[Sharpe Ratio Z-Score]],Table2[Sharpe Ratio Z-Score])</f>
        <v>86</v>
      </c>
      <c r="AV80">
        <f>(Table2[[#This Row],[Rank 1Y]]+Table2[[#This Row],[Rank 6M]]+Table2[[#This Row],[Rank Sharpe]])/3</f>
        <v>137.66666666666666</v>
      </c>
    </row>
    <row r="81" spans="1:48" x14ac:dyDescent="0.3">
      <c r="A81" t="s">
        <v>974</v>
      </c>
      <c r="B81" t="s">
        <v>975</v>
      </c>
      <c r="C81" t="s">
        <v>3141</v>
      </c>
      <c r="D81" t="s">
        <v>161</v>
      </c>
      <c r="E81">
        <v>15164.9472694</v>
      </c>
      <c r="F81">
        <v>675.8</v>
      </c>
      <c r="G81">
        <v>40.438537097578298</v>
      </c>
      <c r="H81">
        <f>(Table2[[#This Row],[1Y Return vs Nifty]]-AVERAGE(Table2[1Y Return vs Nifty]))/_xlfn.STDEV.P(Table2[1Y Return vs Nifty])</f>
        <v>0.26489887653813821</v>
      </c>
      <c r="I81">
        <v>12.2485369888275</v>
      </c>
      <c r="J81">
        <f>(Table2[[#This Row],[1M Return vs Nifty]]-AVERAGE(Table2[1M Return vs Nifty]))/_xlfn.STDEV.P(Table2[1M Return vs Nifty])</f>
        <v>1.0378928418860878</v>
      </c>
      <c r="K81">
        <v>26.351847793310501</v>
      </c>
      <c r="L81">
        <f>(Table2[[#This Row],[6M Return vs Nifty]]-AVERAGE(Table2[6M Return vs Nifty]))/_xlfn.STDEV.P(Table2[6M Return vs Nifty])</f>
        <v>0.58029148146214671</v>
      </c>
      <c r="M81">
        <v>2.36816837428659</v>
      </c>
      <c r="N81">
        <f>(Table2[[#This Row],[1W Return vs Nifty]]-AVERAGE(Table2[1W Return vs Nifty]))/_xlfn.STDEV.P(Table2[1W Return vs Nifty])</f>
        <v>-7.9926131351917576E-2</v>
      </c>
      <c r="O81">
        <v>659.71</v>
      </c>
      <c r="P81">
        <v>637.47088269290396</v>
      </c>
      <c r="Q81">
        <v>560.57962411713197</v>
      </c>
      <c r="R81">
        <v>55.346763181976797</v>
      </c>
      <c r="S81" s="1">
        <f>(Table2[[#This Row],[Close Price]]-Table2[[#This Row],[20D EMA]])/Table2[[#This Row],[20D EMA]]</f>
        <v>2.4389504479240754E-2</v>
      </c>
      <c r="T81" s="1">
        <f>(Table2[[#This Row],[Close Price]]-Table2[[#This Row],[50D EMA]])/Table2[[#This Row],[50D EMA]]</f>
        <v>6.0126851826047586E-2</v>
      </c>
      <c r="U81" s="1">
        <f>(Table2[[#This Row],[Close Price]]-Table2[[#This Row],[200D EMA]])/Table2[[#This Row],[200D EMA]]</f>
        <v>0.20553793060946668</v>
      </c>
      <c r="V81">
        <v>1.53207533257284</v>
      </c>
      <c r="W81">
        <v>672.1</v>
      </c>
      <c r="X81">
        <v>699.9</v>
      </c>
      <c r="Y81">
        <v>671.6</v>
      </c>
      <c r="Z81">
        <v>719.8</v>
      </c>
      <c r="AA81">
        <v>671.6</v>
      </c>
      <c r="AB81">
        <v>719.8</v>
      </c>
      <c r="AC81" s="1">
        <f>(Table2[[#This Row],[Close Price]]/Table2[[#This Row],[Day Low]])-1</f>
        <v>5.5051331647075763E-3</v>
      </c>
      <c r="AD81" s="1">
        <f>(Table2[[#This Row],[Day High]]/Table2[[#This Row],[Close Price]])-1</f>
        <v>3.5661438295353731E-2</v>
      </c>
      <c r="AE81" s="1">
        <f>(Table2[[#This Row],[Close Price]]/Table2[[#This Row],[Current Week Low]])-1</f>
        <v>6.2537224538414815E-3</v>
      </c>
      <c r="AF81" s="1">
        <f>(Table2[[#This Row],[Current Week High]]/Table2[[#This Row],[Close Price]])-1</f>
        <v>6.5108020124297061E-2</v>
      </c>
      <c r="AG81" s="1">
        <f>(Table2[[#This Row],[Close Price]]/Table2[[#This Row],[Current Month Low]])-1</f>
        <v>6.2537224538414815E-3</v>
      </c>
      <c r="AH81" s="1">
        <f>(Table2[[#This Row],[Current Month High]]/Table2[[#This Row],[Close Price]])-1</f>
        <v>6.5108020124297061E-2</v>
      </c>
      <c r="AI81">
        <v>6.5108020124296999</v>
      </c>
      <c r="AJ81">
        <v>89.498773221170595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0.06</v>
      </c>
      <c r="AM81" t="s">
        <v>3175</v>
      </c>
      <c r="AN81">
        <v>7.89</v>
      </c>
      <c r="AO81" t="s">
        <v>3175</v>
      </c>
      <c r="AP81">
        <v>0.20825641503683501</v>
      </c>
      <c r="AQ81">
        <f>(Table2[[#This Row],[Sharpe Ratio]]-AVERAGE(Table2[Sharpe Ratio]))/_xlfn.STDEV.P(Table2[Sharpe Ratio])</f>
        <v>1.7140965157397778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3.5172535842742323</v>
      </c>
      <c r="AS81">
        <f>_xlfn.RANK.AVG(Table2[[#This Row],[1Y Return vs Nifty Z-Score]],Table2[1Y Return vs Nifty Z-Score])</f>
        <v>229</v>
      </c>
      <c r="AT81">
        <f>_xlfn.RANK.AVG(Table2[[#This Row],[6M Return vs Nifty Z-Score]],Table2[6M Return vs Nifty Z-Score])</f>
        <v>159</v>
      </c>
      <c r="AU81">
        <f>_xlfn.RANK.AVG(Table2[[#This Row],[Sharpe Ratio Z-Score]],Table2[Sharpe Ratio Z-Score])</f>
        <v>27</v>
      </c>
      <c r="AV81">
        <f>(Table2[[#This Row],[Rank 1Y]]+Table2[[#This Row],[Rank 6M]]+Table2[[#This Row],[Rank Sharpe]])/3</f>
        <v>138.33333333333334</v>
      </c>
    </row>
    <row r="82" spans="1:48" x14ac:dyDescent="0.3">
      <c r="A82" t="s">
        <v>203</v>
      </c>
      <c r="B82" t="s">
        <v>204</v>
      </c>
      <c r="C82" t="s">
        <v>3135</v>
      </c>
      <c r="D82" t="s">
        <v>80</v>
      </c>
      <c r="E82">
        <v>127679.6618875</v>
      </c>
      <c r="F82">
        <v>2687.5</v>
      </c>
      <c r="G82">
        <v>50.937972203274001</v>
      </c>
      <c r="H82">
        <f>(Table2[[#This Row],[1Y Return vs Nifty]]-AVERAGE(Table2[1Y Return vs Nifty]))/_xlfn.STDEV.P(Table2[1Y Return vs Nifty])</f>
        <v>0.44370176976993131</v>
      </c>
      <c r="I82">
        <v>-0.41370430874366099</v>
      </c>
      <c r="J82">
        <f>(Table2[[#This Row],[1M Return vs Nifty]]-AVERAGE(Table2[1M Return vs Nifty]))/_xlfn.STDEV.P(Table2[1M Return vs Nifty])</f>
        <v>-0.12066470407559576</v>
      </c>
      <c r="K82">
        <v>17.688213161280402</v>
      </c>
      <c r="L82">
        <f>(Table2[[#This Row],[6M Return vs Nifty]]-AVERAGE(Table2[6M Return vs Nifty]))/_xlfn.STDEV.P(Table2[6M Return vs Nifty])</f>
        <v>0.29304804434747478</v>
      </c>
      <c r="M82">
        <v>-0.78182802280699804</v>
      </c>
      <c r="N82">
        <f>(Table2[[#This Row],[1W Return vs Nifty]]-AVERAGE(Table2[1W Return vs Nifty]))/_xlfn.STDEV.P(Table2[1W Return vs Nifty])</f>
        <v>-0.84219728447098252</v>
      </c>
      <c r="O82">
        <v>2797.69</v>
      </c>
      <c r="P82">
        <v>2703.8990590831399</v>
      </c>
      <c r="Q82">
        <v>2304.6926863583899</v>
      </c>
      <c r="R82">
        <v>28.706959219219598</v>
      </c>
      <c r="S82" s="1">
        <f>(Table2[[#This Row],[Close Price]]-Table2[[#This Row],[20D EMA]])/Table2[[#This Row],[20D EMA]]</f>
        <v>-3.938606493214046E-2</v>
      </c>
      <c r="T82" s="1">
        <f>(Table2[[#This Row],[Close Price]]-Table2[[#This Row],[50D EMA]])/Table2[[#This Row],[50D EMA]]</f>
        <v>-6.0649671917488929E-3</v>
      </c>
      <c r="U82" s="1">
        <f>(Table2[[#This Row],[Close Price]]-Table2[[#This Row],[200D EMA]])/Table2[[#This Row],[200D EMA]]</f>
        <v>0.16609907078174407</v>
      </c>
      <c r="V82">
        <v>1.0650412950697801</v>
      </c>
      <c r="W82">
        <v>2658</v>
      </c>
      <c r="X82">
        <v>2751.3</v>
      </c>
      <c r="Y82">
        <v>2658</v>
      </c>
      <c r="Z82">
        <v>2947.4</v>
      </c>
      <c r="AA82">
        <v>2658</v>
      </c>
      <c r="AB82">
        <v>2875.25</v>
      </c>
      <c r="AC82" s="1">
        <f>(Table2[[#This Row],[Close Price]]/Table2[[#This Row],[Day Low]])-1</f>
        <v>1.1098570353649251E-2</v>
      </c>
      <c r="AD82" s="1">
        <f>(Table2[[#This Row],[Day High]]/Table2[[#This Row],[Close Price]])-1</f>
        <v>2.3739534883721047E-2</v>
      </c>
      <c r="AE82" s="1">
        <f>(Table2[[#This Row],[Close Price]]/Table2[[#This Row],[Current Week Low]])-1</f>
        <v>1.1098570353649251E-2</v>
      </c>
      <c r="AF82" s="1">
        <f>(Table2[[#This Row],[Current Week High]]/Table2[[#This Row],[Close Price]])-1</f>
        <v>9.6706976744186157E-2</v>
      </c>
      <c r="AG82" s="1">
        <f>(Table2[[#This Row],[Close Price]]/Table2[[#This Row],[Current Month Low]])-1</f>
        <v>1.1098570353649251E-2</v>
      </c>
      <c r="AH82" s="1">
        <f>(Table2[[#This Row],[Current Month High]]/Table2[[#This Row],[Close Price]])-1</f>
        <v>6.986046511627908E-2</v>
      </c>
      <c r="AI82">
        <v>10.0651162790697</v>
      </c>
      <c r="AJ82">
        <v>80.435731310215104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0.08</v>
      </c>
      <c r="AM82" t="s">
        <v>3175</v>
      </c>
      <c r="AN82">
        <v>-4.66</v>
      </c>
      <c r="AO82" t="s">
        <v>3174</v>
      </c>
      <c r="AP82">
        <v>0.26150718476080598</v>
      </c>
      <c r="AQ82">
        <f>(Table2[[#This Row],[Sharpe Ratio]]-AVERAGE(Table2[Sharpe Ratio]))/_xlfn.STDEV.P(Table2[Sharpe Ratio])</f>
        <v>2.3358049323581027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2.1096927579289306</v>
      </c>
      <c r="AS82">
        <f>_xlfn.RANK.AVG(Table2[[#This Row],[1Y Return vs Nifty Z-Score]],Table2[1Y Return vs Nifty Z-Score])</f>
        <v>187</v>
      </c>
      <c r="AT82">
        <f>_xlfn.RANK.AVG(Table2[[#This Row],[6M Return vs Nifty Z-Score]],Table2[6M Return vs Nifty Z-Score])</f>
        <v>223</v>
      </c>
      <c r="AU82">
        <f>_xlfn.RANK.AVG(Table2[[#This Row],[Sharpe Ratio Z-Score]],Table2[Sharpe Ratio Z-Score])</f>
        <v>6</v>
      </c>
      <c r="AV82">
        <f>(Table2[[#This Row],[Rank 1Y]]+Table2[[#This Row],[Rank 6M]]+Table2[[#This Row],[Rank Sharpe]])/3</f>
        <v>138.66666666666666</v>
      </c>
    </row>
    <row r="83" spans="1:48" x14ac:dyDescent="0.3">
      <c r="A83" t="s">
        <v>1158</v>
      </c>
      <c r="B83" t="s">
        <v>1159</v>
      </c>
      <c r="C83" t="s">
        <v>3129</v>
      </c>
      <c r="D83" t="s">
        <v>398</v>
      </c>
      <c r="E83">
        <v>10913.216260679999</v>
      </c>
      <c r="F83">
        <v>121.35</v>
      </c>
      <c r="G83">
        <v>55.301286879862701</v>
      </c>
      <c r="H83">
        <f>(Table2[[#This Row],[1Y Return vs Nifty]]-AVERAGE(Table2[1Y Return vs Nifty]))/_xlfn.STDEV.P(Table2[1Y Return vs Nifty])</f>
        <v>0.51800798533305037</v>
      </c>
      <c r="I83">
        <v>25.064020132344002</v>
      </c>
      <c r="J83">
        <f>(Table2[[#This Row],[1M Return vs Nifty]]-AVERAGE(Table2[1M Return vs Nifty]))/_xlfn.STDEV.P(Table2[1M Return vs Nifty])</f>
        <v>2.2104715625201519</v>
      </c>
      <c r="K83">
        <v>54.448864701460998</v>
      </c>
      <c r="L83">
        <f>(Table2[[#This Row],[6M Return vs Nifty]]-AVERAGE(Table2[6M Return vs Nifty]))/_xlfn.STDEV.P(Table2[6M Return vs Nifty])</f>
        <v>1.5118501230891013</v>
      </c>
      <c r="M83">
        <v>-0.85375348576472698</v>
      </c>
      <c r="N83">
        <f>(Table2[[#This Row],[1W Return vs Nifty]]-AVERAGE(Table2[1W Return vs Nifty]))/_xlfn.STDEV.P(Table2[1W Return vs Nifty])</f>
        <v>-0.8596026077399227</v>
      </c>
      <c r="O83">
        <v>127.71</v>
      </c>
      <c r="P83">
        <v>110.673945556354</v>
      </c>
      <c r="Q83">
        <v>83.388576408850099</v>
      </c>
      <c r="R83">
        <v>34.737048819668303</v>
      </c>
      <c r="S83" s="1">
        <f>(Table2[[#This Row],[Close Price]]-Table2[[#This Row],[20D EMA]])/Table2[[#This Row],[20D EMA]]</f>
        <v>-4.9800328870096312E-2</v>
      </c>
      <c r="T83" s="1">
        <f>(Table2[[#This Row],[Close Price]]-Table2[[#This Row],[50D EMA]])/Table2[[#This Row],[50D EMA]]</f>
        <v>9.6464026740691752E-2</v>
      </c>
      <c r="U83" s="1">
        <f>(Table2[[#This Row],[Close Price]]-Table2[[#This Row],[200D EMA]])/Table2[[#This Row],[200D EMA]]</f>
        <v>0.45523529991718409</v>
      </c>
      <c r="V83">
        <v>0.80974089229406798</v>
      </c>
      <c r="W83">
        <v>120.25</v>
      </c>
      <c r="X83">
        <v>132.88</v>
      </c>
      <c r="Y83">
        <v>120.25</v>
      </c>
      <c r="Z83">
        <v>145.53</v>
      </c>
      <c r="AA83">
        <v>120.25</v>
      </c>
      <c r="AB83">
        <v>143.94999999999999</v>
      </c>
      <c r="AC83" s="1">
        <f>(Table2[[#This Row],[Close Price]]/Table2[[#This Row],[Day Low]])-1</f>
        <v>9.1476091476090371E-3</v>
      </c>
      <c r="AD83" s="1">
        <f>(Table2[[#This Row],[Day High]]/Table2[[#This Row],[Close Price]])-1</f>
        <v>9.5014421096003332E-2</v>
      </c>
      <c r="AE83" s="1">
        <f>(Table2[[#This Row],[Close Price]]/Table2[[#This Row],[Current Week Low]])-1</f>
        <v>9.1476091476090371E-3</v>
      </c>
      <c r="AF83" s="1">
        <f>(Table2[[#This Row],[Current Week High]]/Table2[[#This Row],[Close Price]])-1</f>
        <v>0.19925834363411621</v>
      </c>
      <c r="AG83" s="1">
        <f>(Table2[[#This Row],[Close Price]]/Table2[[#This Row],[Current Month Low]])-1</f>
        <v>9.1476091476090371E-3</v>
      </c>
      <c r="AH83" s="1">
        <f>(Table2[[#This Row],[Current Month High]]/Table2[[#This Row],[Close Price]])-1</f>
        <v>0.18623815409971156</v>
      </c>
      <c r="AI83">
        <v>19.9258343634116</v>
      </c>
      <c r="AJ83">
        <v>104.465037910699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0.89</v>
      </c>
      <c r="AM83" t="s">
        <v>3175</v>
      </c>
      <c r="AN83">
        <v>-7.89</v>
      </c>
      <c r="AO83" t="s">
        <v>3174</v>
      </c>
      <c r="AP83">
        <v>0.109170557104107</v>
      </c>
      <c r="AQ83">
        <f>(Table2[[#This Row],[Sharpe Ratio]]-AVERAGE(Table2[Sharpe Ratio]))/_xlfn.STDEV.P(Table2[Sharpe Ratio])</f>
        <v>0.55725855520051248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3.9379856184028932</v>
      </c>
      <c r="AS83">
        <f>_xlfn.RANK.AVG(Table2[[#This Row],[1Y Return vs Nifty Z-Score]],Table2[1Y Return vs Nifty Z-Score])</f>
        <v>168</v>
      </c>
      <c r="AT83">
        <f>_xlfn.RANK.AVG(Table2[[#This Row],[6M Return vs Nifty Z-Score]],Table2[6M Return vs Nifty Z-Score])</f>
        <v>54</v>
      </c>
      <c r="AU83">
        <f>_xlfn.RANK.AVG(Table2[[#This Row],[Sharpe Ratio Z-Score]],Table2[Sharpe Ratio Z-Score])</f>
        <v>208</v>
      </c>
      <c r="AV83">
        <f>(Table2[[#This Row],[Rank 1Y]]+Table2[[#This Row],[Rank 6M]]+Table2[[#This Row],[Rank Sharpe]])/3</f>
        <v>143.33333333333334</v>
      </c>
    </row>
    <row r="84" spans="1:48" x14ac:dyDescent="0.3">
      <c r="A84" t="s">
        <v>1268</v>
      </c>
      <c r="B84" t="s">
        <v>1269</v>
      </c>
      <c r="C84" t="s">
        <v>3143</v>
      </c>
      <c r="D84" t="s">
        <v>276</v>
      </c>
      <c r="E84">
        <v>9182.3771672099992</v>
      </c>
      <c r="F84">
        <v>2209.9499999999998</v>
      </c>
      <c r="G84">
        <v>97.657979773620696</v>
      </c>
      <c r="H84">
        <f>(Table2[[#This Row],[1Y Return vs Nifty]]-AVERAGE(Table2[1Y Return vs Nifty]))/_xlfn.STDEV.P(Table2[1Y Return vs Nifty])</f>
        <v>1.2393324338289518</v>
      </c>
      <c r="I84">
        <v>24.664319392248899</v>
      </c>
      <c r="J84">
        <f>(Table2[[#This Row],[1M Return vs Nifty]]-AVERAGE(Table2[1M Return vs Nifty]))/_xlfn.STDEV.P(Table2[1M Return vs Nifty])</f>
        <v>2.1739001295738789</v>
      </c>
      <c r="K84">
        <v>49.107302114488903</v>
      </c>
      <c r="L84">
        <f>(Table2[[#This Row],[6M Return vs Nifty]]-AVERAGE(Table2[6M Return vs Nifty]))/_xlfn.STDEV.P(Table2[6M Return vs Nifty])</f>
        <v>1.3347502265430862</v>
      </c>
      <c r="M84">
        <v>5.3898698116616197</v>
      </c>
      <c r="N84">
        <f>(Table2[[#This Row],[1W Return vs Nifty]]-AVERAGE(Table2[1W Return vs Nifty]))/_xlfn.STDEV.P(Table2[1W Return vs Nifty])</f>
        <v>0.65129878089707449</v>
      </c>
      <c r="O84">
        <v>2137.5300000000002</v>
      </c>
      <c r="P84">
        <v>1955.5620907165501</v>
      </c>
      <c r="Q84">
        <v>1509.8651694653599</v>
      </c>
      <c r="R84">
        <v>53.9540169823103</v>
      </c>
      <c r="S84" s="1">
        <f>(Table2[[#This Row],[Close Price]]-Table2[[#This Row],[20D EMA]])/Table2[[#This Row],[20D EMA]]</f>
        <v>3.388022624243852E-2</v>
      </c>
      <c r="T84" s="1">
        <f>(Table2[[#This Row],[Close Price]]-Table2[[#This Row],[50D EMA]])/Table2[[#This Row],[50D EMA]]</f>
        <v>0.13008429161675855</v>
      </c>
      <c r="U84" s="1">
        <f>(Table2[[#This Row],[Close Price]]-Table2[[#This Row],[200D EMA]])/Table2[[#This Row],[200D EMA]]</f>
        <v>0.46367374033970093</v>
      </c>
      <c r="V84">
        <v>1.36622582471625</v>
      </c>
      <c r="W84">
        <v>2198</v>
      </c>
      <c r="X84">
        <v>2370</v>
      </c>
      <c r="Y84">
        <v>2198</v>
      </c>
      <c r="Z84">
        <v>2406.75</v>
      </c>
      <c r="AA84">
        <v>2198</v>
      </c>
      <c r="AB84">
        <v>2406.75</v>
      </c>
      <c r="AC84" s="1">
        <f>(Table2[[#This Row],[Close Price]]/Table2[[#This Row],[Day Low]])-1</f>
        <v>5.4367606915377564E-3</v>
      </c>
      <c r="AD84" s="1">
        <f>(Table2[[#This Row],[Day High]]/Table2[[#This Row],[Close Price]])-1</f>
        <v>7.2422452996674158E-2</v>
      </c>
      <c r="AE84" s="1">
        <f>(Table2[[#This Row],[Close Price]]/Table2[[#This Row],[Current Week Low]])-1</f>
        <v>5.4367606915377564E-3</v>
      </c>
      <c r="AF84" s="1">
        <f>(Table2[[#This Row],[Current Week High]]/Table2[[#This Row],[Close Price]])-1</f>
        <v>8.9051788502002349E-2</v>
      </c>
      <c r="AG84" s="1">
        <f>(Table2[[#This Row],[Close Price]]/Table2[[#This Row],[Current Month Low]])-1</f>
        <v>5.4367606915377564E-3</v>
      </c>
      <c r="AH84" s="1">
        <f>(Table2[[#This Row],[Current Month High]]/Table2[[#This Row],[Close Price]])-1</f>
        <v>8.9051788502002349E-2</v>
      </c>
      <c r="AI84">
        <v>8.9051788502002296</v>
      </c>
      <c r="AJ84">
        <v>153.40557275541701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0.52</v>
      </c>
      <c r="AM84" t="s">
        <v>3175</v>
      </c>
      <c r="AN84">
        <v>10.41</v>
      </c>
      <c r="AO84" t="s">
        <v>3175</v>
      </c>
      <c r="AP84">
        <v>7.9606423583673994E-2</v>
      </c>
      <c r="AQ84">
        <f>(Table2[[#This Row],[Sharpe Ratio]]-AVERAGE(Table2[Sharpe Ratio]))/_xlfn.STDEV.P(Table2[Sharpe Ratio])</f>
        <v>0.21209414283696262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5.611375713679954</v>
      </c>
      <c r="AS84">
        <f>_xlfn.RANK.AVG(Table2[[#This Row],[1Y Return vs Nifty Z-Score]],Table2[1Y Return vs Nifty Z-Score])</f>
        <v>72</v>
      </c>
      <c r="AT84">
        <f>_xlfn.RANK.AVG(Table2[[#This Row],[6M Return vs Nifty Z-Score]],Table2[6M Return vs Nifty Z-Score])</f>
        <v>71</v>
      </c>
      <c r="AU84">
        <f>_xlfn.RANK.AVG(Table2[[#This Row],[Sharpe Ratio Z-Score]],Table2[Sharpe Ratio Z-Score])</f>
        <v>290</v>
      </c>
      <c r="AV84">
        <f>(Table2[[#This Row],[Rank 1Y]]+Table2[[#This Row],[Rank 6M]]+Table2[[#This Row],[Rank Sharpe]])/3</f>
        <v>144.33333333333334</v>
      </c>
    </row>
    <row r="85" spans="1:48" x14ac:dyDescent="0.3">
      <c r="A85" t="s">
        <v>1391</v>
      </c>
      <c r="B85" t="s">
        <v>1392</v>
      </c>
      <c r="C85" t="s">
        <v>3141</v>
      </c>
      <c r="D85" t="s">
        <v>1025</v>
      </c>
      <c r="E85">
        <v>8007.1872496799997</v>
      </c>
      <c r="F85">
        <v>843.35</v>
      </c>
      <c r="G85">
        <v>66.269933854023506</v>
      </c>
      <c r="H85">
        <f>(Table2[[#This Row],[1Y Return vs Nifty]]-AVERAGE(Table2[1Y Return vs Nifty]))/_xlfn.STDEV.P(Table2[1Y Return vs Nifty])</f>
        <v>0.70480144555970436</v>
      </c>
      <c r="I85">
        <v>-1.23587450162926</v>
      </c>
      <c r="J85">
        <f>(Table2[[#This Row],[1M Return vs Nifty]]-AVERAGE(Table2[1M Return vs Nifty]))/_xlfn.STDEV.P(Table2[1M Return vs Nifty])</f>
        <v>-0.19589083968991988</v>
      </c>
      <c r="K85">
        <v>20.515537081362002</v>
      </c>
      <c r="L85">
        <f>(Table2[[#This Row],[6M Return vs Nifty]]-AVERAGE(Table2[6M Return vs Nifty]))/_xlfn.STDEV.P(Table2[6M Return vs Nifty])</f>
        <v>0.3867881748047613</v>
      </c>
      <c r="M85">
        <v>3.1035713520714898</v>
      </c>
      <c r="N85">
        <f>(Table2[[#This Row],[1W Return vs Nifty]]-AVERAGE(Table2[1W Return vs Nifty]))/_xlfn.STDEV.P(Table2[1W Return vs Nifty])</f>
        <v>9.8034858190964969E-2</v>
      </c>
      <c r="O85">
        <v>873.59</v>
      </c>
      <c r="P85">
        <v>876.660639269939</v>
      </c>
      <c r="Q85">
        <v>759.03605021496799</v>
      </c>
      <c r="R85">
        <v>39.044022777177702</v>
      </c>
      <c r="S85" s="1">
        <f>(Table2[[#This Row],[Close Price]]-Table2[[#This Row],[20D EMA]])/Table2[[#This Row],[20D EMA]]</f>
        <v>-3.4615780858297376E-2</v>
      </c>
      <c r="T85" s="1">
        <f>(Table2[[#This Row],[Close Price]]-Table2[[#This Row],[50D EMA]])/Table2[[#This Row],[50D EMA]]</f>
        <v>-3.7997188168136804E-2</v>
      </c>
      <c r="U85" s="1">
        <f>(Table2[[#This Row],[Close Price]]-Table2[[#This Row],[200D EMA]])/Table2[[#This Row],[200D EMA]]</f>
        <v>0.11108029685961995</v>
      </c>
      <c r="V85">
        <v>0.95856955864768401</v>
      </c>
      <c r="W85">
        <v>823.05</v>
      </c>
      <c r="X85">
        <v>858</v>
      </c>
      <c r="Y85">
        <v>815</v>
      </c>
      <c r="Z85">
        <v>884.9</v>
      </c>
      <c r="AA85">
        <v>815</v>
      </c>
      <c r="AB85">
        <v>884.9</v>
      </c>
      <c r="AC85" s="1">
        <f>(Table2[[#This Row],[Close Price]]/Table2[[#This Row],[Day Low]])-1</f>
        <v>2.4664358179940615E-2</v>
      </c>
      <c r="AD85" s="1">
        <f>(Table2[[#This Row],[Day High]]/Table2[[#This Row],[Close Price]])-1</f>
        <v>1.7371198197664084E-2</v>
      </c>
      <c r="AE85" s="1">
        <f>(Table2[[#This Row],[Close Price]]/Table2[[#This Row],[Current Week Low]])-1</f>
        <v>3.4785276073619587E-2</v>
      </c>
      <c r="AF85" s="1">
        <f>(Table2[[#This Row],[Current Week High]]/Table2[[#This Row],[Close Price]])-1</f>
        <v>4.9267801031600111E-2</v>
      </c>
      <c r="AG85" s="1">
        <f>(Table2[[#This Row],[Close Price]]/Table2[[#This Row],[Current Month Low]])-1</f>
        <v>3.4785276073619587E-2</v>
      </c>
      <c r="AH85" s="1">
        <f>(Table2[[#This Row],[Current Month High]]/Table2[[#This Row],[Close Price]])-1</f>
        <v>4.9267801031600111E-2</v>
      </c>
      <c r="AI85">
        <v>25.570640896424901</v>
      </c>
      <c r="AJ85">
        <v>98.248707099200701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0</v>
      </c>
      <c r="AM85">
        <v>0</v>
      </c>
      <c r="AN85">
        <v>-7.53</v>
      </c>
      <c r="AO85" t="s">
        <v>3174</v>
      </c>
      <c r="AP85">
        <v>0.15575828048767201</v>
      </c>
      <c r="AQ85">
        <f>(Table2[[#This Row],[Sharpe Ratio]]-AVERAGE(Table2[Sharpe Ratio]))/_xlfn.STDEV.P(Table2[Sharpe Ratio])</f>
        <v>1.1011751950685464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132</v>
      </c>
      <c r="AT85">
        <f>_xlfn.RANK.AVG(Table2[[#This Row],[6M Return vs Nifty Z-Score]],Table2[6M Return vs Nifty Z-Score])</f>
        <v>202</v>
      </c>
      <c r="AU85">
        <f>_xlfn.RANK.AVG(Table2[[#This Row],[Sharpe Ratio Z-Score]],Table2[Sharpe Ratio Z-Score])</f>
        <v>99</v>
      </c>
      <c r="AV85">
        <f>(Table2[[#This Row],[Rank 1Y]]+Table2[[#This Row],[Rank 6M]]+Table2[[#This Row],[Rank Sharpe]])/3</f>
        <v>144.33333333333334</v>
      </c>
    </row>
    <row r="86" spans="1:48" x14ac:dyDescent="0.3">
      <c r="A86" t="s">
        <v>269</v>
      </c>
      <c r="B86" t="s">
        <v>270</v>
      </c>
      <c r="C86" t="s">
        <v>3141</v>
      </c>
      <c r="D86" t="s">
        <v>271</v>
      </c>
      <c r="E86">
        <v>100443.42</v>
      </c>
      <c r="F86">
        <v>3623.5</v>
      </c>
      <c r="G86">
        <v>85.017325912307697</v>
      </c>
      <c r="H86">
        <f>(Table2[[#This Row],[1Y Return vs Nifty]]-AVERAGE(Table2[1Y Return vs Nifty]))/_xlfn.STDEV.P(Table2[1Y Return vs Nifty])</f>
        <v>1.0240650923013774</v>
      </c>
      <c r="I86">
        <v>-2.8826189937053801</v>
      </c>
      <c r="J86">
        <f>(Table2[[#This Row],[1M Return vs Nifty]]-AVERAGE(Table2[1M Return vs Nifty]))/_xlfn.STDEV.P(Table2[1M Return vs Nifty])</f>
        <v>-0.34656307951933996</v>
      </c>
      <c r="K86">
        <v>8.4936673390611297</v>
      </c>
      <c r="L86">
        <f>(Table2[[#This Row],[6M Return vs Nifty]]-AVERAGE(Table2[6M Return vs Nifty]))/_xlfn.STDEV.P(Table2[6M Return vs Nifty])</f>
        <v>-1.1797791939107318E-2</v>
      </c>
      <c r="M86">
        <v>1.1064061760546</v>
      </c>
      <c r="N86">
        <f>(Table2[[#This Row],[1W Return vs Nifty]]-AVERAGE(Table2[1W Return vs Nifty]))/_xlfn.STDEV.P(Table2[1W Return vs Nifty])</f>
        <v>-0.385261377670223</v>
      </c>
      <c r="O86">
        <v>3780.14</v>
      </c>
      <c r="P86">
        <v>3767.9862841908298</v>
      </c>
      <c r="Q86">
        <v>3260.6468083669702</v>
      </c>
      <c r="R86">
        <v>33.737065198669299</v>
      </c>
      <c r="S86" s="1">
        <f>(Table2[[#This Row],[Close Price]]-Table2[[#This Row],[20D EMA]])/Table2[[#This Row],[20D EMA]]</f>
        <v>-4.1437618712534423E-2</v>
      </c>
      <c r="T86" s="1">
        <f>(Table2[[#This Row],[Close Price]]-Table2[[#This Row],[50D EMA]])/Table2[[#This Row],[50D EMA]]</f>
        <v>-3.8345756404964737E-2</v>
      </c>
      <c r="U86" s="1">
        <f>(Table2[[#This Row],[Close Price]]-Table2[[#This Row],[200D EMA]])/Table2[[#This Row],[200D EMA]]</f>
        <v>0.11128258071433306</v>
      </c>
      <c r="V86">
        <v>0.66765476505937704</v>
      </c>
      <c r="W86">
        <v>3607.9</v>
      </c>
      <c r="X86">
        <v>3707</v>
      </c>
      <c r="Y86">
        <v>3607.9</v>
      </c>
      <c r="Z86">
        <v>3891.7</v>
      </c>
      <c r="AA86">
        <v>3607.9</v>
      </c>
      <c r="AB86">
        <v>3891.7</v>
      </c>
      <c r="AC86" s="1">
        <f>(Table2[[#This Row],[Close Price]]/Table2[[#This Row],[Day Low]])-1</f>
        <v>4.323844895922857E-3</v>
      </c>
      <c r="AD86" s="1">
        <f>(Table2[[#This Row],[Day High]]/Table2[[#This Row],[Close Price]])-1</f>
        <v>2.3044018214433581E-2</v>
      </c>
      <c r="AE86" s="1">
        <f>(Table2[[#This Row],[Close Price]]/Table2[[#This Row],[Current Week Low]])-1</f>
        <v>4.323844895922857E-3</v>
      </c>
      <c r="AF86" s="1">
        <f>(Table2[[#This Row],[Current Week High]]/Table2[[#This Row],[Close Price]])-1</f>
        <v>7.4016834552228516E-2</v>
      </c>
      <c r="AG86" s="1">
        <f>(Table2[[#This Row],[Close Price]]/Table2[[#This Row],[Current Month Low]])-1</f>
        <v>4.323844895922857E-3</v>
      </c>
      <c r="AH86" s="1">
        <f>(Table2[[#This Row],[Current Month High]]/Table2[[#This Row],[Close Price]])-1</f>
        <v>7.4016834552228516E-2</v>
      </c>
      <c r="AI86">
        <v>15.134538429695001</v>
      </c>
      <c r="AJ86">
        <v>118.408125131852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-0.08</v>
      </c>
      <c r="AM86" t="s">
        <v>3174</v>
      </c>
      <c r="AN86">
        <v>-5.78</v>
      </c>
      <c r="AO86" t="s">
        <v>3174</v>
      </c>
      <c r="AP86">
        <v>0.22370875578854299</v>
      </c>
      <c r="AQ86">
        <f>(Table2[[#This Row],[Sharpe Ratio]]-AVERAGE(Table2[Sharpe Ratio]))/_xlfn.STDEV.P(Table2[Sharpe Ratio])</f>
        <v>1.8945042422682197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2.1749470854409272</v>
      </c>
      <c r="AS86">
        <f>_xlfn.RANK.AVG(Table2[[#This Row],[1Y Return vs Nifty Z-Score]],Table2[1Y Return vs Nifty Z-Score])</f>
        <v>92</v>
      </c>
      <c r="AT86">
        <f>_xlfn.RANK.AVG(Table2[[#This Row],[6M Return vs Nifty Z-Score]],Table2[6M Return vs Nifty Z-Score])</f>
        <v>326</v>
      </c>
      <c r="AU86">
        <f>_xlfn.RANK.AVG(Table2[[#This Row],[Sharpe Ratio Z-Score]],Table2[Sharpe Ratio Z-Score])</f>
        <v>18</v>
      </c>
      <c r="AV86">
        <f>(Table2[[#This Row],[Rank 1Y]]+Table2[[#This Row],[Rank 6M]]+Table2[[#This Row],[Rank Sharpe]])/3</f>
        <v>145.33333333333334</v>
      </c>
    </row>
    <row r="87" spans="1:48" x14ac:dyDescent="0.3">
      <c r="A87" t="s">
        <v>1399</v>
      </c>
      <c r="B87" t="s">
        <v>1400</v>
      </c>
      <c r="C87" t="s">
        <v>3138</v>
      </c>
      <c r="D87" t="s">
        <v>83</v>
      </c>
      <c r="E87">
        <v>7951.9822996899902</v>
      </c>
      <c r="F87">
        <v>3248.3</v>
      </c>
      <c r="G87">
        <v>60.681416592840698</v>
      </c>
      <c r="H87">
        <f>(Table2[[#This Row],[1Y Return vs Nifty]]-AVERAGE(Table2[1Y Return vs Nifty]))/_xlfn.STDEV.P(Table2[1Y Return vs Nifty])</f>
        <v>0.60963032014999197</v>
      </c>
      <c r="I87">
        <v>-7.3357253439235395E-2</v>
      </c>
      <c r="J87">
        <f>(Table2[[#This Row],[1M Return vs Nifty]]-AVERAGE(Table2[1M Return vs Nifty]))/_xlfn.STDEV.P(Table2[1M Return vs Nifty])</f>
        <v>-8.9523957354522246E-2</v>
      </c>
      <c r="K87">
        <v>15.904610460019899</v>
      </c>
      <c r="L87">
        <f>(Table2[[#This Row],[6M Return vs Nifty]]-AVERAGE(Table2[6M Return vs Nifty]))/_xlfn.STDEV.P(Table2[6M Return vs Nifty])</f>
        <v>0.23391256690444356</v>
      </c>
      <c r="M87">
        <v>2.72928028527138</v>
      </c>
      <c r="N87">
        <f>(Table2[[#This Row],[1W Return vs Nifty]]-AVERAGE(Table2[1W Return vs Nifty]))/_xlfn.STDEV.P(Table2[1W Return vs Nifty])</f>
        <v>7.4597440876176466E-3</v>
      </c>
      <c r="O87">
        <v>3323.78</v>
      </c>
      <c r="P87">
        <v>3214.0538344168499</v>
      </c>
      <c r="Q87">
        <v>2694.7215904424702</v>
      </c>
      <c r="R87">
        <v>36.728201181430499</v>
      </c>
      <c r="S87" s="1">
        <f>(Table2[[#This Row],[Close Price]]-Table2[[#This Row],[20D EMA]])/Table2[[#This Row],[20D EMA]]</f>
        <v>-2.2709084235418713E-2</v>
      </c>
      <c r="T87" s="1">
        <f>(Table2[[#This Row],[Close Price]]-Table2[[#This Row],[50D EMA]])/Table2[[#This Row],[50D EMA]]</f>
        <v>1.0655131291341245E-2</v>
      </c>
      <c r="U87" s="1">
        <f>(Table2[[#This Row],[Close Price]]-Table2[[#This Row],[200D EMA]])/Table2[[#This Row],[200D EMA]]</f>
        <v>0.20543065061746621</v>
      </c>
      <c r="V87">
        <v>0.64443972809576</v>
      </c>
      <c r="W87">
        <v>3204.4</v>
      </c>
      <c r="X87">
        <v>3315</v>
      </c>
      <c r="Y87">
        <v>3204.4</v>
      </c>
      <c r="Z87">
        <v>3508.45</v>
      </c>
      <c r="AA87">
        <v>3204.4</v>
      </c>
      <c r="AB87">
        <v>3508.45</v>
      </c>
      <c r="AC87" s="1">
        <f>(Table2[[#This Row],[Close Price]]/Table2[[#This Row],[Day Low]])-1</f>
        <v>1.3699912620147359E-2</v>
      </c>
      <c r="AD87" s="1">
        <f>(Table2[[#This Row],[Day High]]/Table2[[#This Row],[Close Price]])-1</f>
        <v>2.0533817689252887E-2</v>
      </c>
      <c r="AE87" s="1">
        <f>(Table2[[#This Row],[Close Price]]/Table2[[#This Row],[Current Week Low]])-1</f>
        <v>1.3699912620147359E-2</v>
      </c>
      <c r="AF87" s="1">
        <f>(Table2[[#This Row],[Current Week High]]/Table2[[#This Row],[Close Price]])-1</f>
        <v>8.0088046054859419E-2</v>
      </c>
      <c r="AG87" s="1">
        <f>(Table2[[#This Row],[Close Price]]/Table2[[#This Row],[Current Month Low]])-1</f>
        <v>1.3699912620147359E-2</v>
      </c>
      <c r="AH87" s="1">
        <f>(Table2[[#This Row],[Current Month High]]/Table2[[#This Row],[Close Price]])-1</f>
        <v>8.0088046054859419E-2</v>
      </c>
      <c r="AI87">
        <v>8.5167626142905295</v>
      </c>
      <c r="AJ87">
        <v>109.42587279584799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7.0000000000000007E-2</v>
      </c>
      <c r="AM87" t="s">
        <v>3175</v>
      </c>
      <c r="AN87">
        <v>-3.69</v>
      </c>
      <c r="AO87" t="s">
        <v>3174</v>
      </c>
      <c r="AP87">
        <v>0.18576973254941301</v>
      </c>
      <c r="AQ87">
        <f>(Table2[[#This Row],[Sharpe Ratio]]-AVERAGE(Table2[Sharpe Ratio]))/_xlfn.STDEV.P(Table2[Sharpe Ratio])</f>
        <v>1.4515620991159193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2.21304077290345</v>
      </c>
      <c r="AS87">
        <f>_xlfn.RANK.AVG(Table2[[#This Row],[1Y Return vs Nifty Z-Score]],Table2[1Y Return vs Nifty Z-Score])</f>
        <v>149</v>
      </c>
      <c r="AT87">
        <f>_xlfn.RANK.AVG(Table2[[#This Row],[6M Return vs Nifty Z-Score]],Table2[6M Return vs Nifty Z-Score])</f>
        <v>240</v>
      </c>
      <c r="AU87">
        <f>_xlfn.RANK.AVG(Table2[[#This Row],[Sharpe Ratio Z-Score]],Table2[Sharpe Ratio Z-Score])</f>
        <v>51</v>
      </c>
      <c r="AV87">
        <f>(Table2[[#This Row],[Rank 1Y]]+Table2[[#This Row],[Rank 6M]]+Table2[[#This Row],[Rank Sharpe]])/3</f>
        <v>146.66666666666666</v>
      </c>
    </row>
    <row r="88" spans="1:48" x14ac:dyDescent="0.3">
      <c r="A88" t="s">
        <v>123</v>
      </c>
      <c r="B88" t="s">
        <v>124</v>
      </c>
      <c r="C88" t="s">
        <v>3139</v>
      </c>
      <c r="D88" t="s">
        <v>125</v>
      </c>
      <c r="E88">
        <v>239682.28780580001</v>
      </c>
      <c r="F88">
        <v>275.3</v>
      </c>
      <c r="G88">
        <v>144.54887462680199</v>
      </c>
      <c r="H88">
        <f>(Table2[[#This Row],[1Y Return vs Nifty]]-AVERAGE(Table2[1Y Return vs Nifty]))/_xlfn.STDEV.P(Table2[1Y Return vs Nifty])</f>
        <v>2.0378732678428082</v>
      </c>
      <c r="I88">
        <v>10.7735468141266</v>
      </c>
      <c r="J88">
        <f>(Table2[[#This Row],[1M Return vs Nifty]]-AVERAGE(Table2[1M Return vs Nifty]))/_xlfn.STDEV.P(Table2[1M Return vs Nifty])</f>
        <v>0.90293561299116398</v>
      </c>
      <c r="K88">
        <v>36.115592163871</v>
      </c>
      <c r="L88">
        <f>(Table2[[#This Row],[6M Return vs Nifty]]-AVERAGE(Table2[6M Return vs Nifty]))/_xlfn.STDEV.P(Table2[6M Return vs Nifty])</f>
        <v>0.90400913706827268</v>
      </c>
      <c r="M88">
        <v>1.21024730163442</v>
      </c>
      <c r="N88">
        <f>(Table2[[#This Row],[1W Return vs Nifty]]-AVERAGE(Table2[1W Return vs Nifty]))/_xlfn.STDEV.P(Table2[1W Return vs Nifty])</f>
        <v>-0.36013274748831386</v>
      </c>
      <c r="O88">
        <v>274.35000000000002</v>
      </c>
      <c r="P88">
        <v>259.5065921639</v>
      </c>
      <c r="Q88">
        <v>201.75655082867399</v>
      </c>
      <c r="R88">
        <v>48.430531034732198</v>
      </c>
      <c r="S88" s="1">
        <f>(Table2[[#This Row],[Close Price]]-Table2[[#This Row],[20D EMA]])/Table2[[#This Row],[20D EMA]]</f>
        <v>3.462730089301945E-3</v>
      </c>
      <c r="T88" s="1">
        <f>(Table2[[#This Row],[Close Price]]-Table2[[#This Row],[50D EMA]])/Table2[[#This Row],[50D EMA]]</f>
        <v>6.0859370486146133E-2</v>
      </c>
      <c r="U88" s="1">
        <f>(Table2[[#This Row],[Close Price]]-Table2[[#This Row],[200D EMA]])/Table2[[#This Row],[200D EMA]]</f>
        <v>0.36451579326302547</v>
      </c>
      <c r="V88">
        <v>0.80210418327574096</v>
      </c>
      <c r="W88">
        <v>264.10000000000002</v>
      </c>
      <c r="X88">
        <v>277.85000000000002</v>
      </c>
      <c r="Y88">
        <v>264.10000000000002</v>
      </c>
      <c r="Z88">
        <v>277.89999999999998</v>
      </c>
      <c r="AA88">
        <v>264.10000000000002</v>
      </c>
      <c r="AB88">
        <v>277.85000000000002</v>
      </c>
      <c r="AC88" s="1">
        <f>(Table2[[#This Row],[Close Price]]/Table2[[#This Row],[Day Low]])-1</f>
        <v>4.2408178720181766E-2</v>
      </c>
      <c r="AD88" s="1">
        <f>(Table2[[#This Row],[Day High]]/Table2[[#This Row],[Close Price]])-1</f>
        <v>9.2626225935343864E-3</v>
      </c>
      <c r="AE88" s="1">
        <f>(Table2[[#This Row],[Close Price]]/Table2[[#This Row],[Current Week Low]])-1</f>
        <v>4.2408178720181766E-2</v>
      </c>
      <c r="AF88" s="1">
        <f>(Table2[[#This Row],[Current Week High]]/Table2[[#This Row],[Close Price]])-1</f>
        <v>9.4442426443879235E-3</v>
      </c>
      <c r="AG88" s="1">
        <f>(Table2[[#This Row],[Close Price]]/Table2[[#This Row],[Current Month Low]])-1</f>
        <v>4.2408178720181766E-2</v>
      </c>
      <c r="AH88" s="1">
        <f>(Table2[[#This Row],[Current Month High]]/Table2[[#This Row],[Close Price]])-1</f>
        <v>9.2626225935343864E-3</v>
      </c>
      <c r="AI88">
        <v>8.3363603341808794</v>
      </c>
      <c r="AJ88">
        <v>174.33981066268001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0.18</v>
      </c>
      <c r="AM88" t="s">
        <v>3175</v>
      </c>
      <c r="AN88">
        <v>1.68</v>
      </c>
      <c r="AO88" t="s">
        <v>3175</v>
      </c>
      <c r="AP88">
        <v>7.4288792048899002E-2</v>
      </c>
      <c r="AQ88">
        <f>(Table2[[#This Row],[Sharpe Ratio]]-AVERAGE(Table2[Sharpe Ratio]))/_xlfn.STDEV.P(Table2[Sharpe Ratio])</f>
        <v>0.15001022745354947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3.6346954978674799</v>
      </c>
      <c r="AS88">
        <f>_xlfn.RANK.AVG(Table2[[#This Row],[1Y Return vs Nifty Z-Score]],Table2[1Y Return vs Nifty Z-Score])</f>
        <v>35</v>
      </c>
      <c r="AT88">
        <f>_xlfn.RANK.AVG(Table2[[#This Row],[6M Return vs Nifty Z-Score]],Table2[6M Return vs Nifty Z-Score])</f>
        <v>103</v>
      </c>
      <c r="AU88">
        <f>_xlfn.RANK.AVG(Table2[[#This Row],[Sharpe Ratio Z-Score]],Table2[Sharpe Ratio Z-Score])</f>
        <v>305</v>
      </c>
      <c r="AV88">
        <f>(Table2[[#This Row],[Rank 1Y]]+Table2[[#This Row],[Rank 6M]]+Table2[[#This Row],[Rank Sharpe]])/3</f>
        <v>147.66666666666666</v>
      </c>
    </row>
    <row r="89" spans="1:48" x14ac:dyDescent="0.3">
      <c r="A89" t="s">
        <v>630</v>
      </c>
      <c r="B89" t="s">
        <v>631</v>
      </c>
      <c r="C89" t="s">
        <v>3132</v>
      </c>
      <c r="D89" t="s">
        <v>48</v>
      </c>
      <c r="E89">
        <v>30421.8</v>
      </c>
      <c r="F89">
        <v>112.67333333333301</v>
      </c>
      <c r="G89">
        <v>148.13691111806401</v>
      </c>
      <c r="H89">
        <f>(Table2[[#This Row],[1Y Return vs Nifty]]-AVERAGE(Table2[1Y Return vs Nifty]))/_xlfn.STDEV.P(Table2[1Y Return vs Nifty])</f>
        <v>2.0989766795216775</v>
      </c>
      <c r="I89">
        <v>-4.1864250392172702</v>
      </c>
      <c r="J89">
        <f>(Table2[[#This Row],[1M Return vs Nifty]]-AVERAGE(Table2[1M Return vs Nifty]))/_xlfn.STDEV.P(Table2[1M Return vs Nifty])</f>
        <v>-0.46585746800868338</v>
      </c>
      <c r="K89">
        <v>13.996266807727601</v>
      </c>
      <c r="L89">
        <f>(Table2[[#This Row],[6M Return vs Nifty]]-AVERAGE(Table2[6M Return vs Nifty]))/_xlfn.STDEV.P(Table2[6M Return vs Nifty])</f>
        <v>0.17064129414626181</v>
      </c>
      <c r="M89">
        <v>-0.58156267587245802</v>
      </c>
      <c r="N89">
        <f>(Table2[[#This Row],[1W Return vs Nifty]]-AVERAGE(Table2[1W Return vs Nifty]))/_xlfn.STDEV.P(Table2[1W Return vs Nifty])</f>
        <v>-0.79373484906044267</v>
      </c>
      <c r="O89">
        <v>175.88</v>
      </c>
      <c r="P89">
        <v>117.110449336203</v>
      </c>
      <c r="Q89">
        <v>96.534319686412601</v>
      </c>
      <c r="R89">
        <v>37.428394599968598</v>
      </c>
      <c r="S89" s="1">
        <f>(Table2[[#This Row],[Close Price]]-Table2[[#This Row],[20D EMA]])/Table2[[#This Row],[20D EMA]]</f>
        <v>-0.35937381548025354</v>
      </c>
      <c r="T89" s="1">
        <f>(Table2[[#This Row],[Close Price]]-Table2[[#This Row],[50D EMA]])/Table2[[#This Row],[50D EMA]]</f>
        <v>-3.7888301411361153E-2</v>
      </c>
      <c r="U89" s="1">
        <f>(Table2[[#This Row],[Close Price]]-Table2[[#This Row],[200D EMA]])/Table2[[#This Row],[200D EMA]]</f>
        <v>0.16718420660493868</v>
      </c>
      <c r="V89">
        <v>0.31232399651278098</v>
      </c>
      <c r="W89">
        <v>163.13</v>
      </c>
      <c r="X89">
        <v>174.42</v>
      </c>
      <c r="Y89">
        <v>152.25</v>
      </c>
      <c r="Z89">
        <v>181.7</v>
      </c>
      <c r="AA89">
        <v>152.25</v>
      </c>
      <c r="AB89">
        <v>181.7</v>
      </c>
      <c r="AC89" s="1">
        <f>(Table2[[#This Row],[Close Price]]/Table2[[#This Row],[Day Low]])-1</f>
        <v>-0.3093034185414516</v>
      </c>
      <c r="AD89" s="1">
        <f>(Table2[[#This Row],[Day High]]/Table2[[#This Row],[Close Price]])-1</f>
        <v>0.548014910360338</v>
      </c>
      <c r="AE89" s="1">
        <f>(Table2[[#This Row],[Close Price]]/Table2[[#This Row],[Current Week Low]])-1</f>
        <v>-0.25994526546250896</v>
      </c>
      <c r="AF89" s="1">
        <f>(Table2[[#This Row],[Current Week High]]/Table2[[#This Row],[Close Price]])-1</f>
        <v>0.6126264718064065</v>
      </c>
      <c r="AG89" s="1">
        <f>(Table2[[#This Row],[Close Price]]/Table2[[#This Row],[Current Month Low]])-1</f>
        <v>-0.25994526546250896</v>
      </c>
      <c r="AH89" s="1">
        <f>(Table2[[#This Row],[Current Month High]]/Table2[[#This Row],[Close Price]])-1</f>
        <v>0.6126264718064065</v>
      </c>
      <c r="AI89">
        <v>24.105082539494699</v>
      </c>
      <c r="AJ89">
        <v>197.291116974494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-0.01</v>
      </c>
      <c r="AM89" t="s">
        <v>3174</v>
      </c>
      <c r="AN89">
        <v>-5.14</v>
      </c>
      <c r="AO89" t="s">
        <v>3174</v>
      </c>
      <c r="AP89">
        <v>0.13139069985040799</v>
      </c>
      <c r="AQ89">
        <f>(Table2[[#This Row],[Sharpe Ratio]]-AVERAGE(Table2[Sharpe Ratio]))/_xlfn.STDEV.P(Table2[Sharpe Ratio])</f>
        <v>0.81668109191583327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1.8267067485146464</v>
      </c>
      <c r="AS89">
        <f>_xlfn.RANK.AVG(Table2[[#This Row],[1Y Return vs Nifty Z-Score]],Table2[1Y Return vs Nifty Z-Score])</f>
        <v>34</v>
      </c>
      <c r="AT89">
        <f>_xlfn.RANK.AVG(Table2[[#This Row],[6M Return vs Nifty Z-Score]],Table2[6M Return vs Nifty Z-Score])</f>
        <v>265</v>
      </c>
      <c r="AU89">
        <f>_xlfn.RANK.AVG(Table2[[#This Row],[Sharpe Ratio Z-Score]],Table2[Sharpe Ratio Z-Score])</f>
        <v>145</v>
      </c>
      <c r="AV89">
        <f>(Table2[[#This Row],[Rank 1Y]]+Table2[[#This Row],[Rank 6M]]+Table2[[#This Row],[Rank Sharpe]])/3</f>
        <v>148</v>
      </c>
    </row>
    <row r="90" spans="1:48" x14ac:dyDescent="0.3">
      <c r="A90" t="s">
        <v>882</v>
      </c>
      <c r="B90" t="s">
        <v>883</v>
      </c>
      <c r="C90" t="s">
        <v>3133</v>
      </c>
      <c r="D90" t="s">
        <v>51</v>
      </c>
      <c r="E90">
        <v>17607.810200715001</v>
      </c>
      <c r="F90">
        <v>1111.95</v>
      </c>
      <c r="G90">
        <v>128.723882245607</v>
      </c>
      <c r="H90">
        <f>(Table2[[#This Row],[1Y Return vs Nifty]]-AVERAGE(Table2[1Y Return vs Nifty]))/_xlfn.STDEV.P(Table2[1Y Return vs Nifty])</f>
        <v>1.7683773954797533</v>
      </c>
      <c r="I90">
        <v>24.0492261004574</v>
      </c>
      <c r="J90">
        <f>(Table2[[#This Row],[1M Return vs Nifty]]-AVERAGE(Table2[1M Return vs Nifty]))/_xlfn.STDEV.P(Table2[1M Return vs Nifty])</f>
        <v>2.1176209166029381</v>
      </c>
      <c r="K90">
        <v>63.484188212747497</v>
      </c>
      <c r="L90">
        <f>(Table2[[#This Row],[6M Return vs Nifty]]-AVERAGE(Table2[6M Return vs Nifty]))/_xlfn.STDEV.P(Table2[6M Return vs Nifty])</f>
        <v>1.8114169320620681</v>
      </c>
      <c r="M90">
        <v>-2.0674498185331198</v>
      </c>
      <c r="N90">
        <f>(Table2[[#This Row],[1W Return vs Nifty]]-AVERAGE(Table2[1W Return vs Nifty]))/_xlfn.STDEV.P(Table2[1W Return vs Nifty])</f>
        <v>-1.1533063414868461</v>
      </c>
      <c r="O90">
        <v>1119.6500000000001</v>
      </c>
      <c r="P90">
        <v>1006.12558357083</v>
      </c>
      <c r="Q90">
        <v>759.67871399740898</v>
      </c>
      <c r="R90">
        <v>40.6966821965066</v>
      </c>
      <c r="S90" s="1">
        <f>(Table2[[#This Row],[Close Price]]-Table2[[#This Row],[20D EMA]])/Table2[[#This Row],[20D EMA]]</f>
        <v>-6.8771491090966327E-3</v>
      </c>
      <c r="T90" s="1">
        <f>(Table2[[#This Row],[Close Price]]-Table2[[#This Row],[50D EMA]])/Table2[[#This Row],[50D EMA]]</f>
        <v>0.10518012677263375</v>
      </c>
      <c r="U90" s="1">
        <f>(Table2[[#This Row],[Close Price]]-Table2[[#This Row],[200D EMA]])/Table2[[#This Row],[200D EMA]]</f>
        <v>0.4637108813394929</v>
      </c>
      <c r="V90">
        <v>0.367995997004816</v>
      </c>
      <c r="W90">
        <v>1075.3499999999999</v>
      </c>
      <c r="X90">
        <v>1139.95</v>
      </c>
      <c r="Y90">
        <v>1075.3499999999999</v>
      </c>
      <c r="Z90">
        <v>1175</v>
      </c>
      <c r="AA90">
        <v>1075.3499999999999</v>
      </c>
      <c r="AB90">
        <v>1175</v>
      </c>
      <c r="AC90" s="1">
        <f>(Table2[[#This Row],[Close Price]]/Table2[[#This Row],[Day Low]])-1</f>
        <v>3.4035430325010552E-2</v>
      </c>
      <c r="AD90" s="1">
        <f>(Table2[[#This Row],[Day High]]/Table2[[#This Row],[Close Price]])-1</f>
        <v>2.5180988353792788E-2</v>
      </c>
      <c r="AE90" s="1">
        <f>(Table2[[#This Row],[Close Price]]/Table2[[#This Row],[Current Week Low]])-1</f>
        <v>3.4035430325010552E-2</v>
      </c>
      <c r="AF90" s="1">
        <f>(Table2[[#This Row],[Current Week High]]/Table2[[#This Row],[Close Price]])-1</f>
        <v>5.6702189846665751E-2</v>
      </c>
      <c r="AG90" s="1">
        <f>(Table2[[#This Row],[Close Price]]/Table2[[#This Row],[Current Month Low]])-1</f>
        <v>3.4035430325010552E-2</v>
      </c>
      <c r="AH90" s="1">
        <f>(Table2[[#This Row],[Current Month High]]/Table2[[#This Row],[Close Price]])-1</f>
        <v>5.6702189846665751E-2</v>
      </c>
      <c r="AI90">
        <v>12.1588200908314</v>
      </c>
      <c r="AJ90">
        <v>248.84705882352901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0.35</v>
      </c>
      <c r="AM90" t="s">
        <v>3175</v>
      </c>
      <c r="AN90">
        <v>-8.83</v>
      </c>
      <c r="AO90" t="s">
        <v>3174</v>
      </c>
      <c r="AP90">
        <v>5.712581316695E-2</v>
      </c>
      <c r="AQ90">
        <f>(Table2[[#This Row],[Sharpe Ratio]]-AVERAGE(Table2[Sharpe Ratio]))/_xlfn.STDEV.P(Table2[Sharpe Ratio])</f>
        <v>-5.0369381713808191E-2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4.4937395209441053</v>
      </c>
      <c r="AS90">
        <f>_xlfn.RANK.AVG(Table2[[#This Row],[1Y Return vs Nifty Z-Score]],Table2[1Y Return vs Nifty Z-Score])</f>
        <v>50</v>
      </c>
      <c r="AT90">
        <f>_xlfn.RANK.AVG(Table2[[#This Row],[6M Return vs Nifty Z-Score]],Table2[6M Return vs Nifty Z-Score])</f>
        <v>38</v>
      </c>
      <c r="AU90">
        <f>_xlfn.RANK.AVG(Table2[[#This Row],[Sharpe Ratio Z-Score]],Table2[Sharpe Ratio Z-Score])</f>
        <v>357</v>
      </c>
      <c r="AV90">
        <f>(Table2[[#This Row],[Rank 1Y]]+Table2[[#This Row],[Rank 6M]]+Table2[[#This Row],[Rank Sharpe]])/3</f>
        <v>148.33333333333334</v>
      </c>
    </row>
    <row r="91" spans="1:48" x14ac:dyDescent="0.3">
      <c r="A91" t="s">
        <v>694</v>
      </c>
      <c r="B91" t="s">
        <v>695</v>
      </c>
      <c r="C91" t="s">
        <v>3134</v>
      </c>
      <c r="D91" t="s">
        <v>57</v>
      </c>
      <c r="E91">
        <v>25755.833454899999</v>
      </c>
      <c r="F91">
        <v>194.3</v>
      </c>
      <c r="G91">
        <v>91.094634369905606</v>
      </c>
      <c r="H91">
        <f>(Table2[[#This Row],[1Y Return vs Nifty]]-AVERAGE(Table2[1Y Return vs Nifty]))/_xlfn.STDEV.P(Table2[1Y Return vs Nifty])</f>
        <v>1.1275602160238978</v>
      </c>
      <c r="I91">
        <v>-0.21154705208938199</v>
      </c>
      <c r="J91">
        <f>(Table2[[#This Row],[1M Return vs Nifty]]-AVERAGE(Table2[1M Return vs Nifty]))/_xlfn.STDEV.P(Table2[1M Return vs Nifty])</f>
        <v>-0.10216791431589868</v>
      </c>
      <c r="K91">
        <v>30.051444350401599</v>
      </c>
      <c r="L91">
        <f>(Table2[[#This Row],[6M Return vs Nifty]]-AVERAGE(Table2[6M Return vs Nifty]))/_xlfn.STDEV.P(Table2[6M Return vs Nifty])</f>
        <v>0.70295187471876319</v>
      </c>
      <c r="M91">
        <v>-0.439264946973767</v>
      </c>
      <c r="N91">
        <f>(Table2[[#This Row],[1W Return vs Nifty]]-AVERAGE(Table2[1W Return vs Nifty]))/_xlfn.STDEV.P(Table2[1W Return vs Nifty])</f>
        <v>-0.75930006240674652</v>
      </c>
      <c r="O91">
        <v>195.87</v>
      </c>
      <c r="P91">
        <v>187.98890494813301</v>
      </c>
      <c r="Q91">
        <v>154.743177793879</v>
      </c>
      <c r="R91">
        <v>43.9751108271916</v>
      </c>
      <c r="S91" s="1">
        <f>(Table2[[#This Row],[Close Price]]-Table2[[#This Row],[20D EMA]])/Table2[[#This Row],[20D EMA]]</f>
        <v>-8.0155204982896473E-3</v>
      </c>
      <c r="T91" s="1">
        <f>(Table2[[#This Row],[Close Price]]-Table2[[#This Row],[50D EMA]])/Table2[[#This Row],[50D EMA]]</f>
        <v>3.3571635802699416E-2</v>
      </c>
      <c r="U91" s="1">
        <f>(Table2[[#This Row],[Close Price]]-Table2[[#This Row],[200D EMA]])/Table2[[#This Row],[200D EMA]]</f>
        <v>0.25562886047752936</v>
      </c>
      <c r="V91">
        <v>0.71857926074791301</v>
      </c>
      <c r="W91">
        <v>187.68</v>
      </c>
      <c r="X91">
        <v>196.98</v>
      </c>
      <c r="Y91">
        <v>187.68</v>
      </c>
      <c r="Z91">
        <v>206.69</v>
      </c>
      <c r="AA91">
        <v>187.68</v>
      </c>
      <c r="AB91">
        <v>204.12</v>
      </c>
      <c r="AC91" s="1">
        <f>(Table2[[#This Row],[Close Price]]/Table2[[#This Row],[Day Low]])-1</f>
        <v>3.5272804774083566E-2</v>
      </c>
      <c r="AD91" s="1">
        <f>(Table2[[#This Row],[Day High]]/Table2[[#This Row],[Close Price]])-1</f>
        <v>1.3793103448275668E-2</v>
      </c>
      <c r="AE91" s="1">
        <f>(Table2[[#This Row],[Close Price]]/Table2[[#This Row],[Current Week Low]])-1</f>
        <v>3.5272804774083566E-2</v>
      </c>
      <c r="AF91" s="1">
        <f>(Table2[[#This Row],[Current Week High]]/Table2[[#This Row],[Close Price]])-1</f>
        <v>6.376737004632016E-2</v>
      </c>
      <c r="AG91" s="1">
        <f>(Table2[[#This Row],[Close Price]]/Table2[[#This Row],[Current Month Low]])-1</f>
        <v>3.5272804774083566E-2</v>
      </c>
      <c r="AH91" s="1">
        <f>(Table2[[#This Row],[Current Month High]]/Table2[[#This Row],[Close Price]])-1</f>
        <v>5.0540401441070415E-2</v>
      </c>
      <c r="AI91">
        <v>9.3618116314976696</v>
      </c>
      <c r="AJ91">
        <v>136.08748481166401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0.11</v>
      </c>
      <c r="AM91" t="s">
        <v>3175</v>
      </c>
      <c r="AN91">
        <v>0.97</v>
      </c>
      <c r="AO91" t="s">
        <v>3175</v>
      </c>
      <c r="AP91">
        <v>9.8640593481086003E-2</v>
      </c>
      <c r="AQ91">
        <f>(Table2[[#This Row],[Sharpe Ratio]]-AVERAGE(Table2[Sharpe Ratio]))/_xlfn.STDEV.P(Table2[Sharpe Ratio])</f>
        <v>0.43432010670387056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1.4033642207238866</v>
      </c>
      <c r="AS91">
        <f>_xlfn.RANK.AVG(Table2[[#This Row],[1Y Return vs Nifty Z-Score]],Table2[1Y Return vs Nifty Z-Score])</f>
        <v>86</v>
      </c>
      <c r="AT91">
        <f>_xlfn.RANK.AVG(Table2[[#This Row],[6M Return vs Nifty Z-Score]],Table2[6M Return vs Nifty Z-Score])</f>
        <v>132</v>
      </c>
      <c r="AU91">
        <f>_xlfn.RANK.AVG(Table2[[#This Row],[Sharpe Ratio Z-Score]],Table2[Sharpe Ratio Z-Score])</f>
        <v>230</v>
      </c>
      <c r="AV91">
        <f>(Table2[[#This Row],[Rank 1Y]]+Table2[[#This Row],[Rank 6M]]+Table2[[#This Row],[Rank Sharpe]])/3</f>
        <v>149.33333333333334</v>
      </c>
    </row>
    <row r="92" spans="1:48" x14ac:dyDescent="0.3">
      <c r="A92" t="s">
        <v>25</v>
      </c>
      <c r="B92" t="s">
        <v>26</v>
      </c>
      <c r="C92" t="s">
        <v>3130</v>
      </c>
      <c r="D92" t="s">
        <v>27</v>
      </c>
      <c r="E92">
        <v>982262.67585506896</v>
      </c>
      <c r="F92">
        <v>1640.9</v>
      </c>
      <c r="G92">
        <v>48.836799045434397</v>
      </c>
      <c r="H92">
        <f>(Table2[[#This Row],[1Y Return vs Nifty]]-AVERAGE(Table2[1Y Return vs Nifty]))/_xlfn.STDEV.P(Table2[1Y Return vs Nifty])</f>
        <v>0.40791928852016407</v>
      </c>
      <c r="I92">
        <v>7.9377427371859799</v>
      </c>
      <c r="J92">
        <f>(Table2[[#This Row],[1M Return vs Nifty]]-AVERAGE(Table2[1M Return vs Nifty]))/_xlfn.STDEV.P(Table2[1M Return vs Nifty])</f>
        <v>0.64346794569606458</v>
      </c>
      <c r="K92">
        <v>24.861870925990701</v>
      </c>
      <c r="L92">
        <f>(Table2[[#This Row],[6M Return vs Nifty]]-AVERAGE(Table2[6M Return vs Nifty]))/_xlfn.STDEV.P(Table2[6M Return vs Nifty])</f>
        <v>0.53089118992538276</v>
      </c>
      <c r="M92">
        <v>-0.469956262786763</v>
      </c>
      <c r="N92">
        <f>(Table2[[#This Row],[1W Return vs Nifty]]-AVERAGE(Table2[1W Return vs Nifty]))/_xlfn.STDEV.P(Table2[1W Return vs Nifty])</f>
        <v>-0.76672708826528391</v>
      </c>
      <c r="O92">
        <v>1665.93</v>
      </c>
      <c r="P92">
        <v>1587.1249328270701</v>
      </c>
      <c r="Q92">
        <v>1353.5115236225699</v>
      </c>
      <c r="R92">
        <v>34.8254576794656</v>
      </c>
      <c r="S92" s="1">
        <f>(Table2[[#This Row],[Close Price]]-Table2[[#This Row],[20D EMA]])/Table2[[#This Row],[20D EMA]]</f>
        <v>-1.5024640891273927E-2</v>
      </c>
      <c r="T92" s="1">
        <f>(Table2[[#This Row],[Close Price]]-Table2[[#This Row],[50D EMA]])/Table2[[#This Row],[50D EMA]]</f>
        <v>3.388206313232256E-2</v>
      </c>
      <c r="U92" s="1">
        <f>(Table2[[#This Row],[Close Price]]-Table2[[#This Row],[200D EMA]])/Table2[[#This Row],[200D EMA]]</f>
        <v>0.21232806028001661</v>
      </c>
      <c r="V92">
        <v>1.24984454269195</v>
      </c>
      <c r="W92">
        <v>1630.15</v>
      </c>
      <c r="X92">
        <v>1686.7</v>
      </c>
      <c r="Y92">
        <v>1630.15</v>
      </c>
      <c r="Z92">
        <v>1733</v>
      </c>
      <c r="AA92">
        <v>1630.15</v>
      </c>
      <c r="AB92">
        <v>1722.85</v>
      </c>
      <c r="AC92" s="1">
        <f>(Table2[[#This Row],[Close Price]]/Table2[[#This Row],[Day Low]])-1</f>
        <v>6.5944851700763252E-3</v>
      </c>
      <c r="AD92" s="1">
        <f>(Table2[[#This Row],[Day High]]/Table2[[#This Row],[Close Price]])-1</f>
        <v>2.7911511975135639E-2</v>
      </c>
      <c r="AE92" s="1">
        <f>(Table2[[#This Row],[Close Price]]/Table2[[#This Row],[Current Week Low]])-1</f>
        <v>6.5944851700763252E-3</v>
      </c>
      <c r="AF92" s="1">
        <f>(Table2[[#This Row],[Current Week High]]/Table2[[#This Row],[Close Price]])-1</f>
        <v>5.6127734779694016E-2</v>
      </c>
      <c r="AG92" s="1">
        <f>(Table2[[#This Row],[Close Price]]/Table2[[#This Row],[Current Month Low]])-1</f>
        <v>6.5944851700763252E-3</v>
      </c>
      <c r="AH92" s="1">
        <f>(Table2[[#This Row],[Current Month High]]/Table2[[#This Row],[Close Price]])-1</f>
        <v>4.9942104942409582E-2</v>
      </c>
      <c r="AI92">
        <v>8.4161131086598804</v>
      </c>
      <c r="AJ92">
        <v>83.248645932212796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0.08</v>
      </c>
      <c r="AM92" t="s">
        <v>3175</v>
      </c>
      <c r="AN92">
        <v>-1.25</v>
      </c>
      <c r="AO92" t="s">
        <v>3174</v>
      </c>
      <c r="AP92">
        <v>0.162394440646037</v>
      </c>
      <c r="AQ92">
        <f>(Table2[[#This Row],[Sharpe Ratio]]-AVERAGE(Table2[Sharpe Ratio]))/_xlfn.STDEV.P(Table2[Sharpe Ratio])</f>
        <v>1.1786530727756452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1.994204408651973</v>
      </c>
      <c r="AS92">
        <f>_xlfn.RANK.AVG(Table2[[#This Row],[1Y Return vs Nifty Z-Score]],Table2[1Y Return vs Nifty Z-Score])</f>
        <v>193</v>
      </c>
      <c r="AT92">
        <f>_xlfn.RANK.AVG(Table2[[#This Row],[6M Return vs Nifty Z-Score]],Table2[6M Return vs Nifty Z-Score])</f>
        <v>171</v>
      </c>
      <c r="AU92">
        <f>_xlfn.RANK.AVG(Table2[[#This Row],[Sharpe Ratio Z-Score]],Table2[Sharpe Ratio Z-Score])</f>
        <v>92</v>
      </c>
      <c r="AV92">
        <f>(Table2[[#This Row],[Rank 1Y]]+Table2[[#This Row],[Rank 6M]]+Table2[[#This Row],[Rank Sharpe]])/3</f>
        <v>152</v>
      </c>
    </row>
    <row r="93" spans="1:48" x14ac:dyDescent="0.3">
      <c r="A93" t="s">
        <v>1813</v>
      </c>
      <c r="B93" t="s">
        <v>1814</v>
      </c>
      <c r="C93" t="s">
        <v>3135</v>
      </c>
      <c r="D93" t="s">
        <v>190</v>
      </c>
      <c r="E93">
        <v>4332.8740275</v>
      </c>
      <c r="F93">
        <v>1646.25</v>
      </c>
      <c r="G93">
        <v>54.510095579279898</v>
      </c>
      <c r="H93">
        <f>(Table2[[#This Row],[1Y Return vs Nifty]]-AVERAGE(Table2[1Y Return vs Nifty]))/_xlfn.STDEV.P(Table2[1Y Return vs Nifty])</f>
        <v>0.50453418486474833</v>
      </c>
      <c r="I93">
        <v>4.6354056454759602</v>
      </c>
      <c r="J93">
        <f>(Table2[[#This Row],[1M Return vs Nifty]]-AVERAGE(Table2[1M Return vs Nifty]))/_xlfn.STDEV.P(Table2[1M Return vs Nifty])</f>
        <v>0.34131389042279414</v>
      </c>
      <c r="K93">
        <v>34.350484668640803</v>
      </c>
      <c r="L93">
        <f>(Table2[[#This Row],[6M Return vs Nifty]]-AVERAGE(Table2[6M Return vs Nifty]))/_xlfn.STDEV.P(Table2[6M Return vs Nifty])</f>
        <v>0.84548686952800534</v>
      </c>
      <c r="M93">
        <v>1.6127636820903</v>
      </c>
      <c r="N93">
        <f>(Table2[[#This Row],[1W Return vs Nifty]]-AVERAGE(Table2[1W Return vs Nifty]))/_xlfn.STDEV.P(Table2[1W Return vs Nifty])</f>
        <v>-0.26272735814802251</v>
      </c>
      <c r="O93">
        <v>1665.88</v>
      </c>
      <c r="P93">
        <v>1562.5376119407999</v>
      </c>
      <c r="Q93">
        <v>1304.1302010837901</v>
      </c>
      <c r="R93">
        <v>39.5866112136436</v>
      </c>
      <c r="S93" s="1">
        <f>(Table2[[#This Row],[Close Price]]-Table2[[#This Row],[20D EMA]])/Table2[[#This Row],[20D EMA]]</f>
        <v>-1.1783561841189106E-2</v>
      </c>
      <c r="T93" s="1">
        <f>(Table2[[#This Row],[Close Price]]-Table2[[#This Row],[50D EMA]])/Table2[[#This Row],[50D EMA]]</f>
        <v>5.3574638728358298E-2</v>
      </c>
      <c r="U93" s="1">
        <f>(Table2[[#This Row],[Close Price]]-Table2[[#This Row],[200D EMA]])/Table2[[#This Row],[200D EMA]]</f>
        <v>0.262335615440769</v>
      </c>
      <c r="V93">
        <v>0.66077699067794504</v>
      </c>
      <c r="W93">
        <v>1606</v>
      </c>
      <c r="X93">
        <v>1724.8</v>
      </c>
      <c r="Y93">
        <v>1606</v>
      </c>
      <c r="Z93">
        <v>1790</v>
      </c>
      <c r="AA93">
        <v>1606</v>
      </c>
      <c r="AB93">
        <v>1767</v>
      </c>
      <c r="AC93" s="1">
        <f>(Table2[[#This Row],[Close Price]]/Table2[[#This Row],[Day Low]])-1</f>
        <v>2.5062266500622599E-2</v>
      </c>
      <c r="AD93" s="1">
        <f>(Table2[[#This Row],[Day High]]/Table2[[#This Row],[Close Price]])-1</f>
        <v>4.7714502657554947E-2</v>
      </c>
      <c r="AE93" s="1">
        <f>(Table2[[#This Row],[Close Price]]/Table2[[#This Row],[Current Week Low]])-1</f>
        <v>2.5062266500622599E-2</v>
      </c>
      <c r="AF93" s="1">
        <f>(Table2[[#This Row],[Current Week High]]/Table2[[#This Row],[Close Price]])-1</f>
        <v>8.7319665907365174E-2</v>
      </c>
      <c r="AG93" s="1">
        <f>(Table2[[#This Row],[Close Price]]/Table2[[#This Row],[Current Month Low]])-1</f>
        <v>2.5062266500622599E-2</v>
      </c>
      <c r="AH93" s="1">
        <f>(Table2[[#This Row],[Current Month High]]/Table2[[#This Row],[Close Price]])-1</f>
        <v>7.3348519362186781E-2</v>
      </c>
      <c r="AI93">
        <v>8.7319665907365103</v>
      </c>
      <c r="AJ93">
        <v>100.273722627737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</v>
      </c>
      <c r="AM93" t="s">
        <v>3175</v>
      </c>
      <c r="AN93">
        <v>-2.76</v>
      </c>
      <c r="AO93" t="s">
        <v>3174</v>
      </c>
      <c r="AP93">
        <v>0.120203121921338</v>
      </c>
      <c r="AQ93">
        <f>(Table2[[#This Row],[Sharpe Ratio]]-AVERAGE(Table2[Sharpe Ratio]))/_xlfn.STDEV.P(Table2[Sharpe Ratio])</f>
        <v>0.68606492625043392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2.1146725129179593</v>
      </c>
      <c r="AS93">
        <f>_xlfn.RANK.AVG(Table2[[#This Row],[1Y Return vs Nifty Z-Score]],Table2[1Y Return vs Nifty Z-Score])</f>
        <v>172</v>
      </c>
      <c r="AT93">
        <f>_xlfn.RANK.AVG(Table2[[#This Row],[6M Return vs Nifty Z-Score]],Table2[6M Return vs Nifty Z-Score])</f>
        <v>111</v>
      </c>
      <c r="AU93">
        <f>_xlfn.RANK.AVG(Table2[[#This Row],[Sharpe Ratio Z-Score]],Table2[Sharpe Ratio Z-Score])</f>
        <v>176</v>
      </c>
      <c r="AV93">
        <f>(Table2[[#This Row],[Rank 1Y]]+Table2[[#This Row],[Rank 6M]]+Table2[[#This Row],[Rank Sharpe]])/3</f>
        <v>153</v>
      </c>
    </row>
    <row r="94" spans="1:48" x14ac:dyDescent="0.3">
      <c r="A94" t="s">
        <v>1232</v>
      </c>
      <c r="B94" t="s">
        <v>1233</v>
      </c>
      <c r="C94" t="s">
        <v>3140</v>
      </c>
      <c r="D94" t="s">
        <v>287</v>
      </c>
      <c r="E94">
        <v>9678.39179616</v>
      </c>
      <c r="F94">
        <v>593.1</v>
      </c>
      <c r="G94">
        <v>42.714439250506103</v>
      </c>
      <c r="H94">
        <f>(Table2[[#This Row],[1Y Return vs Nifty]]-AVERAGE(Table2[1Y Return vs Nifty]))/_xlfn.STDEV.P(Table2[1Y Return vs Nifty])</f>
        <v>0.30365695119257408</v>
      </c>
      <c r="I94">
        <v>9.6651414040566106</v>
      </c>
      <c r="J94">
        <f>(Table2[[#This Row],[1M Return vs Nifty]]-AVERAGE(Table2[1M Return vs Nifty]))/_xlfn.STDEV.P(Table2[1M Return vs Nifty])</f>
        <v>0.80151980344821494</v>
      </c>
      <c r="K94">
        <v>35.848768973652497</v>
      </c>
      <c r="L94">
        <f>(Table2[[#This Row],[6M Return vs Nifty]]-AVERAGE(Table2[6M Return vs Nifty]))/_xlfn.STDEV.P(Table2[6M Return vs Nifty])</f>
        <v>0.89516259476639526</v>
      </c>
      <c r="M94">
        <v>4.9365081454465098</v>
      </c>
      <c r="N94">
        <f>(Table2[[#This Row],[1W Return vs Nifty]]-AVERAGE(Table2[1W Return vs Nifty]))/_xlfn.STDEV.P(Table2[1W Return vs Nifty])</f>
        <v>0.54158928395776573</v>
      </c>
      <c r="O94">
        <v>574.12</v>
      </c>
      <c r="P94">
        <v>554.59175596081002</v>
      </c>
      <c r="Q94">
        <v>474.00364447719397</v>
      </c>
      <c r="R94">
        <v>64.018564878020996</v>
      </c>
      <c r="S94" s="1">
        <f>(Table2[[#This Row],[Close Price]]-Table2[[#This Row],[20D EMA]])/Table2[[#This Row],[20D EMA]]</f>
        <v>3.3059290740611751E-2</v>
      </c>
      <c r="T94" s="1">
        <f>(Table2[[#This Row],[Close Price]]-Table2[[#This Row],[50D EMA]])/Table2[[#This Row],[50D EMA]]</f>
        <v>6.9435298352886393E-2</v>
      </c>
      <c r="U94" s="1">
        <f>(Table2[[#This Row],[Close Price]]-Table2[[#This Row],[200D EMA]])/Table2[[#This Row],[200D EMA]]</f>
        <v>0.25125620216309585</v>
      </c>
      <c r="V94">
        <v>0.81853177790612697</v>
      </c>
      <c r="W94">
        <v>575</v>
      </c>
      <c r="X94">
        <v>599</v>
      </c>
      <c r="Y94">
        <v>575</v>
      </c>
      <c r="Z94">
        <v>605.04999999999995</v>
      </c>
      <c r="AA94">
        <v>575</v>
      </c>
      <c r="AB94">
        <v>605.04999999999995</v>
      </c>
      <c r="AC94" s="1">
        <f>(Table2[[#This Row],[Close Price]]/Table2[[#This Row],[Day Low]])-1</f>
        <v>3.1478260869565178E-2</v>
      </c>
      <c r="AD94" s="1">
        <f>(Table2[[#This Row],[Day High]]/Table2[[#This Row],[Close Price]])-1</f>
        <v>9.9477322542571578E-3</v>
      </c>
      <c r="AE94" s="1">
        <f>(Table2[[#This Row],[Close Price]]/Table2[[#This Row],[Current Week Low]])-1</f>
        <v>3.1478260869565178E-2</v>
      </c>
      <c r="AF94" s="1">
        <f>(Table2[[#This Row],[Current Week High]]/Table2[[#This Row],[Close Price]])-1</f>
        <v>2.0148372955656635E-2</v>
      </c>
      <c r="AG94" s="1">
        <f>(Table2[[#This Row],[Close Price]]/Table2[[#This Row],[Current Month Low]])-1</f>
        <v>3.1478260869565178E-2</v>
      </c>
      <c r="AH94" s="1">
        <f>(Table2[[#This Row],[Current Month High]]/Table2[[#This Row],[Close Price]])-1</f>
        <v>2.0148372955656635E-2</v>
      </c>
      <c r="AI94">
        <v>2.0148372955656599</v>
      </c>
      <c r="AJ94">
        <v>72.362685265910997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0.05</v>
      </c>
      <c r="AM94" t="s">
        <v>3175</v>
      </c>
      <c r="AN94">
        <v>5.47</v>
      </c>
      <c r="AO94" t="s">
        <v>3175</v>
      </c>
      <c r="AP94">
        <v>0.130970116162482</v>
      </c>
      <c r="AQ94">
        <f>(Table2[[#This Row],[Sharpe Ratio]]-AVERAGE(Table2[Sharpe Ratio]))/_xlfn.STDEV.P(Table2[Sharpe Ratio])</f>
        <v>0.8117707324969673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3.3536993658619174</v>
      </c>
      <c r="AS94">
        <f>_xlfn.RANK.AVG(Table2[[#This Row],[1Y Return vs Nifty Z-Score]],Table2[1Y Return vs Nifty Z-Score])</f>
        <v>218</v>
      </c>
      <c r="AT94">
        <f>_xlfn.RANK.AVG(Table2[[#This Row],[6M Return vs Nifty Z-Score]],Table2[6M Return vs Nifty Z-Score])</f>
        <v>105</v>
      </c>
      <c r="AU94">
        <f>_xlfn.RANK.AVG(Table2[[#This Row],[Sharpe Ratio Z-Score]],Table2[Sharpe Ratio Z-Score])</f>
        <v>147</v>
      </c>
      <c r="AV94">
        <f>(Table2[[#This Row],[Rank 1Y]]+Table2[[#This Row],[Rank 6M]]+Table2[[#This Row],[Rank Sharpe]])/3</f>
        <v>156.66666666666666</v>
      </c>
    </row>
    <row r="95" spans="1:48" x14ac:dyDescent="0.3">
      <c r="A95" t="s">
        <v>706</v>
      </c>
      <c r="B95" t="s">
        <v>707</v>
      </c>
      <c r="C95" t="s">
        <v>3135</v>
      </c>
      <c r="D95" t="s">
        <v>509</v>
      </c>
      <c r="E95">
        <v>25250.17921744</v>
      </c>
      <c r="F95">
        <v>1379.6</v>
      </c>
      <c r="G95">
        <v>83.969751119241295</v>
      </c>
      <c r="H95">
        <f>(Table2[[#This Row],[1Y Return vs Nifty]]-AVERAGE(Table2[1Y Return vs Nifty]))/_xlfn.STDEV.P(Table2[1Y Return vs Nifty])</f>
        <v>1.0062251416762853</v>
      </c>
      <c r="I95">
        <v>-8.8760734217770292</v>
      </c>
      <c r="J95">
        <f>(Table2[[#This Row],[1M Return vs Nifty]]-AVERAGE(Table2[1M Return vs Nifty]))/_xlfn.STDEV.P(Table2[1M Return vs Nifty])</f>
        <v>-0.89494639419774624</v>
      </c>
      <c r="K95">
        <v>59.586102658089203</v>
      </c>
      <c r="L95">
        <f>(Table2[[#This Row],[6M Return vs Nifty]]-AVERAGE(Table2[6M Return vs Nifty]))/_xlfn.STDEV.P(Table2[6M Return vs Nifty])</f>
        <v>1.6821756216370545</v>
      </c>
      <c r="M95">
        <v>6.6332026294363899</v>
      </c>
      <c r="N95">
        <f>(Table2[[#This Row],[1W Return vs Nifty]]-AVERAGE(Table2[1W Return vs Nifty]))/_xlfn.STDEV.P(Table2[1W Return vs Nifty])</f>
        <v>0.95217428081523903</v>
      </c>
      <c r="O95">
        <v>1404.27</v>
      </c>
      <c r="P95">
        <v>1441.34422278687</v>
      </c>
      <c r="Q95">
        <v>1217.8629962934499</v>
      </c>
      <c r="R95">
        <v>46.418359704929102</v>
      </c>
      <c r="S95" s="1">
        <f>(Table2[[#This Row],[Close Price]]-Table2[[#This Row],[20D EMA]])/Table2[[#This Row],[20D EMA]]</f>
        <v>-1.7567846639179128E-2</v>
      </c>
      <c r="T95" s="1">
        <f>(Table2[[#This Row],[Close Price]]-Table2[[#This Row],[50D EMA]])/Table2[[#This Row],[50D EMA]]</f>
        <v>-4.2837943782427133E-2</v>
      </c>
      <c r="U95" s="1">
        <f>(Table2[[#This Row],[Close Price]]-Table2[[#This Row],[200D EMA]])/Table2[[#This Row],[200D EMA]]</f>
        <v>0.13280393952258543</v>
      </c>
      <c r="V95">
        <v>1.00533054193703</v>
      </c>
      <c r="W95">
        <v>1335</v>
      </c>
      <c r="X95">
        <v>1391.95</v>
      </c>
      <c r="Y95">
        <v>1335</v>
      </c>
      <c r="Z95">
        <v>1444</v>
      </c>
      <c r="AA95">
        <v>1335</v>
      </c>
      <c r="AB95">
        <v>1444</v>
      </c>
      <c r="AC95" s="1">
        <f>(Table2[[#This Row],[Close Price]]/Table2[[#This Row],[Day Low]])-1</f>
        <v>3.3408239700374542E-2</v>
      </c>
      <c r="AD95" s="1">
        <f>(Table2[[#This Row],[Day High]]/Table2[[#This Row],[Close Price]])-1</f>
        <v>8.9518701072774931E-3</v>
      </c>
      <c r="AE95" s="1">
        <f>(Table2[[#This Row],[Close Price]]/Table2[[#This Row],[Current Week Low]])-1</f>
        <v>3.3408239700374542E-2</v>
      </c>
      <c r="AF95" s="1">
        <f>(Table2[[#This Row],[Current Week High]]/Table2[[#This Row],[Close Price]])-1</f>
        <v>4.6680197158596837E-2</v>
      </c>
      <c r="AG95" s="1">
        <f>(Table2[[#This Row],[Close Price]]/Table2[[#This Row],[Current Month Low]])-1</f>
        <v>3.3408239700374542E-2</v>
      </c>
      <c r="AH95" s="1">
        <f>(Table2[[#This Row],[Current Month High]]/Table2[[#This Row],[Close Price]])-1</f>
        <v>4.6680197158596837E-2</v>
      </c>
      <c r="AI95">
        <v>28.729341838213902</v>
      </c>
      <c r="AJ95">
        <v>130.317195325542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-0.14000000000000001</v>
      </c>
      <c r="AM95" t="s">
        <v>3174</v>
      </c>
      <c r="AN95">
        <v>-1.46</v>
      </c>
      <c r="AO95" t="s">
        <v>3174</v>
      </c>
      <c r="AP95">
        <v>6.6249038428495999E-2</v>
      </c>
      <c r="AQ95">
        <f>(Table2[[#This Row],[Sharpe Ratio]]-AVERAGE(Table2[Sharpe Ratio]))/_xlfn.STDEV.P(Table2[Sharpe Ratio])</f>
        <v>5.6145246360287206E-2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95</v>
      </c>
      <c r="AT95">
        <f>_xlfn.RANK.AVG(Table2[[#This Row],[6M Return vs Nifty Z-Score]],Table2[6M Return vs Nifty Z-Score])</f>
        <v>45</v>
      </c>
      <c r="AU95">
        <f>_xlfn.RANK.AVG(Table2[[#This Row],[Sharpe Ratio Z-Score]],Table2[Sharpe Ratio Z-Score])</f>
        <v>334</v>
      </c>
      <c r="AV95">
        <f>(Table2[[#This Row],[Rank 1Y]]+Table2[[#This Row],[Rank 6M]]+Table2[[#This Row],[Rank Sharpe]])/3</f>
        <v>158</v>
      </c>
    </row>
    <row r="96" spans="1:48" x14ac:dyDescent="0.3">
      <c r="A96" t="s">
        <v>1154</v>
      </c>
      <c r="B96" t="s">
        <v>1155</v>
      </c>
      <c r="C96" t="s">
        <v>3142</v>
      </c>
      <c r="D96" t="s">
        <v>469</v>
      </c>
      <c r="E96">
        <v>11008.604958865</v>
      </c>
      <c r="F96">
        <v>1654.15</v>
      </c>
      <c r="G96">
        <v>24.5370908312239</v>
      </c>
      <c r="H96">
        <f>(Table2[[#This Row],[1Y Return vs Nifty]]-AVERAGE(Table2[1Y Return vs Nifty]))/_xlfn.STDEV.P(Table2[1Y Return vs Nifty])</f>
        <v>-5.8989873823383663E-3</v>
      </c>
      <c r="I96">
        <v>-18.466078071217101</v>
      </c>
      <c r="J96">
        <f>(Table2[[#This Row],[1M Return vs Nifty]]-AVERAGE(Table2[1M Return vs Nifty]))/_xlfn.STDEV.P(Table2[1M Return vs Nifty])</f>
        <v>-1.7724033934217009</v>
      </c>
      <c r="K96">
        <v>31.474425463141301</v>
      </c>
      <c r="L96">
        <f>(Table2[[#This Row],[6M Return vs Nifty]]-AVERAGE(Table2[6M Return vs Nifty]))/_xlfn.STDEV.P(Table2[6M Return vs Nifty])</f>
        <v>0.75013091713376323</v>
      </c>
      <c r="M96">
        <v>-2.1645451456176401</v>
      </c>
      <c r="N96">
        <f>(Table2[[#This Row],[1W Return vs Nifty]]-AVERAGE(Table2[1W Return vs Nifty]))/_xlfn.STDEV.P(Table2[1W Return vs Nifty])</f>
        <v>-1.1768025483420284</v>
      </c>
      <c r="O96">
        <v>1824.81</v>
      </c>
      <c r="P96">
        <v>1851.8484833428299</v>
      </c>
      <c r="Q96">
        <v>1546.1193222276599</v>
      </c>
      <c r="R96">
        <v>11.4226593854121</v>
      </c>
      <c r="S96" s="1">
        <f>(Table2[[#This Row],[Close Price]]-Table2[[#This Row],[20D EMA]])/Table2[[#This Row],[20D EMA]]</f>
        <v>-9.3522065310909008E-2</v>
      </c>
      <c r="T96" s="1">
        <f>(Table2[[#This Row],[Close Price]]-Table2[[#This Row],[50D EMA]])/Table2[[#This Row],[50D EMA]]</f>
        <v>-0.10675737519624612</v>
      </c>
      <c r="U96" s="1">
        <f>(Table2[[#This Row],[Close Price]]-Table2[[#This Row],[200D EMA]])/Table2[[#This Row],[200D EMA]]</f>
        <v>6.9872147782674851E-2</v>
      </c>
      <c r="V96">
        <v>0.313419385626453</v>
      </c>
      <c r="W96">
        <v>1644.25</v>
      </c>
      <c r="X96">
        <v>1719.9</v>
      </c>
      <c r="Y96">
        <v>1644.25</v>
      </c>
      <c r="Z96">
        <v>1800</v>
      </c>
      <c r="AA96">
        <v>1644.25</v>
      </c>
      <c r="AB96">
        <v>1770.25</v>
      </c>
      <c r="AC96" s="1">
        <f>(Table2[[#This Row],[Close Price]]/Table2[[#This Row],[Day Low]])-1</f>
        <v>6.020982210734438E-3</v>
      </c>
      <c r="AD96" s="1">
        <f>(Table2[[#This Row],[Day High]]/Table2[[#This Row],[Close Price]])-1</f>
        <v>3.9748511320013336E-2</v>
      </c>
      <c r="AE96" s="1">
        <f>(Table2[[#This Row],[Close Price]]/Table2[[#This Row],[Current Week Low]])-1</f>
        <v>6.020982210734438E-3</v>
      </c>
      <c r="AF96" s="1">
        <f>(Table2[[#This Row],[Current Week High]]/Table2[[#This Row],[Close Price]])-1</f>
        <v>8.8172173019375411E-2</v>
      </c>
      <c r="AG96" s="1">
        <f>(Table2[[#This Row],[Close Price]]/Table2[[#This Row],[Current Month Low]])-1</f>
        <v>6.020982210734438E-3</v>
      </c>
      <c r="AH96" s="1">
        <f>(Table2[[#This Row],[Current Month High]]/Table2[[#This Row],[Close Price]])-1</f>
        <v>7.0187105159749574E-2</v>
      </c>
      <c r="AI96">
        <v>43.880542877006299</v>
      </c>
      <c r="AJ96">
        <v>84.126618979929702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-0.34</v>
      </c>
      <c r="AM96" t="s">
        <v>3174</v>
      </c>
      <c r="AN96">
        <v>-9.75</v>
      </c>
      <c r="AO96" t="s">
        <v>3174</v>
      </c>
      <c r="AP96">
        <v>0.18949624753146599</v>
      </c>
      <c r="AQ96">
        <f>(Table2[[#This Row],[Sharpe Ratio]]-AVERAGE(Table2[Sharpe Ratio]))/_xlfn.STDEV.P(Table2[Sharpe Ratio])</f>
        <v>1.4950695590269392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305</v>
      </c>
      <c r="AT96">
        <f>_xlfn.RANK.AVG(Table2[[#This Row],[6M Return vs Nifty Z-Score]],Table2[6M Return vs Nifty Z-Score])</f>
        <v>124</v>
      </c>
      <c r="AU96">
        <f>_xlfn.RANK.AVG(Table2[[#This Row],[Sharpe Ratio Z-Score]],Table2[Sharpe Ratio Z-Score])</f>
        <v>46</v>
      </c>
      <c r="AV96">
        <f>(Table2[[#This Row],[Rank 1Y]]+Table2[[#This Row],[Rank 6M]]+Table2[[#This Row],[Rank Sharpe]])/3</f>
        <v>158.33333333333334</v>
      </c>
    </row>
    <row r="97" spans="1:48" x14ac:dyDescent="0.3">
      <c r="A97" t="s">
        <v>159</v>
      </c>
      <c r="B97" t="s">
        <v>160</v>
      </c>
      <c r="C97" t="s">
        <v>3141</v>
      </c>
      <c r="D97" t="s">
        <v>161</v>
      </c>
      <c r="E97">
        <v>168051.81771</v>
      </c>
      <c r="F97">
        <v>7930.4</v>
      </c>
      <c r="G97">
        <v>69.682244273153898</v>
      </c>
      <c r="H97">
        <f>(Table2[[#This Row],[1Y Return vs Nifty]]-AVERAGE(Table2[1Y Return vs Nifty]))/_xlfn.STDEV.P(Table2[1Y Return vs Nifty])</f>
        <v>0.76291228384799703</v>
      </c>
      <c r="I97">
        <v>6.1454131624845401</v>
      </c>
      <c r="J97">
        <f>(Table2[[#This Row],[1M Return vs Nifty]]-AVERAGE(Table2[1M Return vs Nifty]))/_xlfn.STDEV.P(Table2[1M Return vs Nifty])</f>
        <v>0.47947510234226115</v>
      </c>
      <c r="K97">
        <v>10.868717707221199</v>
      </c>
      <c r="L97">
        <f>(Table2[[#This Row],[6M Return vs Nifty]]-AVERAGE(Table2[6M Return vs Nifty]))/_xlfn.STDEV.P(Table2[6M Return vs Nifty])</f>
        <v>6.6947175969460301E-2</v>
      </c>
      <c r="M97">
        <v>4.6985844440342204</v>
      </c>
      <c r="N97">
        <f>(Table2[[#This Row],[1W Return vs Nifty]]-AVERAGE(Table2[1W Return vs Nifty]))/_xlfn.STDEV.P(Table2[1W Return vs Nifty])</f>
        <v>0.48401386120577788</v>
      </c>
      <c r="O97">
        <v>7935.28</v>
      </c>
      <c r="P97">
        <v>7875.08200290074</v>
      </c>
      <c r="Q97">
        <v>6934.2695101987902</v>
      </c>
      <c r="R97">
        <v>47.364719622643399</v>
      </c>
      <c r="S97" s="1">
        <f>(Table2[[#This Row],[Close Price]]-Table2[[#This Row],[20D EMA]])/Table2[[#This Row],[20D EMA]]</f>
        <v>-6.1497514895506012E-4</v>
      </c>
      <c r="T97" s="1">
        <f>(Table2[[#This Row],[Close Price]]-Table2[[#This Row],[50D EMA]])/Table2[[#This Row],[50D EMA]]</f>
        <v>7.0244344222553578E-3</v>
      </c>
      <c r="U97" s="1">
        <f>(Table2[[#This Row],[Close Price]]-Table2[[#This Row],[200D EMA]])/Table2[[#This Row],[200D EMA]]</f>
        <v>0.14365326994229455</v>
      </c>
      <c r="V97">
        <v>1.04622963651953</v>
      </c>
      <c r="W97">
        <v>7880</v>
      </c>
      <c r="X97">
        <v>8104.2</v>
      </c>
      <c r="Y97">
        <v>7880</v>
      </c>
      <c r="Z97">
        <v>8303.25</v>
      </c>
      <c r="AA97">
        <v>7880</v>
      </c>
      <c r="AB97">
        <v>8303.25</v>
      </c>
      <c r="AC97" s="1">
        <f>(Table2[[#This Row],[Close Price]]/Table2[[#This Row],[Day Low]])-1</f>
        <v>6.3959390862944332E-3</v>
      </c>
      <c r="AD97" s="1">
        <f>(Table2[[#This Row],[Day High]]/Table2[[#This Row],[Close Price]])-1</f>
        <v>2.1915666296782099E-2</v>
      </c>
      <c r="AE97" s="1">
        <f>(Table2[[#This Row],[Close Price]]/Table2[[#This Row],[Current Week Low]])-1</f>
        <v>6.3959390862944332E-3</v>
      </c>
      <c r="AF97" s="1">
        <f>(Table2[[#This Row],[Current Week High]]/Table2[[#This Row],[Close Price]])-1</f>
        <v>4.701528296176738E-2</v>
      </c>
      <c r="AG97" s="1">
        <f>(Table2[[#This Row],[Close Price]]/Table2[[#This Row],[Current Month Low]])-1</f>
        <v>6.3959390862944332E-3</v>
      </c>
      <c r="AH97" s="1">
        <f>(Table2[[#This Row],[Current Month High]]/Table2[[#This Row],[Close Price]])-1</f>
        <v>4.701528296176738E-2</v>
      </c>
      <c r="AI97">
        <v>15.378165035811501</v>
      </c>
      <c r="AJ97">
        <v>105.984415584415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-0.02</v>
      </c>
      <c r="AM97" t="s">
        <v>3174</v>
      </c>
      <c r="AN97">
        <v>0.72</v>
      </c>
      <c r="AO97" t="s">
        <v>3175</v>
      </c>
      <c r="AP97">
        <v>0.183806780454812</v>
      </c>
      <c r="AQ97">
        <f>(Table2[[#This Row],[Sharpe Ratio]]-AVERAGE(Table2[Sharpe Ratio]))/_xlfn.STDEV.P(Table2[Sharpe Ratio])</f>
        <v>1.428644424029569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3.2219928473950654</v>
      </c>
      <c r="AS97">
        <f>_xlfn.RANK.AVG(Table2[[#This Row],[1Y Return vs Nifty Z-Score]],Table2[1Y Return vs Nifty Z-Score])</f>
        <v>123</v>
      </c>
      <c r="AT97">
        <f>_xlfn.RANK.AVG(Table2[[#This Row],[6M Return vs Nifty Z-Score]],Table2[6M Return vs Nifty Z-Score])</f>
        <v>297</v>
      </c>
      <c r="AU97">
        <f>_xlfn.RANK.AVG(Table2[[#This Row],[Sharpe Ratio Z-Score]],Table2[Sharpe Ratio Z-Score])</f>
        <v>56</v>
      </c>
      <c r="AV97">
        <f>(Table2[[#This Row],[Rank 1Y]]+Table2[[#This Row],[Rank 6M]]+Table2[[#This Row],[Rank Sharpe]])/3</f>
        <v>158.66666666666666</v>
      </c>
    </row>
    <row r="98" spans="1:48" x14ac:dyDescent="0.3">
      <c r="A98" t="s">
        <v>1032</v>
      </c>
      <c r="B98" t="s">
        <v>1033</v>
      </c>
      <c r="C98" t="s">
        <v>3143</v>
      </c>
      <c r="D98" t="s">
        <v>406</v>
      </c>
      <c r="E98">
        <v>13735.937738250001</v>
      </c>
      <c r="F98">
        <v>1088.0999999999999</v>
      </c>
      <c r="G98">
        <v>40.402302768023901</v>
      </c>
      <c r="H98">
        <f>(Table2[[#This Row],[1Y Return vs Nifty]]-AVERAGE(Table2[1Y Return vs Nifty]))/_xlfn.STDEV.P(Table2[1Y Return vs Nifty])</f>
        <v>0.26428181448733079</v>
      </c>
      <c r="I98">
        <v>7.6394251537215299</v>
      </c>
      <c r="J98">
        <f>(Table2[[#This Row],[1M Return vs Nifty]]-AVERAGE(Table2[1M Return vs Nifty]))/_xlfn.STDEV.P(Table2[1M Return vs Nifty])</f>
        <v>0.61617277106674451</v>
      </c>
      <c r="K98">
        <v>76.823801966868999</v>
      </c>
      <c r="L98">
        <f>(Table2[[#This Row],[6M Return vs Nifty]]-AVERAGE(Table2[6M Return vs Nifty]))/_xlfn.STDEV.P(Table2[6M Return vs Nifty])</f>
        <v>2.2536927974765524</v>
      </c>
      <c r="M98">
        <v>10.1965653628681</v>
      </c>
      <c r="N98">
        <f>(Table2[[#This Row],[1W Return vs Nifty]]-AVERAGE(Table2[1W Return vs Nifty]))/_xlfn.STDEV.P(Table2[1W Return vs Nifty])</f>
        <v>1.8144764162401232</v>
      </c>
      <c r="O98">
        <v>1052.8399999999999</v>
      </c>
      <c r="P98">
        <v>987.477844742098</v>
      </c>
      <c r="Q98">
        <v>775.05148539070797</v>
      </c>
      <c r="R98">
        <v>57.797308521816497</v>
      </c>
      <c r="S98" s="1">
        <f>(Table2[[#This Row],[Close Price]]-Table2[[#This Row],[20D EMA]])/Table2[[#This Row],[20D EMA]]</f>
        <v>3.3490368906956419E-2</v>
      </c>
      <c r="T98" s="1">
        <f>(Table2[[#This Row],[Close Price]]-Table2[[#This Row],[50D EMA]])/Table2[[#This Row],[50D EMA]]</f>
        <v>0.10189813958224211</v>
      </c>
      <c r="U98" s="1">
        <f>(Table2[[#This Row],[Close Price]]-Table2[[#This Row],[200D EMA]])/Table2[[#This Row],[200D EMA]]</f>
        <v>0.40390673459774401</v>
      </c>
      <c r="V98">
        <v>0.75391156100679202</v>
      </c>
      <c r="W98">
        <v>1077.3499999999999</v>
      </c>
      <c r="X98">
        <v>1127.0999999999999</v>
      </c>
      <c r="Y98">
        <v>1062</v>
      </c>
      <c r="Z98">
        <v>1163.8499999999999</v>
      </c>
      <c r="AA98">
        <v>1066</v>
      </c>
      <c r="AB98">
        <v>1163.8499999999999</v>
      </c>
      <c r="AC98" s="1">
        <f>(Table2[[#This Row],[Close Price]]/Table2[[#This Row],[Day Low]])-1</f>
        <v>9.9781872186384124E-3</v>
      </c>
      <c r="AD98" s="1">
        <f>(Table2[[#This Row],[Day High]]/Table2[[#This Row],[Close Price]])-1</f>
        <v>3.584229390680993E-2</v>
      </c>
      <c r="AE98" s="1">
        <f>(Table2[[#This Row],[Close Price]]/Table2[[#This Row],[Current Week Low]])-1</f>
        <v>2.4576271186440568E-2</v>
      </c>
      <c r="AF98" s="1">
        <f>(Table2[[#This Row],[Current Week High]]/Table2[[#This Row],[Close Price]])-1</f>
        <v>6.9616763165150308E-2</v>
      </c>
      <c r="AG98" s="1">
        <f>(Table2[[#This Row],[Close Price]]/Table2[[#This Row],[Current Month Low]])-1</f>
        <v>2.0731707317073189E-2</v>
      </c>
      <c r="AH98" s="1">
        <f>(Table2[[#This Row],[Current Month High]]/Table2[[#This Row],[Close Price]])-1</f>
        <v>6.9616763165150308E-2</v>
      </c>
      <c r="AI98">
        <v>6.9616763165150299</v>
      </c>
      <c r="AJ98">
        <v>141.79999999999899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0.4</v>
      </c>
      <c r="AM98" t="s">
        <v>3175</v>
      </c>
      <c r="AN98">
        <v>13.54</v>
      </c>
      <c r="AO98" t="s">
        <v>3175</v>
      </c>
      <c r="AP98">
        <v>9.7545357094719995E-2</v>
      </c>
      <c r="AQ98">
        <f>(Table2[[#This Row],[Sharpe Ratio]]-AVERAGE(Table2[Sharpe Ratio]))/_xlfn.STDEV.P(Table2[Sharpe Ratio])</f>
        <v>0.42153310506765063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5.3701569043384012</v>
      </c>
      <c r="AS98">
        <f>_xlfn.RANK.AVG(Table2[[#This Row],[1Y Return vs Nifty Z-Score]],Table2[1Y Return vs Nifty Z-Score])</f>
        <v>230</v>
      </c>
      <c r="AT98">
        <f>_xlfn.RANK.AVG(Table2[[#This Row],[6M Return vs Nifty Z-Score]],Table2[6M Return vs Nifty Z-Score])</f>
        <v>21</v>
      </c>
      <c r="AU98">
        <f>_xlfn.RANK.AVG(Table2[[#This Row],[Sharpe Ratio Z-Score]],Table2[Sharpe Ratio Z-Score])</f>
        <v>234</v>
      </c>
      <c r="AV98">
        <f>(Table2[[#This Row],[Rank 1Y]]+Table2[[#This Row],[Rank 6M]]+Table2[[#This Row],[Rank Sharpe]])/3</f>
        <v>161.66666666666666</v>
      </c>
    </row>
    <row r="99" spans="1:48" x14ac:dyDescent="0.3">
      <c r="A99" t="s">
        <v>265</v>
      </c>
      <c r="B99" t="s">
        <v>266</v>
      </c>
      <c r="C99" t="s">
        <v>3131</v>
      </c>
      <c r="D99" t="s">
        <v>195</v>
      </c>
      <c r="E99">
        <v>101723.987044169</v>
      </c>
      <c r="F99">
        <v>3740.05</v>
      </c>
      <c r="G99">
        <v>59.1885358598756</v>
      </c>
      <c r="H99">
        <f>(Table2[[#This Row],[1Y Return vs Nifty]]-AVERAGE(Table2[1Y Return vs Nifty]))/_xlfn.STDEV.P(Table2[1Y Return vs Nifty])</f>
        <v>0.58420691483179965</v>
      </c>
      <c r="I99">
        <v>6.5697979548597001</v>
      </c>
      <c r="J99">
        <f>(Table2[[#This Row],[1M Return vs Nifty]]-AVERAGE(Table2[1M Return vs Nifty]))/_xlfn.STDEV.P(Table2[1M Return vs Nifty])</f>
        <v>0.51830505290495776</v>
      </c>
      <c r="K99">
        <v>27.058512973260001</v>
      </c>
      <c r="L99">
        <f>(Table2[[#This Row],[6M Return vs Nifty]]-AVERAGE(Table2[6M Return vs Nifty]))/_xlfn.STDEV.P(Table2[6M Return vs Nifty])</f>
        <v>0.60372101696304392</v>
      </c>
      <c r="M99">
        <v>8.2249664802175708</v>
      </c>
      <c r="N99">
        <f>(Table2[[#This Row],[1W Return vs Nifty]]-AVERAGE(Table2[1W Return vs Nifty]))/_xlfn.STDEV.P(Table2[1W Return vs Nifty])</f>
        <v>1.3373669963204828</v>
      </c>
      <c r="O99">
        <v>3698.11</v>
      </c>
      <c r="P99">
        <v>3540.98534011323</v>
      </c>
      <c r="Q99">
        <v>2972.5118397605202</v>
      </c>
      <c r="R99">
        <v>53.1299951655161</v>
      </c>
      <c r="S99" s="1">
        <f>(Table2[[#This Row],[Close Price]]-Table2[[#This Row],[20D EMA]])/Table2[[#This Row],[20D EMA]]</f>
        <v>1.1340928203866313E-2</v>
      </c>
      <c r="T99" s="1">
        <f>(Table2[[#This Row],[Close Price]]-Table2[[#This Row],[50D EMA]])/Table2[[#This Row],[50D EMA]]</f>
        <v>5.6217306982808551E-2</v>
      </c>
      <c r="U99" s="1">
        <f>(Table2[[#This Row],[Close Price]]-Table2[[#This Row],[200D EMA]])/Table2[[#This Row],[200D EMA]]</f>
        <v>0.25821197748410535</v>
      </c>
      <c r="V99">
        <v>1.72953027364311</v>
      </c>
      <c r="W99">
        <v>3725.05</v>
      </c>
      <c r="X99">
        <v>3840</v>
      </c>
      <c r="Y99">
        <v>3725.05</v>
      </c>
      <c r="Z99">
        <v>3890</v>
      </c>
      <c r="AA99">
        <v>3725.05</v>
      </c>
      <c r="AB99">
        <v>3873.25</v>
      </c>
      <c r="AC99" s="1">
        <f>(Table2[[#This Row],[Close Price]]/Table2[[#This Row],[Day Low]])-1</f>
        <v>4.0267915866900594E-3</v>
      </c>
      <c r="AD99" s="1">
        <f>(Table2[[#This Row],[Day High]]/Table2[[#This Row],[Close Price]])-1</f>
        <v>2.6724241654523251E-2</v>
      </c>
      <c r="AE99" s="1">
        <f>(Table2[[#This Row],[Close Price]]/Table2[[#This Row],[Current Week Low]])-1</f>
        <v>4.0267915866900594E-3</v>
      </c>
      <c r="AF99" s="1">
        <f>(Table2[[#This Row],[Current Week High]]/Table2[[#This Row],[Close Price]])-1</f>
        <v>4.0093046884399852E-2</v>
      </c>
      <c r="AG99" s="1">
        <f>(Table2[[#This Row],[Close Price]]/Table2[[#This Row],[Current Month Low]])-1</f>
        <v>4.0267915866900594E-3</v>
      </c>
      <c r="AH99" s="1">
        <f>(Table2[[#This Row],[Current Month High]]/Table2[[#This Row],[Close Price]])-1</f>
        <v>3.5614497132391287E-2</v>
      </c>
      <c r="AI99">
        <v>4.0093046884399799</v>
      </c>
      <c r="AJ99">
        <v>89.657707910750503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0.14000000000000001</v>
      </c>
      <c r="AM99" t="s">
        <v>3175</v>
      </c>
      <c r="AN99">
        <v>2.48</v>
      </c>
      <c r="AO99" t="s">
        <v>3175</v>
      </c>
      <c r="AP99">
        <v>0.118701204602495</v>
      </c>
      <c r="AQ99">
        <f>(Table2[[#This Row],[Sharpe Ratio]]-AVERAGE(Table2[Sharpe Ratio]))/_xlfn.STDEV.P(Table2[Sharpe Ratio])</f>
        <v>0.66852988134817803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3.712129862368462</v>
      </c>
      <c r="AS99">
        <f>_xlfn.RANK.AVG(Table2[[#This Row],[1Y Return vs Nifty Z-Score]],Table2[1Y Return vs Nifty Z-Score])</f>
        <v>154</v>
      </c>
      <c r="AT99">
        <f>_xlfn.RANK.AVG(Table2[[#This Row],[6M Return vs Nifty Z-Score]],Table2[6M Return vs Nifty Z-Score])</f>
        <v>154</v>
      </c>
      <c r="AU99">
        <f>_xlfn.RANK.AVG(Table2[[#This Row],[Sharpe Ratio Z-Score]],Table2[Sharpe Ratio Z-Score])</f>
        <v>179</v>
      </c>
      <c r="AV99">
        <f>(Table2[[#This Row],[Rank 1Y]]+Table2[[#This Row],[Rank 6M]]+Table2[[#This Row],[Rank Sharpe]])/3</f>
        <v>162.33333333333334</v>
      </c>
    </row>
    <row r="100" spans="1:48" x14ac:dyDescent="0.3">
      <c r="A100" t="s">
        <v>1515</v>
      </c>
      <c r="B100" t="s">
        <v>1516</v>
      </c>
      <c r="C100" t="s">
        <v>3137</v>
      </c>
      <c r="D100" t="s">
        <v>415</v>
      </c>
      <c r="E100">
        <v>6742.954805415</v>
      </c>
      <c r="F100">
        <v>217.05</v>
      </c>
      <c r="G100">
        <v>121.93335820550401</v>
      </c>
      <c r="H100">
        <f>(Table2[[#This Row],[1Y Return vs Nifty]]-AVERAGE(Table2[1Y Return vs Nifty]))/_xlfn.STDEV.P(Table2[1Y Return vs Nifty])</f>
        <v>1.6527363793005303</v>
      </c>
      <c r="I100">
        <v>6.61518122874143</v>
      </c>
      <c r="J100">
        <f>(Table2[[#This Row],[1M Return vs Nifty]]-AVERAGE(Table2[1M Return vs Nifty]))/_xlfn.STDEV.P(Table2[1M Return vs Nifty])</f>
        <v>0.5224574879423638</v>
      </c>
      <c r="K100">
        <v>12.3605046494982</v>
      </c>
      <c r="L100">
        <f>(Table2[[#This Row],[6M Return vs Nifty]]-AVERAGE(Table2[6M Return vs Nifty]))/_xlfn.STDEV.P(Table2[6M Return vs Nifty])</f>
        <v>0.11640748067324061</v>
      </c>
      <c r="M100">
        <v>1.8013691639698799</v>
      </c>
      <c r="N100">
        <f>(Table2[[#This Row],[1W Return vs Nifty]]-AVERAGE(Table2[1W Return vs Nifty]))/_xlfn.STDEV.P(Table2[1W Return vs Nifty])</f>
        <v>-0.21708650653004113</v>
      </c>
      <c r="O100">
        <v>220.09</v>
      </c>
      <c r="P100">
        <v>214.55000066437901</v>
      </c>
      <c r="Q100">
        <v>183.68791094469401</v>
      </c>
      <c r="R100">
        <v>37.1521019058207</v>
      </c>
      <c r="S100" s="1">
        <f>(Table2[[#This Row],[Close Price]]-Table2[[#This Row],[20D EMA]])/Table2[[#This Row],[20D EMA]]</f>
        <v>-1.38125312372211E-2</v>
      </c>
      <c r="T100" s="1">
        <f>(Table2[[#This Row],[Close Price]]-Table2[[#This Row],[50D EMA]])/Table2[[#This Row],[50D EMA]]</f>
        <v>1.1652292369515078E-2</v>
      </c>
      <c r="U100" s="1">
        <f>(Table2[[#This Row],[Close Price]]-Table2[[#This Row],[200D EMA]])/Table2[[#This Row],[200D EMA]]</f>
        <v>0.18162376001625324</v>
      </c>
      <c r="V100">
        <v>0.82806935571627505</v>
      </c>
      <c r="W100">
        <v>215.36</v>
      </c>
      <c r="X100">
        <v>224.5</v>
      </c>
      <c r="Y100">
        <v>215.36</v>
      </c>
      <c r="Z100">
        <v>228</v>
      </c>
      <c r="AA100">
        <v>215.36</v>
      </c>
      <c r="AB100">
        <v>225.95</v>
      </c>
      <c r="AC100" s="1">
        <f>(Table2[[#This Row],[Close Price]]/Table2[[#This Row],[Day Low]])-1</f>
        <v>7.8473254086182109E-3</v>
      </c>
      <c r="AD100" s="1">
        <f>(Table2[[#This Row],[Day High]]/Table2[[#This Row],[Close Price]])-1</f>
        <v>3.4323888504952826E-2</v>
      </c>
      <c r="AE100" s="1">
        <f>(Table2[[#This Row],[Close Price]]/Table2[[#This Row],[Current Week Low]])-1</f>
        <v>7.8473254086182109E-3</v>
      </c>
      <c r="AF100" s="1">
        <f>(Table2[[#This Row],[Current Week High]]/Table2[[#This Row],[Close Price]])-1</f>
        <v>5.0449205252246054E-2</v>
      </c>
      <c r="AG100" s="1">
        <f>(Table2[[#This Row],[Close Price]]/Table2[[#This Row],[Current Month Low]])-1</f>
        <v>7.8473254086182109E-3</v>
      </c>
      <c r="AH100" s="1">
        <f>(Table2[[#This Row],[Current Month High]]/Table2[[#This Row],[Close Price]])-1</f>
        <v>4.1004376871688342E-2</v>
      </c>
      <c r="AI100">
        <v>5.8097212623819203</v>
      </c>
      <c r="AJ100">
        <v>204.41795231416501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0.04</v>
      </c>
      <c r="AM100" t="s">
        <v>3175</v>
      </c>
      <c r="AN100">
        <v>-0.77</v>
      </c>
      <c r="AO100" t="s">
        <v>3174</v>
      </c>
      <c r="AP100">
        <v>0.12941292071472199</v>
      </c>
      <c r="AQ100">
        <f>(Table2[[#This Row],[Sharpe Ratio]]-AVERAGE(Table2[Sharpe Ratio]))/_xlfn.STDEV.P(Table2[Sharpe Ratio])</f>
        <v>0.79359030954326226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2.868105150929356</v>
      </c>
      <c r="AS100">
        <f>_xlfn.RANK.AVG(Table2[[#This Row],[1Y Return vs Nifty Z-Score]],Table2[1Y Return vs Nifty Z-Score])</f>
        <v>54</v>
      </c>
      <c r="AT100">
        <f>_xlfn.RANK.AVG(Table2[[#This Row],[6M Return vs Nifty Z-Score]],Table2[6M Return vs Nifty Z-Score])</f>
        <v>281</v>
      </c>
      <c r="AU100">
        <f>_xlfn.RANK.AVG(Table2[[#This Row],[Sharpe Ratio Z-Score]],Table2[Sharpe Ratio Z-Score])</f>
        <v>152</v>
      </c>
      <c r="AV100">
        <f>(Table2[[#This Row],[Rank 1Y]]+Table2[[#This Row],[Rank 6M]]+Table2[[#This Row],[Rank Sharpe]])/3</f>
        <v>162.33333333333334</v>
      </c>
    </row>
    <row r="101" spans="1:48" x14ac:dyDescent="0.3">
      <c r="A101" t="s">
        <v>272</v>
      </c>
      <c r="B101" t="s">
        <v>273</v>
      </c>
      <c r="C101" t="s">
        <v>3133</v>
      </c>
      <c r="D101" t="s">
        <v>51</v>
      </c>
      <c r="E101">
        <v>100271.7035604</v>
      </c>
      <c r="F101">
        <v>2198.25</v>
      </c>
      <c r="G101">
        <v>62.201424057957603</v>
      </c>
      <c r="H101">
        <f>(Table2[[#This Row],[1Y Return vs Nifty]]-AVERAGE(Table2[1Y Return vs Nifty]))/_xlfn.STDEV.P(Table2[1Y Return vs Nifty])</f>
        <v>0.63551568729220997</v>
      </c>
      <c r="I101">
        <v>-0.99757957239210604</v>
      </c>
      <c r="J101">
        <f>(Table2[[#This Row],[1M Return vs Nifty]]-AVERAGE(Table2[1M Return vs Nifty]))/_xlfn.STDEV.P(Table2[1M Return vs Nifty])</f>
        <v>-0.17408756000632494</v>
      </c>
      <c r="K101">
        <v>27.3905918901322</v>
      </c>
      <c r="L101">
        <f>(Table2[[#This Row],[6M Return vs Nifty]]-AVERAGE(Table2[6M Return vs Nifty]))/_xlfn.STDEV.P(Table2[6M Return vs Nifty])</f>
        <v>0.61473111763407562</v>
      </c>
      <c r="M101">
        <v>5.3044505192316898</v>
      </c>
      <c r="N101">
        <f>(Table2[[#This Row],[1W Return vs Nifty]]-AVERAGE(Table2[1W Return vs Nifty]))/_xlfn.STDEV.P(Table2[1W Return vs Nifty])</f>
        <v>0.63062807073395966</v>
      </c>
      <c r="O101">
        <v>2196.5300000000002</v>
      </c>
      <c r="P101">
        <v>2108.3379008954198</v>
      </c>
      <c r="Q101">
        <v>1742.3820251704799</v>
      </c>
      <c r="R101">
        <v>48.951743920139101</v>
      </c>
      <c r="S101" s="1">
        <f>(Table2[[#This Row],[Close Price]]-Table2[[#This Row],[20D EMA]])/Table2[[#This Row],[20D EMA]]</f>
        <v>7.8305327038547153E-4</v>
      </c>
      <c r="T101" s="1">
        <f>(Table2[[#This Row],[Close Price]]-Table2[[#This Row],[50D EMA]])/Table2[[#This Row],[50D EMA]]</f>
        <v>4.2645962521659433E-2</v>
      </c>
      <c r="U101" s="1">
        <f>(Table2[[#This Row],[Close Price]]-Table2[[#This Row],[200D EMA]])/Table2[[#This Row],[200D EMA]]</f>
        <v>0.2616349160195891</v>
      </c>
      <c r="V101">
        <v>0.73047566499768901</v>
      </c>
      <c r="W101">
        <v>2163</v>
      </c>
      <c r="X101">
        <v>2240</v>
      </c>
      <c r="Y101">
        <v>2154.3000000000002</v>
      </c>
      <c r="Z101">
        <v>2240</v>
      </c>
      <c r="AA101">
        <v>2154.3000000000002</v>
      </c>
      <c r="AB101">
        <v>2240</v>
      </c>
      <c r="AC101" s="1">
        <f>(Table2[[#This Row],[Close Price]]/Table2[[#This Row],[Day Low]])-1</f>
        <v>1.6296809986130478E-2</v>
      </c>
      <c r="AD101" s="1">
        <f>(Table2[[#This Row],[Day High]]/Table2[[#This Row],[Close Price]])-1</f>
        <v>1.8992380302513379E-2</v>
      </c>
      <c r="AE101" s="1">
        <f>(Table2[[#This Row],[Close Price]]/Table2[[#This Row],[Current Week Low]])-1</f>
        <v>2.0401058348419321E-2</v>
      </c>
      <c r="AF101" s="1">
        <f>(Table2[[#This Row],[Current Week High]]/Table2[[#This Row],[Close Price]])-1</f>
        <v>1.8992380302513379E-2</v>
      </c>
      <c r="AG101" s="1">
        <f>(Table2[[#This Row],[Close Price]]/Table2[[#This Row],[Current Month Low]])-1</f>
        <v>2.0401058348419321E-2</v>
      </c>
      <c r="AH101" s="1">
        <f>(Table2[[#This Row],[Current Month High]]/Table2[[#This Row],[Close Price]])-1</f>
        <v>1.8992380302513379E-2</v>
      </c>
      <c r="AI101">
        <v>5.1745706812237096</v>
      </c>
      <c r="AJ101">
        <v>95.747996438112196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7.0000000000000007E-2</v>
      </c>
      <c r="AM101" t="s">
        <v>3175</v>
      </c>
      <c r="AN101">
        <v>-3.18</v>
      </c>
      <c r="AO101" t="s">
        <v>3174</v>
      </c>
      <c r="AP101">
        <v>0.11165941219120901</v>
      </c>
      <c r="AQ101">
        <f>(Table2[[#This Row],[Sharpe Ratio]]-AVERAGE(Table2[Sharpe Ratio]))/_xlfn.STDEV.P(Table2[Sharpe Ratio])</f>
        <v>0.58631620382071847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2.2931035194746388</v>
      </c>
      <c r="AS101">
        <f>_xlfn.RANK.AVG(Table2[[#This Row],[1Y Return vs Nifty Z-Score]],Table2[1Y Return vs Nifty Z-Score])</f>
        <v>142</v>
      </c>
      <c r="AT101">
        <f>_xlfn.RANK.AVG(Table2[[#This Row],[6M Return vs Nifty Z-Score]],Table2[6M Return vs Nifty Z-Score])</f>
        <v>150</v>
      </c>
      <c r="AU101">
        <f>_xlfn.RANK.AVG(Table2[[#This Row],[Sharpe Ratio Z-Score]],Table2[Sharpe Ratio Z-Score])</f>
        <v>198</v>
      </c>
      <c r="AV101">
        <f>(Table2[[#This Row],[Rank 1Y]]+Table2[[#This Row],[Rank 6M]]+Table2[[#This Row],[Rank Sharpe]])/3</f>
        <v>163.33333333333334</v>
      </c>
    </row>
    <row r="102" spans="1:48" x14ac:dyDescent="0.3">
      <c r="A102" t="s">
        <v>663</v>
      </c>
      <c r="B102" t="s">
        <v>664</v>
      </c>
      <c r="C102" t="s">
        <v>3129</v>
      </c>
      <c r="D102" t="s">
        <v>422</v>
      </c>
      <c r="E102">
        <v>28712.42</v>
      </c>
      <c r="F102">
        <v>1373.8</v>
      </c>
      <c r="G102">
        <v>79.963528629132597</v>
      </c>
      <c r="H102">
        <f>(Table2[[#This Row],[1Y Return vs Nifty]]-AVERAGE(Table2[1Y Return vs Nifty]))/_xlfn.STDEV.P(Table2[1Y Return vs Nifty])</f>
        <v>0.9380001214775201</v>
      </c>
      <c r="I102">
        <v>0.67762901340062398</v>
      </c>
      <c r="J102">
        <f>(Table2[[#This Row],[1M Return vs Nifty]]-AVERAGE(Table2[1M Return vs Nifty]))/_xlfn.STDEV.P(Table2[1M Return vs Nifty])</f>
        <v>-2.0810939973641463E-2</v>
      </c>
      <c r="K102">
        <v>35.235985576779598</v>
      </c>
      <c r="L102">
        <f>(Table2[[#This Row],[6M Return vs Nifty]]-AVERAGE(Table2[6M Return vs Nifty]))/_xlfn.STDEV.P(Table2[6M Return vs Nifty])</f>
        <v>0.87484571661991573</v>
      </c>
      <c r="M102">
        <v>0.21515745815920501</v>
      </c>
      <c r="N102">
        <f>(Table2[[#This Row],[1W Return vs Nifty]]-AVERAGE(Table2[1W Return vs Nifty]))/_xlfn.STDEV.P(Table2[1W Return vs Nifty])</f>
        <v>-0.60093565226077472</v>
      </c>
      <c r="O102">
        <v>1439.28</v>
      </c>
      <c r="P102">
        <v>1375.64302499225</v>
      </c>
      <c r="Q102">
        <v>1121.83112669345</v>
      </c>
      <c r="R102">
        <v>24.692187955044901</v>
      </c>
      <c r="S102" s="1">
        <f>(Table2[[#This Row],[Close Price]]-Table2[[#This Row],[20D EMA]])/Table2[[#This Row],[20D EMA]]</f>
        <v>-4.5494969707075776E-2</v>
      </c>
      <c r="T102" s="1">
        <f>(Table2[[#This Row],[Close Price]]-Table2[[#This Row],[50D EMA]])/Table2[[#This Row],[50D EMA]]</f>
        <v>-1.3397552699113031E-3</v>
      </c>
      <c r="U102" s="1">
        <f>(Table2[[#This Row],[Close Price]]-Table2[[#This Row],[200D EMA]])/Table2[[#This Row],[200D EMA]]</f>
        <v>0.22460499384539065</v>
      </c>
      <c r="V102">
        <v>0.75250948112276805</v>
      </c>
      <c r="W102">
        <v>1366.2</v>
      </c>
      <c r="X102">
        <v>1428.2</v>
      </c>
      <c r="Y102">
        <v>1366.2</v>
      </c>
      <c r="Z102">
        <v>1482.55</v>
      </c>
      <c r="AA102">
        <v>1366.2</v>
      </c>
      <c r="AB102">
        <v>1456.1</v>
      </c>
      <c r="AC102" s="1">
        <f>(Table2[[#This Row],[Close Price]]/Table2[[#This Row],[Day Low]])-1</f>
        <v>5.5628751280925037E-3</v>
      </c>
      <c r="AD102" s="1">
        <f>(Table2[[#This Row],[Day High]]/Table2[[#This Row],[Close Price]])-1</f>
        <v>3.9598194788178942E-2</v>
      </c>
      <c r="AE102" s="1">
        <f>(Table2[[#This Row],[Close Price]]/Table2[[#This Row],[Current Week Low]])-1</f>
        <v>5.5628751280925037E-3</v>
      </c>
      <c r="AF102" s="1">
        <f>(Table2[[#This Row],[Current Week High]]/Table2[[#This Row],[Close Price]])-1</f>
        <v>7.9159994176736026E-2</v>
      </c>
      <c r="AG102" s="1">
        <f>(Table2[[#This Row],[Close Price]]/Table2[[#This Row],[Current Month Low]])-1</f>
        <v>5.5628751280925037E-3</v>
      </c>
      <c r="AH102" s="1">
        <f>(Table2[[#This Row],[Current Month High]]/Table2[[#This Row],[Close Price]])-1</f>
        <v>5.9906827776968985E-2</v>
      </c>
      <c r="AI102">
        <v>21.153006260008699</v>
      </c>
      <c r="AJ102">
        <v>117.717908082408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0.15</v>
      </c>
      <c r="AM102" t="s">
        <v>3175</v>
      </c>
      <c r="AN102">
        <v>-5.66</v>
      </c>
      <c r="AO102" t="s">
        <v>3174</v>
      </c>
      <c r="AP102">
        <v>8.1846961931584999E-2</v>
      </c>
      <c r="AQ102">
        <f>(Table2[[#This Row],[Sharpe Ratio]]-AVERAGE(Table2[Sharpe Ratio]))/_xlfn.STDEV.P(Table2[Sharpe Ratio])</f>
        <v>0.23825266703995351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1.4293519129029735</v>
      </c>
      <c r="AS102">
        <f>_xlfn.RANK.AVG(Table2[[#This Row],[1Y Return vs Nifty Z-Score]],Table2[1Y Return vs Nifty Z-Score])</f>
        <v>102</v>
      </c>
      <c r="AT102">
        <f>_xlfn.RANK.AVG(Table2[[#This Row],[6M Return vs Nifty Z-Score]],Table2[6M Return vs Nifty Z-Score])</f>
        <v>108</v>
      </c>
      <c r="AU102">
        <f>_xlfn.RANK.AVG(Table2[[#This Row],[Sharpe Ratio Z-Score]],Table2[Sharpe Ratio Z-Score])</f>
        <v>281</v>
      </c>
      <c r="AV102">
        <f>(Table2[[#This Row],[Rank 1Y]]+Table2[[#This Row],[Rank 6M]]+Table2[[#This Row],[Rank Sharpe]])/3</f>
        <v>163.66666666666666</v>
      </c>
    </row>
    <row r="103" spans="1:48" x14ac:dyDescent="0.3">
      <c r="A103" t="s">
        <v>144</v>
      </c>
      <c r="B103" t="s">
        <v>145</v>
      </c>
      <c r="C103" t="s">
        <v>3136</v>
      </c>
      <c r="D103" t="s">
        <v>146</v>
      </c>
      <c r="E103">
        <v>198586.50724171899</v>
      </c>
      <c r="F103">
        <v>508.7</v>
      </c>
      <c r="G103">
        <v>99.006401101252095</v>
      </c>
      <c r="H103">
        <f>(Table2[[#This Row],[1Y Return vs Nifty]]-AVERAGE(Table2[1Y Return vs Nifty]))/_xlfn.STDEV.P(Table2[1Y Return vs Nifty])</f>
        <v>1.2622957296871411</v>
      </c>
      <c r="I103">
        <v>11.980593244889601</v>
      </c>
      <c r="J103">
        <f>(Table2[[#This Row],[1M Return vs Nifty]]-AVERAGE(Table2[1M Return vs Nifty]))/_xlfn.STDEV.P(Table2[1M Return vs Nifty])</f>
        <v>1.0133767835408702</v>
      </c>
      <c r="K103">
        <v>53.019586511760501</v>
      </c>
      <c r="L103">
        <f>(Table2[[#This Row],[6M Return vs Nifty]]-AVERAGE(Table2[6M Return vs Nifty]))/_xlfn.STDEV.P(Table2[6M Return vs Nifty])</f>
        <v>1.4644623006289099</v>
      </c>
      <c r="M103">
        <v>5.1957625020343903</v>
      </c>
      <c r="N103">
        <f>(Table2[[#This Row],[1W Return vs Nifty]]-AVERAGE(Table2[1W Return vs Nifty]))/_xlfn.STDEV.P(Table2[1W Return vs Nifty])</f>
        <v>0.60432653582564888</v>
      </c>
      <c r="O103">
        <v>480.18</v>
      </c>
      <c r="P103">
        <v>461.92648841550698</v>
      </c>
      <c r="Q103">
        <v>393.483145199175</v>
      </c>
      <c r="R103">
        <v>73.788186367790502</v>
      </c>
      <c r="S103" s="1">
        <f>(Table2[[#This Row],[Close Price]]-Table2[[#This Row],[20D EMA]])/Table2[[#This Row],[20D EMA]]</f>
        <v>5.9394393769003254E-2</v>
      </c>
      <c r="T103" s="1">
        <f>(Table2[[#This Row],[Close Price]]-Table2[[#This Row],[50D EMA]])/Table2[[#This Row],[50D EMA]]</f>
        <v>0.10125747874934554</v>
      </c>
      <c r="U103" s="1">
        <f>(Table2[[#This Row],[Close Price]]-Table2[[#This Row],[200D EMA]])/Table2[[#This Row],[200D EMA]]</f>
        <v>0.29281268132210347</v>
      </c>
      <c r="V103">
        <v>1.2612306512192</v>
      </c>
      <c r="W103">
        <v>501.15</v>
      </c>
      <c r="X103">
        <v>515.95000000000005</v>
      </c>
      <c r="Y103">
        <v>501.15</v>
      </c>
      <c r="Z103">
        <v>523.65</v>
      </c>
      <c r="AA103">
        <v>501.15</v>
      </c>
      <c r="AB103">
        <v>521.35</v>
      </c>
      <c r="AC103" s="1">
        <f>(Table2[[#This Row],[Close Price]]/Table2[[#This Row],[Day Low]])-1</f>
        <v>1.5065349695699837E-2</v>
      </c>
      <c r="AD103" s="1">
        <f>(Table2[[#This Row],[Day High]]/Table2[[#This Row],[Close Price]])-1</f>
        <v>1.4252014940043356E-2</v>
      </c>
      <c r="AE103" s="1">
        <f>(Table2[[#This Row],[Close Price]]/Table2[[#This Row],[Current Week Low]])-1</f>
        <v>1.5065349695699837E-2</v>
      </c>
      <c r="AF103" s="1">
        <f>(Table2[[#This Row],[Current Week High]]/Table2[[#This Row],[Close Price]])-1</f>
        <v>2.938863770395117E-2</v>
      </c>
      <c r="AG103" s="1">
        <f>(Table2[[#This Row],[Close Price]]/Table2[[#This Row],[Current Month Low]])-1</f>
        <v>1.5065349695699837E-2</v>
      </c>
      <c r="AH103" s="1">
        <f>(Table2[[#This Row],[Current Month High]]/Table2[[#This Row],[Close Price]])-1</f>
        <v>2.4867308826420409E-2</v>
      </c>
      <c r="AI103">
        <v>2.9388637703951099</v>
      </c>
      <c r="AJ103">
        <v>140.86174242424201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7.0000000000000007E-2</v>
      </c>
      <c r="AM103" t="s">
        <v>3175</v>
      </c>
      <c r="AN103">
        <v>13.09</v>
      </c>
      <c r="AO103" t="s">
        <v>3175</v>
      </c>
      <c r="AP103">
        <v>5.6007539827778001E-2</v>
      </c>
      <c r="AQ103">
        <f>(Table2[[#This Row],[Sharpe Ratio]]-AVERAGE(Table2[Sharpe Ratio]))/_xlfn.STDEV.P(Table2[Sharpe Ratio])</f>
        <v>-6.342534223131685E-2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4.2810360074512532</v>
      </c>
      <c r="AS103">
        <f>_xlfn.RANK.AVG(Table2[[#This Row],[1Y Return vs Nifty Z-Score]],Table2[1Y Return vs Nifty Z-Score])</f>
        <v>69</v>
      </c>
      <c r="AT103">
        <f>_xlfn.RANK.AVG(Table2[[#This Row],[6M Return vs Nifty Z-Score]],Table2[6M Return vs Nifty Z-Score])</f>
        <v>63</v>
      </c>
      <c r="AU103">
        <f>_xlfn.RANK.AVG(Table2[[#This Row],[Sharpe Ratio Z-Score]],Table2[Sharpe Ratio Z-Score])</f>
        <v>360</v>
      </c>
      <c r="AV103">
        <f>(Table2[[#This Row],[Rank 1Y]]+Table2[[#This Row],[Rank 6M]]+Table2[[#This Row],[Rank Sharpe]])/3</f>
        <v>164</v>
      </c>
    </row>
    <row r="104" spans="1:48" x14ac:dyDescent="0.3">
      <c r="A104" t="s">
        <v>987</v>
      </c>
      <c r="B104" t="s">
        <v>988</v>
      </c>
      <c r="C104" t="s">
        <v>3133</v>
      </c>
      <c r="D104" t="s">
        <v>51</v>
      </c>
      <c r="E104">
        <v>14968.603234800001</v>
      </c>
      <c r="F104">
        <v>1969.25</v>
      </c>
      <c r="G104">
        <v>54.8514070966703</v>
      </c>
      <c r="H104">
        <f>(Table2[[#This Row],[1Y Return vs Nifty]]-AVERAGE(Table2[1Y Return vs Nifty]))/_xlfn.STDEV.P(Table2[1Y Return vs Nifty])</f>
        <v>0.51034663917189771</v>
      </c>
      <c r="I104">
        <v>6.0700669291001503</v>
      </c>
      <c r="J104">
        <f>(Table2[[#This Row],[1M Return vs Nifty]]-AVERAGE(Table2[1M Return vs Nifty]))/_xlfn.STDEV.P(Table2[1M Return vs Nifty])</f>
        <v>0.47258114532502921</v>
      </c>
      <c r="K104">
        <v>39.889286694170899</v>
      </c>
      <c r="L104">
        <f>(Table2[[#This Row],[6M Return vs Nifty]]-AVERAGE(Table2[6M Return vs Nifty]))/_xlfn.STDEV.P(Table2[6M Return vs Nifty])</f>
        <v>1.0291262540224742</v>
      </c>
      <c r="M104">
        <v>8.9401915700893397</v>
      </c>
      <c r="N104">
        <f>(Table2[[#This Row],[1W Return vs Nifty]]-AVERAGE(Table2[1W Return vs Nifty]))/_xlfn.STDEV.P(Table2[1W Return vs Nifty])</f>
        <v>1.5104451161873107</v>
      </c>
      <c r="O104">
        <v>1941.22</v>
      </c>
      <c r="P104">
        <v>1824.29043246218</v>
      </c>
      <c r="Q104">
        <v>1507.4280873201601</v>
      </c>
      <c r="R104">
        <v>51.785698149669003</v>
      </c>
      <c r="S104" s="1">
        <f>(Table2[[#This Row],[Close Price]]-Table2[[#This Row],[20D EMA]])/Table2[[#This Row],[20D EMA]]</f>
        <v>1.4439373177692364E-2</v>
      </c>
      <c r="T104" s="1">
        <f>(Table2[[#This Row],[Close Price]]-Table2[[#This Row],[50D EMA]])/Table2[[#This Row],[50D EMA]]</f>
        <v>7.9460794705902851E-2</v>
      </c>
      <c r="U104" s="1">
        <f>(Table2[[#This Row],[Close Price]]-Table2[[#This Row],[200D EMA]])/Table2[[#This Row],[200D EMA]]</f>
        <v>0.30636414205393159</v>
      </c>
      <c r="V104">
        <v>0.72857298955024696</v>
      </c>
      <c r="W104">
        <v>1930</v>
      </c>
      <c r="X104">
        <v>2019.95</v>
      </c>
      <c r="Y104">
        <v>1875</v>
      </c>
      <c r="Z104">
        <v>2109.9499999999998</v>
      </c>
      <c r="AA104">
        <v>1899.6</v>
      </c>
      <c r="AB104">
        <v>2109.9499999999998</v>
      </c>
      <c r="AC104" s="1">
        <f>(Table2[[#This Row],[Close Price]]/Table2[[#This Row],[Day Low]])-1</f>
        <v>2.0336787564766867E-2</v>
      </c>
      <c r="AD104" s="1">
        <f>(Table2[[#This Row],[Day High]]/Table2[[#This Row],[Close Price]])-1</f>
        <v>2.5745842325758606E-2</v>
      </c>
      <c r="AE104" s="1">
        <f>(Table2[[#This Row],[Close Price]]/Table2[[#This Row],[Current Week Low]])-1</f>
        <v>5.0266666666666682E-2</v>
      </c>
      <c r="AF104" s="1">
        <f>(Table2[[#This Row],[Current Week High]]/Table2[[#This Row],[Close Price]])-1</f>
        <v>7.1448521010536892E-2</v>
      </c>
      <c r="AG104" s="1">
        <f>(Table2[[#This Row],[Close Price]]/Table2[[#This Row],[Current Month Low]])-1</f>
        <v>3.6665613813434472E-2</v>
      </c>
      <c r="AH104" s="1">
        <f>(Table2[[#This Row],[Current Month High]]/Table2[[#This Row],[Close Price]])-1</f>
        <v>7.1448521010536892E-2</v>
      </c>
      <c r="AI104">
        <v>9.62549193855528</v>
      </c>
      <c r="AJ104">
        <v>106.420335429769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0.15</v>
      </c>
      <c r="AM104" t="s">
        <v>3175</v>
      </c>
      <c r="AN104">
        <v>-1.92</v>
      </c>
      <c r="AO104" t="s">
        <v>3174</v>
      </c>
      <c r="AP104">
        <v>9.7822986902675005E-2</v>
      </c>
      <c r="AQ104">
        <f>(Table2[[#This Row],[Sharpe Ratio]]-AVERAGE(Table2[Sharpe Ratio]))/_xlfn.STDEV.P(Table2[Sharpe Ratio])</f>
        <v>0.42477446268941776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3.9472736173961294</v>
      </c>
      <c r="AS104">
        <f>_xlfn.RANK.AVG(Table2[[#This Row],[1Y Return vs Nifty Z-Score]],Table2[1Y Return vs Nifty Z-Score])</f>
        <v>169</v>
      </c>
      <c r="AT104">
        <f>_xlfn.RANK.AVG(Table2[[#This Row],[6M Return vs Nifty Z-Score]],Table2[6M Return vs Nifty Z-Score])</f>
        <v>93</v>
      </c>
      <c r="AU104">
        <f>_xlfn.RANK.AVG(Table2[[#This Row],[Sharpe Ratio Z-Score]],Table2[Sharpe Ratio Z-Score])</f>
        <v>233</v>
      </c>
      <c r="AV104">
        <f>(Table2[[#This Row],[Rank 1Y]]+Table2[[#This Row],[Rank 6M]]+Table2[[#This Row],[Rank Sharpe]])/3</f>
        <v>165</v>
      </c>
    </row>
    <row r="105" spans="1:48" x14ac:dyDescent="0.3">
      <c r="A105" t="s">
        <v>831</v>
      </c>
      <c r="B105" t="s">
        <v>832</v>
      </c>
      <c r="C105" t="s">
        <v>3136</v>
      </c>
      <c r="D105" t="s">
        <v>117</v>
      </c>
      <c r="E105">
        <v>19360.712098889999</v>
      </c>
      <c r="F105">
        <v>1061.1500000000001</v>
      </c>
      <c r="G105">
        <v>101.932898921876</v>
      </c>
      <c r="H105">
        <f>(Table2[[#This Row],[1Y Return vs Nifty]]-AVERAGE(Table2[1Y Return vs Nifty]))/_xlfn.STDEV.P(Table2[1Y Return vs Nifty])</f>
        <v>1.3121332944795776</v>
      </c>
      <c r="I105">
        <v>11.6178714253445</v>
      </c>
      <c r="J105">
        <f>(Table2[[#This Row],[1M Return vs Nifty]]-AVERAGE(Table2[1M Return vs Nifty]))/_xlfn.STDEV.P(Table2[1M Return vs Nifty])</f>
        <v>0.98018881221390342</v>
      </c>
      <c r="K105">
        <v>0.40853082276923403</v>
      </c>
      <c r="L105">
        <f>(Table2[[#This Row],[6M Return vs Nifty]]-AVERAGE(Table2[6M Return vs Nifty]))/_xlfn.STDEV.P(Table2[6M Return vs Nifty])</f>
        <v>-0.27986108189998987</v>
      </c>
      <c r="M105">
        <v>-0.17440815226369999</v>
      </c>
      <c r="N105">
        <f>(Table2[[#This Row],[1W Return vs Nifty]]-AVERAGE(Table2[1W Return vs Nifty]))/_xlfn.STDEV.P(Table2[1W Return vs Nifty])</f>
        <v>-0.69520707026829742</v>
      </c>
      <c r="O105">
        <v>1081.92</v>
      </c>
      <c r="P105">
        <v>1024.06787923977</v>
      </c>
      <c r="Q105">
        <v>888.252851893958</v>
      </c>
      <c r="R105">
        <v>42.622522796886898</v>
      </c>
      <c r="S105" s="1">
        <f>(Table2[[#This Row],[Close Price]]-Table2[[#This Row],[20D EMA]])/Table2[[#This Row],[20D EMA]]</f>
        <v>-1.9197352854185133E-2</v>
      </c>
      <c r="T105" s="1">
        <f>(Table2[[#This Row],[Close Price]]-Table2[[#This Row],[50D EMA]])/Table2[[#This Row],[50D EMA]]</f>
        <v>3.6210608214524258E-2</v>
      </c>
      <c r="U105" s="1">
        <f>(Table2[[#This Row],[Close Price]]-Table2[[#This Row],[200D EMA]])/Table2[[#This Row],[200D EMA]]</f>
        <v>0.19464857077282205</v>
      </c>
      <c r="V105">
        <v>1.7268857233939101</v>
      </c>
      <c r="W105">
        <v>1053.7</v>
      </c>
      <c r="X105">
        <v>1117.8</v>
      </c>
      <c r="Y105">
        <v>997.35</v>
      </c>
      <c r="Z105">
        <v>1134</v>
      </c>
      <c r="AA105">
        <v>997.35</v>
      </c>
      <c r="AB105">
        <v>1134</v>
      </c>
      <c r="AC105" s="1">
        <f>(Table2[[#This Row],[Close Price]]/Table2[[#This Row],[Day Low]])-1</f>
        <v>7.0703236215241549E-3</v>
      </c>
      <c r="AD105" s="1">
        <f>(Table2[[#This Row],[Day High]]/Table2[[#This Row],[Close Price]])-1</f>
        <v>5.3385478019130073E-2</v>
      </c>
      <c r="AE105" s="1">
        <f>(Table2[[#This Row],[Close Price]]/Table2[[#This Row],[Current Week Low]])-1</f>
        <v>6.3969519225948845E-2</v>
      </c>
      <c r="AF105" s="1">
        <f>(Table2[[#This Row],[Current Week High]]/Table2[[#This Row],[Close Price]])-1</f>
        <v>6.8651934222305977E-2</v>
      </c>
      <c r="AG105" s="1">
        <f>(Table2[[#This Row],[Close Price]]/Table2[[#This Row],[Current Month Low]])-1</f>
        <v>6.3969519225948845E-2</v>
      </c>
      <c r="AH105" s="1">
        <f>(Table2[[#This Row],[Current Month High]]/Table2[[#This Row],[Close Price]])-1</f>
        <v>6.8651934222305977E-2</v>
      </c>
      <c r="AI105">
        <v>23.8279225368703</v>
      </c>
      <c r="AJ105">
        <v>138.460674157303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0.21</v>
      </c>
      <c r="AM105" t="s">
        <v>3175</v>
      </c>
      <c r="AN105">
        <v>-5.96</v>
      </c>
      <c r="AO105" t="s">
        <v>3174</v>
      </c>
      <c r="AP105">
        <v>0.240064080836635</v>
      </c>
      <c r="AQ105">
        <f>(Table2[[#This Row],[Sharpe Ratio]]-AVERAGE(Table2[Sharpe Ratio]))/_xlfn.STDEV.P(Table2[Sharpe Ratio])</f>
        <v>2.0854544067754204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3.4027083613006135</v>
      </c>
      <c r="AS105">
        <f>_xlfn.RANK.AVG(Table2[[#This Row],[1Y Return vs Nifty Z-Score]],Table2[1Y Return vs Nifty Z-Score])</f>
        <v>66</v>
      </c>
      <c r="AT105">
        <f>_xlfn.RANK.AVG(Table2[[#This Row],[6M Return vs Nifty Z-Score]],Table2[6M Return vs Nifty Z-Score])</f>
        <v>417</v>
      </c>
      <c r="AU105">
        <f>_xlfn.RANK.AVG(Table2[[#This Row],[Sharpe Ratio Z-Score]],Table2[Sharpe Ratio Z-Score])</f>
        <v>14</v>
      </c>
      <c r="AV105">
        <f>(Table2[[#This Row],[Rank 1Y]]+Table2[[#This Row],[Rank 6M]]+Table2[[#This Row],[Rank Sharpe]])/3</f>
        <v>165.66666666666666</v>
      </c>
    </row>
    <row r="106" spans="1:48" x14ac:dyDescent="0.3">
      <c r="A106" t="s">
        <v>520</v>
      </c>
      <c r="B106" t="s">
        <v>521</v>
      </c>
      <c r="C106" t="s">
        <v>3133</v>
      </c>
      <c r="D106" t="s">
        <v>51</v>
      </c>
      <c r="E106">
        <v>41530.150115024997</v>
      </c>
      <c r="F106">
        <v>3324.75</v>
      </c>
      <c r="G106">
        <v>58.634498820892603</v>
      </c>
      <c r="H106">
        <f>(Table2[[#This Row],[1Y Return vs Nifty]]-AVERAGE(Table2[1Y Return vs Nifty]))/_xlfn.STDEV.P(Table2[1Y Return vs Nifty])</f>
        <v>0.57477179527246292</v>
      </c>
      <c r="I106">
        <v>6.7213256388103098</v>
      </c>
      <c r="J106">
        <f>(Table2[[#This Row],[1M Return vs Nifty]]-AVERAGE(Table2[1M Return vs Nifty]))/_xlfn.STDEV.P(Table2[1M Return vs Nifty])</f>
        <v>0.53216938683585124</v>
      </c>
      <c r="K106">
        <v>42.138874012813297</v>
      </c>
      <c r="L106">
        <f>(Table2[[#This Row],[6M Return vs Nifty]]-AVERAGE(Table2[6M Return vs Nifty]))/_xlfn.STDEV.P(Table2[6M Return vs Nifty])</f>
        <v>1.1037114853880086</v>
      </c>
      <c r="M106">
        <v>10.302787522679701</v>
      </c>
      <c r="N106">
        <f>(Table2[[#This Row],[1W Return vs Nifty]]-AVERAGE(Table2[1W Return vs Nifty]))/_xlfn.STDEV.P(Table2[1W Return vs Nifty])</f>
        <v>1.8401812355602645</v>
      </c>
      <c r="O106">
        <v>3227.46</v>
      </c>
      <c r="P106">
        <v>3050.4561048126402</v>
      </c>
      <c r="Q106">
        <v>2499.94189616825</v>
      </c>
      <c r="R106">
        <v>58.137254713640502</v>
      </c>
      <c r="S106" s="1">
        <f>(Table2[[#This Row],[Close Price]]-Table2[[#This Row],[20D EMA]])/Table2[[#This Row],[20D EMA]]</f>
        <v>3.0144447955977753E-2</v>
      </c>
      <c r="T106" s="1">
        <f>(Table2[[#This Row],[Close Price]]-Table2[[#This Row],[50D EMA]])/Table2[[#This Row],[50D EMA]]</f>
        <v>8.9918977937303246E-2</v>
      </c>
      <c r="U106" s="1">
        <f>(Table2[[#This Row],[Close Price]]-Table2[[#This Row],[200D EMA]])/Table2[[#This Row],[200D EMA]]</f>
        <v>0.32993090963272498</v>
      </c>
      <c r="V106">
        <v>0.69913430642029495</v>
      </c>
      <c r="W106">
        <v>3253.85</v>
      </c>
      <c r="X106">
        <v>3350</v>
      </c>
      <c r="Y106">
        <v>3160.3</v>
      </c>
      <c r="Z106">
        <v>3376.4</v>
      </c>
      <c r="AA106">
        <v>3160.3</v>
      </c>
      <c r="AB106">
        <v>3376.4</v>
      </c>
      <c r="AC106" s="1">
        <f>(Table2[[#This Row],[Close Price]]/Table2[[#This Row],[Day Low]])-1</f>
        <v>2.1789572352751474E-2</v>
      </c>
      <c r="AD106" s="1">
        <f>(Table2[[#This Row],[Day High]]/Table2[[#This Row],[Close Price]])-1</f>
        <v>7.5945559816528174E-3</v>
      </c>
      <c r="AE106" s="1">
        <f>(Table2[[#This Row],[Close Price]]/Table2[[#This Row],[Current Week Low]])-1</f>
        <v>5.2036199095022662E-2</v>
      </c>
      <c r="AF106" s="1">
        <f>(Table2[[#This Row],[Current Week High]]/Table2[[#This Row],[Close Price]])-1</f>
        <v>1.5535002631776873E-2</v>
      </c>
      <c r="AG106" s="1">
        <f>(Table2[[#This Row],[Close Price]]/Table2[[#This Row],[Current Month Low]])-1</f>
        <v>5.2036199095022662E-2</v>
      </c>
      <c r="AH106" s="1">
        <f>(Table2[[#This Row],[Current Month High]]/Table2[[#This Row],[Close Price]])-1</f>
        <v>1.5535002631776873E-2</v>
      </c>
      <c r="AI106">
        <v>4.8199112715241599</v>
      </c>
      <c r="AJ106">
        <v>101.49389412442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0.34</v>
      </c>
      <c r="AM106" t="s">
        <v>3175</v>
      </c>
      <c r="AN106">
        <v>5.58</v>
      </c>
      <c r="AO106" t="s">
        <v>3175</v>
      </c>
      <c r="AP106">
        <v>8.9723856564922003E-2</v>
      </c>
      <c r="AQ106">
        <f>(Table2[[#This Row],[Sharpe Ratio]]-AVERAGE(Table2[Sharpe Ratio]))/_xlfn.STDEV.P(Table2[Sharpe Ratio])</f>
        <v>0.33021625208756783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4.3810501551441554</v>
      </c>
      <c r="AS106">
        <f>_xlfn.RANK.AVG(Table2[[#This Row],[1Y Return vs Nifty Z-Score]],Table2[1Y Return vs Nifty Z-Score])</f>
        <v>156</v>
      </c>
      <c r="AT106">
        <f>_xlfn.RANK.AVG(Table2[[#This Row],[6M Return vs Nifty Z-Score]],Table2[6M Return vs Nifty Z-Score])</f>
        <v>88</v>
      </c>
      <c r="AU106">
        <f>_xlfn.RANK.AVG(Table2[[#This Row],[Sharpe Ratio Z-Score]],Table2[Sharpe Ratio Z-Score])</f>
        <v>257</v>
      </c>
      <c r="AV106">
        <f>(Table2[[#This Row],[Rank 1Y]]+Table2[[#This Row],[Rank 6M]]+Table2[[#This Row],[Rank Sharpe]])/3</f>
        <v>167</v>
      </c>
    </row>
    <row r="107" spans="1:48" x14ac:dyDescent="0.3">
      <c r="A107" t="s">
        <v>1761</v>
      </c>
      <c r="B107" t="s">
        <v>1762</v>
      </c>
      <c r="C107" t="s">
        <v>3138</v>
      </c>
      <c r="D107" t="s">
        <v>839</v>
      </c>
      <c r="E107">
        <v>4615.7591835000003</v>
      </c>
      <c r="F107">
        <v>373</v>
      </c>
      <c r="G107">
        <v>92.663239442612607</v>
      </c>
      <c r="H107">
        <f>(Table2[[#This Row],[1Y Return vs Nifty]]-AVERAGE(Table2[1Y Return vs Nifty]))/_xlfn.STDEV.P(Table2[1Y Return vs Nifty])</f>
        <v>1.1542731889138327</v>
      </c>
      <c r="I107">
        <v>2.8662547626868</v>
      </c>
      <c r="J107">
        <f>(Table2[[#This Row],[1M Return vs Nifty]]-AVERAGE(Table2[1M Return vs Nifty]))/_xlfn.STDEV.P(Table2[1M Return vs Nifty])</f>
        <v>0.17944182867387476</v>
      </c>
      <c r="K107">
        <v>29.518395492382599</v>
      </c>
      <c r="L107">
        <f>(Table2[[#This Row],[6M Return vs Nifty]]-AVERAGE(Table2[6M Return vs Nifty]))/_xlfn.STDEV.P(Table2[6M Return vs Nifty])</f>
        <v>0.68527860101428917</v>
      </c>
      <c r="M107">
        <v>7.2877980281616601</v>
      </c>
      <c r="N107">
        <f>(Table2[[#This Row],[1W Return vs Nifty]]-AVERAGE(Table2[1W Return vs Nifty]))/_xlfn.STDEV.P(Table2[1W Return vs Nifty])</f>
        <v>1.1105805538741984</v>
      </c>
      <c r="O107">
        <v>381.19</v>
      </c>
      <c r="P107">
        <v>369.69411759315102</v>
      </c>
      <c r="Q107">
        <v>300.22380308514198</v>
      </c>
      <c r="R107">
        <v>38.201171140875601</v>
      </c>
      <c r="S107" s="1">
        <f>(Table2[[#This Row],[Close Price]]-Table2[[#This Row],[20D EMA]])/Table2[[#This Row],[20D EMA]]</f>
        <v>-2.148534851386447E-2</v>
      </c>
      <c r="T107" s="1">
        <f>(Table2[[#This Row],[Close Price]]-Table2[[#This Row],[50D EMA]])/Table2[[#This Row],[50D EMA]]</f>
        <v>8.9422099230886572E-3</v>
      </c>
      <c r="U107" s="1">
        <f>(Table2[[#This Row],[Close Price]]-Table2[[#This Row],[200D EMA]])/Table2[[#This Row],[200D EMA]]</f>
        <v>0.24240648531861764</v>
      </c>
      <c r="V107">
        <v>0.45617218760014799</v>
      </c>
      <c r="W107">
        <v>366.55</v>
      </c>
      <c r="X107">
        <v>381.8</v>
      </c>
      <c r="Y107">
        <v>356.95</v>
      </c>
      <c r="Z107">
        <v>388.9</v>
      </c>
      <c r="AA107">
        <v>356.95</v>
      </c>
      <c r="AB107">
        <v>388.9</v>
      </c>
      <c r="AC107" s="1">
        <f>(Table2[[#This Row],[Close Price]]/Table2[[#This Row],[Day Low]])-1</f>
        <v>1.7596507979811715E-2</v>
      </c>
      <c r="AD107" s="1">
        <f>(Table2[[#This Row],[Day High]]/Table2[[#This Row],[Close Price]])-1</f>
        <v>2.3592493297587058E-2</v>
      </c>
      <c r="AE107" s="1">
        <f>(Table2[[#This Row],[Close Price]]/Table2[[#This Row],[Current Week Low]])-1</f>
        <v>4.4964280711584204E-2</v>
      </c>
      <c r="AF107" s="1">
        <f>(Table2[[#This Row],[Current Week High]]/Table2[[#This Row],[Close Price]])-1</f>
        <v>4.2627345844503894E-2</v>
      </c>
      <c r="AG107" s="1">
        <f>(Table2[[#This Row],[Close Price]]/Table2[[#This Row],[Current Month Low]])-1</f>
        <v>4.4964280711584204E-2</v>
      </c>
      <c r="AH107" s="1">
        <f>(Table2[[#This Row],[Current Month High]]/Table2[[#This Row],[Close Price]])-1</f>
        <v>4.2627345844503894E-2</v>
      </c>
      <c r="AI107">
        <v>10.4423592493297</v>
      </c>
      <c r="AJ107">
        <v>150.58784010749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0.17</v>
      </c>
      <c r="AM107" t="s">
        <v>3175</v>
      </c>
      <c r="AN107">
        <v>-5.35</v>
      </c>
      <c r="AO107" t="s">
        <v>3174</v>
      </c>
      <c r="AP107">
        <v>8.1347281666122997E-2</v>
      </c>
      <c r="AQ107">
        <f>(Table2[[#This Row],[Sharpe Ratio]]-AVERAGE(Table2[Sharpe Ratio]))/_xlfn.STDEV.P(Table2[Sharpe Ratio])</f>
        <v>0.23241884664137319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3.361993019117568</v>
      </c>
      <c r="AS107">
        <f>_xlfn.RANK.AVG(Table2[[#This Row],[1Y Return vs Nifty Z-Score]],Table2[1Y Return vs Nifty Z-Score])</f>
        <v>83</v>
      </c>
      <c r="AT107">
        <f>_xlfn.RANK.AVG(Table2[[#This Row],[6M Return vs Nifty Z-Score]],Table2[6M Return vs Nifty Z-Score])</f>
        <v>135</v>
      </c>
      <c r="AU107">
        <f>_xlfn.RANK.AVG(Table2[[#This Row],[Sharpe Ratio Z-Score]],Table2[Sharpe Ratio Z-Score])</f>
        <v>283</v>
      </c>
      <c r="AV107">
        <f>(Table2[[#This Row],[Rank 1Y]]+Table2[[#This Row],[Rank 6M]]+Table2[[#This Row],[Rank Sharpe]])/3</f>
        <v>167</v>
      </c>
    </row>
    <row r="108" spans="1:48" x14ac:dyDescent="0.3">
      <c r="A108" t="s">
        <v>756</v>
      </c>
      <c r="B108" t="s">
        <v>757</v>
      </c>
      <c r="C108" t="s">
        <v>3132</v>
      </c>
      <c r="D108" t="s">
        <v>224</v>
      </c>
      <c r="E108">
        <v>21896.116828079899</v>
      </c>
      <c r="F108">
        <v>1347.9</v>
      </c>
      <c r="G108">
        <v>72.6469132832393</v>
      </c>
      <c r="H108">
        <f>(Table2[[#This Row],[1Y Return vs Nifty]]-AVERAGE(Table2[1Y Return vs Nifty]))/_xlfn.STDEV.P(Table2[1Y Return vs Nifty])</f>
        <v>0.81339989495674547</v>
      </c>
      <c r="I108">
        <v>-5.0226348756268697</v>
      </c>
      <c r="J108">
        <f>(Table2[[#This Row],[1M Return vs Nifty]]-AVERAGE(Table2[1M Return vs Nifty]))/_xlfn.STDEV.P(Table2[1M Return vs Nifty])</f>
        <v>-0.54236818938986253</v>
      </c>
      <c r="K108">
        <v>8.6458077779321698</v>
      </c>
      <c r="L108">
        <f>(Table2[[#This Row],[6M Return vs Nifty]]-AVERAGE(Table2[6M Return vs Nifty]))/_xlfn.STDEV.P(Table2[6M Return vs Nifty])</f>
        <v>-6.7535646094037897E-3</v>
      </c>
      <c r="M108">
        <v>3.3746556040651798</v>
      </c>
      <c r="N108">
        <f>(Table2[[#This Row],[1W Return vs Nifty]]-AVERAGE(Table2[1W Return vs Nifty]))/_xlfn.STDEV.P(Table2[1W Return vs Nifty])</f>
        <v>0.16363483968628029</v>
      </c>
      <c r="O108">
        <v>1348.99</v>
      </c>
      <c r="P108">
        <v>1325.4866952836901</v>
      </c>
      <c r="Q108">
        <v>1131.6346702780299</v>
      </c>
      <c r="R108">
        <v>49.515115114641503</v>
      </c>
      <c r="S108" s="1">
        <f>(Table2[[#This Row],[Close Price]]-Table2[[#This Row],[20D EMA]])/Table2[[#This Row],[20D EMA]]</f>
        <v>-8.0801192002899805E-4</v>
      </c>
      <c r="T108" s="1">
        <f>(Table2[[#This Row],[Close Price]]-Table2[[#This Row],[50D EMA]])/Table2[[#This Row],[50D EMA]]</f>
        <v>1.6909490526053859E-2</v>
      </c>
      <c r="U108" s="1">
        <f>(Table2[[#This Row],[Close Price]]-Table2[[#This Row],[200D EMA]])/Table2[[#This Row],[200D EMA]]</f>
        <v>0.19110878749308394</v>
      </c>
      <c r="V108">
        <v>0.79554606664694905</v>
      </c>
      <c r="W108">
        <v>1269.55</v>
      </c>
      <c r="X108">
        <v>1360</v>
      </c>
      <c r="Y108">
        <v>1269.55</v>
      </c>
      <c r="Z108">
        <v>1426.95</v>
      </c>
      <c r="AA108">
        <v>1269.55</v>
      </c>
      <c r="AB108">
        <v>1426.95</v>
      </c>
      <c r="AC108" s="1">
        <f>(Table2[[#This Row],[Close Price]]/Table2[[#This Row],[Day Low]])-1</f>
        <v>6.1714780827852422E-2</v>
      </c>
      <c r="AD108" s="1">
        <f>(Table2[[#This Row],[Day High]]/Table2[[#This Row],[Close Price]])-1</f>
        <v>8.9769270717412475E-3</v>
      </c>
      <c r="AE108" s="1">
        <f>(Table2[[#This Row],[Close Price]]/Table2[[#This Row],[Current Week Low]])-1</f>
        <v>6.1714780827852422E-2</v>
      </c>
      <c r="AF108" s="1">
        <f>(Table2[[#This Row],[Current Week High]]/Table2[[#This Row],[Close Price]])-1</f>
        <v>5.864678388604494E-2</v>
      </c>
      <c r="AG108" s="1">
        <f>(Table2[[#This Row],[Close Price]]/Table2[[#This Row],[Current Month Low]])-1</f>
        <v>6.1714780827852422E-2</v>
      </c>
      <c r="AH108" s="1">
        <f>(Table2[[#This Row],[Current Month High]]/Table2[[#This Row],[Close Price]])-1</f>
        <v>5.864678388604494E-2</v>
      </c>
      <c r="AI108">
        <v>7.5005564210994802</v>
      </c>
      <c r="AJ108">
        <v>124.18295218295199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0.04</v>
      </c>
      <c r="AM108" t="s">
        <v>3175</v>
      </c>
      <c r="AN108">
        <v>-3.65</v>
      </c>
      <c r="AO108" t="s">
        <v>3174</v>
      </c>
      <c r="AP108">
        <v>0.16720734763471201</v>
      </c>
      <c r="AQ108">
        <f>(Table2[[#This Row],[Sharpe Ratio]]-AVERAGE(Table2[Sharpe Ratio]))/_xlfn.STDEV.P(Table2[Sharpe Ratio])</f>
        <v>1.2348442752459723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1.6627572558897317</v>
      </c>
      <c r="AS108">
        <f>_xlfn.RANK.AVG(Table2[[#This Row],[1Y Return vs Nifty Z-Score]],Table2[1Y Return vs Nifty Z-Score])</f>
        <v>114</v>
      </c>
      <c r="AT108">
        <f>_xlfn.RANK.AVG(Table2[[#This Row],[6M Return vs Nifty Z-Score]],Table2[6M Return vs Nifty Z-Score])</f>
        <v>323</v>
      </c>
      <c r="AU108">
        <f>_xlfn.RANK.AVG(Table2[[#This Row],[Sharpe Ratio Z-Score]],Table2[Sharpe Ratio Z-Score])</f>
        <v>79</v>
      </c>
      <c r="AV108">
        <f>(Table2[[#This Row],[Rank 1Y]]+Table2[[#This Row],[Rank 6M]]+Table2[[#This Row],[Rank Sharpe]])/3</f>
        <v>172</v>
      </c>
    </row>
    <row r="109" spans="1:48" x14ac:dyDescent="0.3">
      <c r="A109" t="s">
        <v>924</v>
      </c>
      <c r="B109" t="s">
        <v>925</v>
      </c>
      <c r="C109" t="s">
        <v>3129</v>
      </c>
      <c r="D109" t="s">
        <v>227</v>
      </c>
      <c r="E109">
        <v>16232.4019112649</v>
      </c>
      <c r="F109">
        <v>3910.45</v>
      </c>
      <c r="G109">
        <v>91.245945375644993</v>
      </c>
      <c r="H109">
        <f>(Table2[[#This Row],[1Y Return vs Nifty]]-AVERAGE(Table2[1Y Return vs Nifty]))/_xlfn.STDEV.P(Table2[1Y Return vs Nifty])</f>
        <v>1.1301370066161212</v>
      </c>
      <c r="I109">
        <v>2.6415457250897001</v>
      </c>
      <c r="J109">
        <f>(Table2[[#This Row],[1M Return vs Nifty]]-AVERAGE(Table2[1M Return vs Nifty]))/_xlfn.STDEV.P(Table2[1M Return vs Nifty])</f>
        <v>0.15888161780474172</v>
      </c>
      <c r="K109">
        <v>-0.36368409373416799</v>
      </c>
      <c r="L109">
        <f>(Table2[[#This Row],[6M Return vs Nifty]]-AVERAGE(Table2[6M Return vs Nifty]))/_xlfn.STDEV.P(Table2[6M Return vs Nifty])</f>
        <v>-0.30546392368969266</v>
      </c>
      <c r="M109">
        <v>3.83154964999963</v>
      </c>
      <c r="N109">
        <f>(Table2[[#This Row],[1W Return vs Nifty]]-AVERAGE(Table2[1W Return vs Nifty]))/_xlfn.STDEV.P(Table2[1W Return vs Nifty])</f>
        <v>0.27419914114676253</v>
      </c>
      <c r="O109">
        <v>3884.63</v>
      </c>
      <c r="P109">
        <v>3847.81801804319</v>
      </c>
      <c r="Q109">
        <v>3467.7101426212598</v>
      </c>
      <c r="R109">
        <v>53.107875091949303</v>
      </c>
      <c r="S109" s="1">
        <f>(Table2[[#This Row],[Close Price]]-Table2[[#This Row],[20D EMA]])/Table2[[#This Row],[20D EMA]]</f>
        <v>6.6467076658522709E-3</v>
      </c>
      <c r="T109" s="1">
        <f>(Table2[[#This Row],[Close Price]]-Table2[[#This Row],[50D EMA]])/Table2[[#This Row],[50D EMA]]</f>
        <v>1.6277272382195798E-2</v>
      </c>
      <c r="U109" s="1">
        <f>(Table2[[#This Row],[Close Price]]-Table2[[#This Row],[200D EMA]])/Table2[[#This Row],[200D EMA]]</f>
        <v>0.12767498988369042</v>
      </c>
      <c r="V109">
        <v>1.0633858639370399</v>
      </c>
      <c r="W109">
        <v>3806</v>
      </c>
      <c r="X109">
        <v>3973.05</v>
      </c>
      <c r="Y109">
        <v>3756</v>
      </c>
      <c r="Z109">
        <v>3998</v>
      </c>
      <c r="AA109">
        <v>3806</v>
      </c>
      <c r="AB109">
        <v>3973.05</v>
      </c>
      <c r="AC109" s="1">
        <f>(Table2[[#This Row],[Close Price]]/Table2[[#This Row],[Day Low]])-1</f>
        <v>2.7443510246978331E-2</v>
      </c>
      <c r="AD109" s="1">
        <f>(Table2[[#This Row],[Day High]]/Table2[[#This Row],[Close Price]])-1</f>
        <v>1.6008387781457412E-2</v>
      </c>
      <c r="AE109" s="1">
        <f>(Table2[[#This Row],[Close Price]]/Table2[[#This Row],[Current Week Low]])-1</f>
        <v>4.1120873269435476E-2</v>
      </c>
      <c r="AF109" s="1">
        <f>(Table2[[#This Row],[Current Week High]]/Table2[[#This Row],[Close Price]])-1</f>
        <v>2.2388727640041406E-2</v>
      </c>
      <c r="AG109" s="1">
        <f>(Table2[[#This Row],[Close Price]]/Table2[[#This Row],[Current Month Low]])-1</f>
        <v>2.7443510246978331E-2</v>
      </c>
      <c r="AH109" s="1">
        <f>(Table2[[#This Row],[Current Month High]]/Table2[[#This Row],[Close Price]])-1</f>
        <v>1.6008387781457412E-2</v>
      </c>
      <c r="AI109">
        <v>9.9604904806352295</v>
      </c>
      <c r="AJ109">
        <v>128.400794346124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</v>
      </c>
      <c r="AM109" t="s">
        <v>3176</v>
      </c>
      <c r="AN109">
        <v>-0.99</v>
      </c>
      <c r="AO109" t="s">
        <v>3174</v>
      </c>
      <c r="AP109">
        <v>0.26480874187056702</v>
      </c>
      <c r="AQ109">
        <f>(Table2[[#This Row],[Sharpe Ratio]]-AVERAGE(Table2[Sharpe Ratio]))/_xlfn.STDEV.P(Table2[Sharpe Ratio])</f>
        <v>2.3743509637812039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3.6321048056591367</v>
      </c>
      <c r="AS109">
        <f>_xlfn.RANK.AVG(Table2[[#This Row],[1Y Return vs Nifty Z-Score]],Table2[1Y Return vs Nifty Z-Score])</f>
        <v>85</v>
      </c>
      <c r="AT109">
        <f>_xlfn.RANK.AVG(Table2[[#This Row],[6M Return vs Nifty Z-Score]],Table2[6M Return vs Nifty Z-Score])</f>
        <v>427</v>
      </c>
      <c r="AU109">
        <f>_xlfn.RANK.AVG(Table2[[#This Row],[Sharpe Ratio Z-Score]],Table2[Sharpe Ratio Z-Score])</f>
        <v>5</v>
      </c>
      <c r="AV109">
        <f>(Table2[[#This Row],[Rank 1Y]]+Table2[[#This Row],[Rank 6M]]+Table2[[#This Row],[Rank Sharpe]])/3</f>
        <v>172.33333333333334</v>
      </c>
    </row>
    <row r="110" spans="1:48" x14ac:dyDescent="0.3">
      <c r="A110" t="s">
        <v>388</v>
      </c>
      <c r="B110" t="s">
        <v>389</v>
      </c>
      <c r="C110" t="s">
        <v>3135</v>
      </c>
      <c r="D110" t="s">
        <v>190</v>
      </c>
      <c r="E110">
        <v>59776.19790295</v>
      </c>
      <c r="F110">
        <v>1041.0999999999999</v>
      </c>
      <c r="G110">
        <v>45.090091354777201</v>
      </c>
      <c r="H110">
        <f>(Table2[[#This Row],[1Y Return vs Nifty]]-AVERAGE(Table2[1Y Return vs Nifty]))/_xlfn.STDEV.P(Table2[1Y Return vs Nifty])</f>
        <v>0.34411374389425375</v>
      </c>
      <c r="I110">
        <v>-9.2642325571110504</v>
      </c>
      <c r="J110">
        <f>(Table2[[#This Row],[1M Return vs Nifty]]-AVERAGE(Table2[1M Return vs Nifty]))/_xlfn.STDEV.P(Table2[1M Return vs Nifty])</f>
        <v>-0.93046180451941285</v>
      </c>
      <c r="K110">
        <v>31.6496659332389</v>
      </c>
      <c r="L110">
        <f>(Table2[[#This Row],[6M Return vs Nifty]]-AVERAGE(Table2[6M Return vs Nifty]))/_xlfn.STDEV.P(Table2[6M Return vs Nifty])</f>
        <v>0.75594102768093785</v>
      </c>
      <c r="M110">
        <v>-4.79582088729269</v>
      </c>
      <c r="N110">
        <f>(Table2[[#This Row],[1W Return vs Nifty]]-AVERAGE(Table2[1W Return vs Nifty]))/_xlfn.STDEV.P(Table2[1W Return vs Nifty])</f>
        <v>-1.8135479095848248</v>
      </c>
      <c r="O110">
        <v>1091.58</v>
      </c>
      <c r="P110">
        <v>1074.6995127913899</v>
      </c>
      <c r="Q110">
        <v>897.77740100594099</v>
      </c>
      <c r="R110">
        <v>30.742793653401101</v>
      </c>
      <c r="S110" s="1">
        <f>(Table2[[#This Row],[Close Price]]-Table2[[#This Row],[20D EMA]])/Table2[[#This Row],[20D EMA]]</f>
        <v>-4.6244892724307901E-2</v>
      </c>
      <c r="T110" s="1">
        <f>(Table2[[#This Row],[Close Price]]-Table2[[#This Row],[50D EMA]])/Table2[[#This Row],[50D EMA]]</f>
        <v>-3.1264099770660268E-2</v>
      </c>
      <c r="U110" s="1">
        <f>(Table2[[#This Row],[Close Price]]-Table2[[#This Row],[200D EMA]])/Table2[[#This Row],[200D EMA]]</f>
        <v>0.15964157577754676</v>
      </c>
      <c r="V110">
        <v>0.83937401661080402</v>
      </c>
      <c r="W110">
        <v>1033.0999999999999</v>
      </c>
      <c r="X110">
        <v>1068.5</v>
      </c>
      <c r="Y110">
        <v>1033.0999999999999</v>
      </c>
      <c r="Z110">
        <v>1128.5999999999999</v>
      </c>
      <c r="AA110">
        <v>1033.0999999999999</v>
      </c>
      <c r="AB110">
        <v>1117.75</v>
      </c>
      <c r="AC110" s="1">
        <f>(Table2[[#This Row],[Close Price]]/Table2[[#This Row],[Day Low]])-1</f>
        <v>7.7436840576905475E-3</v>
      </c>
      <c r="AD110" s="1">
        <f>(Table2[[#This Row],[Day High]]/Table2[[#This Row],[Close Price]])-1</f>
        <v>2.6318317164537586E-2</v>
      </c>
      <c r="AE110" s="1">
        <f>(Table2[[#This Row],[Close Price]]/Table2[[#This Row],[Current Week Low]])-1</f>
        <v>7.7436840576905475E-3</v>
      </c>
      <c r="AF110" s="1">
        <f>(Table2[[#This Row],[Current Week High]]/Table2[[#This Row],[Close Price]])-1</f>
        <v>8.4045720872154561E-2</v>
      </c>
      <c r="AG110" s="1">
        <f>(Table2[[#This Row],[Close Price]]/Table2[[#This Row],[Current Month Low]])-1</f>
        <v>7.7436840576905475E-3</v>
      </c>
      <c r="AH110" s="1">
        <f>(Table2[[#This Row],[Current Month High]]/Table2[[#This Row],[Close Price]])-1</f>
        <v>7.3624051484007413E-2</v>
      </c>
      <c r="AI110">
        <v>20.545576793775801</v>
      </c>
      <c r="AJ110">
        <v>89.773970105723606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</v>
      </c>
      <c r="AM110" t="s">
        <v>3176</v>
      </c>
      <c r="AN110">
        <v>-1.08</v>
      </c>
      <c r="AO110" t="s">
        <v>3174</v>
      </c>
      <c r="AP110">
        <v>0.114025514208084</v>
      </c>
      <c r="AQ110">
        <f>(Table2[[#This Row],[Sharpe Ratio]]-AVERAGE(Table2[Sharpe Ratio]))/_xlfn.STDEV.P(Table2[Sharpe Ratio])</f>
        <v>0.6139406972523429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-1.0300142452767032</v>
      </c>
      <c r="AS110">
        <f>_xlfn.RANK.AVG(Table2[[#This Row],[1Y Return vs Nifty Z-Score]],Table2[1Y Return vs Nifty Z-Score])</f>
        <v>208</v>
      </c>
      <c r="AT110">
        <f>_xlfn.RANK.AVG(Table2[[#This Row],[6M Return vs Nifty Z-Score]],Table2[6M Return vs Nifty Z-Score])</f>
        <v>123</v>
      </c>
      <c r="AU110">
        <f>_xlfn.RANK.AVG(Table2[[#This Row],[Sharpe Ratio Z-Score]],Table2[Sharpe Ratio Z-Score])</f>
        <v>190</v>
      </c>
      <c r="AV110">
        <f>(Table2[[#This Row],[Rank 1Y]]+Table2[[#This Row],[Rank 6M]]+Table2[[#This Row],[Rank Sharpe]])/3</f>
        <v>173.66666666666666</v>
      </c>
    </row>
    <row r="111" spans="1:48" x14ac:dyDescent="0.3">
      <c r="A111" t="s">
        <v>218</v>
      </c>
      <c r="B111" t="s">
        <v>219</v>
      </c>
      <c r="C111" t="s">
        <v>3133</v>
      </c>
      <c r="D111" t="s">
        <v>51</v>
      </c>
      <c r="E111">
        <v>117560.7158112</v>
      </c>
      <c r="F111">
        <v>3473.55</v>
      </c>
      <c r="G111">
        <v>57.632508497147803</v>
      </c>
      <c r="H111">
        <f>(Table2[[#This Row],[1Y Return vs Nifty]]-AVERAGE(Table2[1Y Return vs Nifty]))/_xlfn.STDEV.P(Table2[1Y Return vs Nifty])</f>
        <v>0.55770813736398739</v>
      </c>
      <c r="I111">
        <v>0.287420598327151</v>
      </c>
      <c r="J111">
        <f>(Table2[[#This Row],[1M Return vs Nifty]]-AVERAGE(Table2[1M Return vs Nifty]))/_xlfn.STDEV.P(Table2[1M Return vs Nifty])</f>
        <v>-5.651385331709808E-2</v>
      </c>
      <c r="K111">
        <v>25.7823135171659</v>
      </c>
      <c r="L111">
        <f>(Table2[[#This Row],[6M Return vs Nifty]]-AVERAGE(Table2[6M Return vs Nifty]))/_xlfn.STDEV.P(Table2[6M Return vs Nifty])</f>
        <v>0.56140853106283406</v>
      </c>
      <c r="M111">
        <v>3.7465654851661099</v>
      </c>
      <c r="N111">
        <f>(Table2[[#This Row],[1W Return vs Nifty]]-AVERAGE(Table2[1W Return vs Nifty]))/_xlfn.STDEV.P(Table2[1W Return vs Nifty])</f>
        <v>0.25363372799763012</v>
      </c>
      <c r="O111">
        <v>3418.96</v>
      </c>
      <c r="P111">
        <v>3325.13926689039</v>
      </c>
      <c r="Q111">
        <v>2851.3464743807599</v>
      </c>
      <c r="R111">
        <v>58.792495083003701</v>
      </c>
      <c r="S111" s="1">
        <f>(Table2[[#This Row],[Close Price]]-Table2[[#This Row],[20D EMA]])/Table2[[#This Row],[20D EMA]]</f>
        <v>1.5966843718557732E-2</v>
      </c>
      <c r="T111" s="1">
        <f>(Table2[[#This Row],[Close Price]]-Table2[[#This Row],[50D EMA]])/Table2[[#This Row],[50D EMA]]</f>
        <v>4.4632937509532108E-2</v>
      </c>
      <c r="U111" s="1">
        <f>(Table2[[#This Row],[Close Price]]-Table2[[#This Row],[200D EMA]])/Table2[[#This Row],[200D EMA]]</f>
        <v>0.2182139319825617</v>
      </c>
      <c r="V111">
        <v>1.1415970531489601</v>
      </c>
      <c r="W111">
        <v>3355.05</v>
      </c>
      <c r="X111">
        <v>3494.85</v>
      </c>
      <c r="Y111">
        <v>3331.45</v>
      </c>
      <c r="Z111">
        <v>3502.25</v>
      </c>
      <c r="AA111">
        <v>3331.45</v>
      </c>
      <c r="AB111">
        <v>3494.85</v>
      </c>
      <c r="AC111" s="1">
        <f>(Table2[[#This Row],[Close Price]]/Table2[[#This Row],[Day Low]])-1</f>
        <v>3.5319890910716634E-2</v>
      </c>
      <c r="AD111" s="1">
        <f>(Table2[[#This Row],[Day High]]/Table2[[#This Row],[Close Price]])-1</f>
        <v>6.132055102128886E-3</v>
      </c>
      <c r="AE111" s="1">
        <f>(Table2[[#This Row],[Close Price]]/Table2[[#This Row],[Current Week Low]])-1</f>
        <v>4.2654099566254988E-2</v>
      </c>
      <c r="AF111" s="1">
        <f>(Table2[[#This Row],[Current Week High]]/Table2[[#This Row],[Close Price]])-1</f>
        <v>8.2624404427746878E-3</v>
      </c>
      <c r="AG111" s="1">
        <f>(Table2[[#This Row],[Close Price]]/Table2[[#This Row],[Current Month Low]])-1</f>
        <v>4.2654099566254988E-2</v>
      </c>
      <c r="AH111" s="1">
        <f>(Table2[[#This Row],[Current Month High]]/Table2[[#This Row],[Close Price]])-1</f>
        <v>6.132055102128886E-3</v>
      </c>
      <c r="AI111">
        <v>2.8918541549711199</v>
      </c>
      <c r="AJ111">
        <v>90.587363858330306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0.05</v>
      </c>
      <c r="AM111" t="s">
        <v>3175</v>
      </c>
      <c r="AN111">
        <v>0.59</v>
      </c>
      <c r="AO111" t="s">
        <v>3175</v>
      </c>
      <c r="AP111">
        <v>0.11209383003930901</v>
      </c>
      <c r="AQ111">
        <f>(Table2[[#This Row],[Sharpe Ratio]]-AVERAGE(Table2[Sharpe Ratio]))/_xlfn.STDEV.P(Table2[Sharpe Ratio])</f>
        <v>0.5913880785352621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1.9076246216426156</v>
      </c>
      <c r="AS111">
        <f>_xlfn.RANK.AVG(Table2[[#This Row],[1Y Return vs Nifty Z-Score]],Table2[1Y Return vs Nifty Z-Score])</f>
        <v>162</v>
      </c>
      <c r="AT111">
        <f>_xlfn.RANK.AVG(Table2[[#This Row],[6M Return vs Nifty Z-Score]],Table2[6M Return vs Nifty Z-Score])</f>
        <v>165</v>
      </c>
      <c r="AU111">
        <f>_xlfn.RANK.AVG(Table2[[#This Row],[Sharpe Ratio Z-Score]],Table2[Sharpe Ratio Z-Score])</f>
        <v>196</v>
      </c>
      <c r="AV111">
        <f>(Table2[[#This Row],[Rank 1Y]]+Table2[[#This Row],[Rank 6M]]+Table2[[#This Row],[Rank Sharpe]])/3</f>
        <v>174.33333333333334</v>
      </c>
    </row>
    <row r="112" spans="1:48" x14ac:dyDescent="0.3">
      <c r="A112" t="s">
        <v>55</v>
      </c>
      <c r="B112" t="s">
        <v>56</v>
      </c>
      <c r="C112" t="s">
        <v>3134</v>
      </c>
      <c r="D112" t="s">
        <v>57</v>
      </c>
      <c r="E112">
        <v>417392.99373802898</v>
      </c>
      <c r="F112">
        <v>430.45</v>
      </c>
      <c r="G112">
        <v>54.351624468648801</v>
      </c>
      <c r="H112">
        <f>(Table2[[#This Row],[1Y Return vs Nifty]]-AVERAGE(Table2[1Y Return vs Nifty]))/_xlfn.STDEV.P(Table2[1Y Return vs Nifty])</f>
        <v>0.50183545938197205</v>
      </c>
      <c r="I112">
        <v>9.0266131453871399</v>
      </c>
      <c r="J112">
        <f>(Table2[[#This Row],[1M Return vs Nifty]]-AVERAGE(Table2[1M Return vs Nifty]))/_xlfn.STDEV.P(Table2[1M Return vs Nifty])</f>
        <v>0.74309636047266603</v>
      </c>
      <c r="K112">
        <v>10.269525657086801</v>
      </c>
      <c r="L112">
        <f>(Table2[[#This Row],[6M Return vs Nifty]]-AVERAGE(Table2[6M Return vs Nifty]))/_xlfn.STDEV.P(Table2[6M Return vs Nifty])</f>
        <v>4.7080919913823654E-2</v>
      </c>
      <c r="M112">
        <v>4.4821242853415804</v>
      </c>
      <c r="N112">
        <f>(Table2[[#This Row],[1W Return vs Nifty]]-AVERAGE(Table2[1W Return vs Nifty]))/_xlfn.STDEV.P(Table2[1W Return vs Nifty])</f>
        <v>0.43163242517517908</v>
      </c>
      <c r="O112">
        <v>424.28</v>
      </c>
      <c r="P112">
        <v>410.44860328122297</v>
      </c>
      <c r="Q112">
        <v>358.46891833316602</v>
      </c>
      <c r="R112">
        <v>53.550278682836797</v>
      </c>
      <c r="S112" s="1">
        <f>(Table2[[#This Row],[Close Price]]-Table2[[#This Row],[20D EMA]])/Table2[[#This Row],[20D EMA]]</f>
        <v>1.4542283397756237E-2</v>
      </c>
      <c r="T112" s="1">
        <f>(Table2[[#This Row],[Close Price]]-Table2[[#This Row],[50D EMA]])/Table2[[#This Row],[50D EMA]]</f>
        <v>4.8730575664970306E-2</v>
      </c>
      <c r="U112" s="1">
        <f>(Table2[[#This Row],[Close Price]]-Table2[[#This Row],[200D EMA]])/Table2[[#This Row],[200D EMA]]</f>
        <v>0.20080145860772719</v>
      </c>
      <c r="V112">
        <v>1.1822542658463899</v>
      </c>
      <c r="W112">
        <v>426.3</v>
      </c>
      <c r="X112">
        <v>439.35</v>
      </c>
      <c r="Y112">
        <v>426.3</v>
      </c>
      <c r="Z112">
        <v>448.45</v>
      </c>
      <c r="AA112">
        <v>426.3</v>
      </c>
      <c r="AB112">
        <v>447.75</v>
      </c>
      <c r="AC112" s="1">
        <f>(Table2[[#This Row],[Close Price]]/Table2[[#This Row],[Day Low]])-1</f>
        <v>9.734928454140146E-3</v>
      </c>
      <c r="AD112" s="1">
        <f>(Table2[[#This Row],[Day High]]/Table2[[#This Row],[Close Price]])-1</f>
        <v>2.0676036705773004E-2</v>
      </c>
      <c r="AE112" s="1">
        <f>(Table2[[#This Row],[Close Price]]/Table2[[#This Row],[Current Week Low]])-1</f>
        <v>9.734928454140146E-3</v>
      </c>
      <c r="AF112" s="1">
        <f>(Table2[[#This Row],[Current Week High]]/Table2[[#This Row],[Close Price]])-1</f>
        <v>4.1816703449877979E-2</v>
      </c>
      <c r="AG112" s="1">
        <f>(Table2[[#This Row],[Close Price]]/Table2[[#This Row],[Current Month Low]])-1</f>
        <v>9.734928454140146E-3</v>
      </c>
      <c r="AH112" s="1">
        <f>(Table2[[#This Row],[Current Month High]]/Table2[[#This Row],[Close Price]])-1</f>
        <v>4.0190498315716194E-2</v>
      </c>
      <c r="AI112">
        <v>4.1816703449877899</v>
      </c>
      <c r="AJ112">
        <v>89.001097694840794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0.16</v>
      </c>
      <c r="AM112" t="s">
        <v>3175</v>
      </c>
      <c r="AN112">
        <v>3.4</v>
      </c>
      <c r="AO112" t="s">
        <v>3175</v>
      </c>
      <c r="AP112">
        <v>0.186544405050387</v>
      </c>
      <c r="AQ112">
        <f>(Table2[[#This Row],[Sharpe Ratio]]-AVERAGE(Table2[Sharpe Ratio]))/_xlfn.STDEV.P(Table2[Sharpe Ratio])</f>
        <v>1.4606064831966528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3.1842516481402936</v>
      </c>
      <c r="AS112">
        <f>_xlfn.RANK.AVG(Table2[[#This Row],[1Y Return vs Nifty Z-Score]],Table2[1Y Return vs Nifty Z-Score])</f>
        <v>173</v>
      </c>
      <c r="AT112">
        <f>_xlfn.RANK.AVG(Table2[[#This Row],[6M Return vs Nifty Z-Score]],Table2[6M Return vs Nifty Z-Score])</f>
        <v>304</v>
      </c>
      <c r="AU112">
        <f>_xlfn.RANK.AVG(Table2[[#This Row],[Sharpe Ratio Z-Score]],Table2[Sharpe Ratio Z-Score])</f>
        <v>49</v>
      </c>
      <c r="AV112">
        <f>(Table2[[#This Row],[Rank 1Y]]+Table2[[#This Row],[Rank 6M]]+Table2[[#This Row],[Rank Sharpe]])/3</f>
        <v>175.33333333333334</v>
      </c>
    </row>
    <row r="113" spans="1:48" x14ac:dyDescent="0.3">
      <c r="A113" t="s">
        <v>156</v>
      </c>
      <c r="B113" t="s">
        <v>157</v>
      </c>
      <c r="C113" t="s">
        <v>3140</v>
      </c>
      <c r="D113" t="s">
        <v>158</v>
      </c>
      <c r="E113">
        <v>178046.38065541399</v>
      </c>
      <c r="F113">
        <v>4609.3500000000004</v>
      </c>
      <c r="G113">
        <v>64.562405222804102</v>
      </c>
      <c r="H113">
        <f>(Table2[[#This Row],[1Y Return vs Nifty]]-AVERAGE(Table2[1Y Return vs Nifty]))/_xlfn.STDEV.P(Table2[1Y Return vs Nifty])</f>
        <v>0.67572263737005911</v>
      </c>
      <c r="I113">
        <v>-1.2742474585705399</v>
      </c>
      <c r="J113">
        <f>(Table2[[#This Row],[1M Return vs Nifty]]-AVERAGE(Table2[1M Return vs Nifty]))/_xlfn.STDEV.P(Table2[1M Return vs Nifty])</f>
        <v>-0.19940185150689657</v>
      </c>
      <c r="K113">
        <v>21.194958814659401</v>
      </c>
      <c r="L113">
        <f>(Table2[[#This Row],[6M Return vs Nifty]]-AVERAGE(Table2[6M Return vs Nifty]))/_xlfn.STDEV.P(Table2[6M Return vs Nifty])</f>
        <v>0.40931445184802834</v>
      </c>
      <c r="M113">
        <v>0.96695877833854205</v>
      </c>
      <c r="N113">
        <f>(Table2[[#This Row],[1W Return vs Nifty]]-AVERAGE(Table2[1W Return vs Nifty]))/_xlfn.STDEV.P(Table2[1W Return vs Nifty])</f>
        <v>-0.41900640949138612</v>
      </c>
      <c r="O113">
        <v>4804.7700000000004</v>
      </c>
      <c r="P113">
        <v>4667.9812414793396</v>
      </c>
      <c r="Q113">
        <v>3971.8745935822799</v>
      </c>
      <c r="R113">
        <v>33.108976735545603</v>
      </c>
      <c r="S113" s="1">
        <f>(Table2[[#This Row],[Close Price]]-Table2[[#This Row],[20D EMA]])/Table2[[#This Row],[20D EMA]]</f>
        <v>-4.0672082118394855E-2</v>
      </c>
      <c r="T113" s="1">
        <f>(Table2[[#This Row],[Close Price]]-Table2[[#This Row],[50D EMA]])/Table2[[#This Row],[50D EMA]]</f>
        <v>-1.2560299291339541E-2</v>
      </c>
      <c r="U113" s="1">
        <f>(Table2[[#This Row],[Close Price]]-Table2[[#This Row],[200D EMA]])/Table2[[#This Row],[200D EMA]]</f>
        <v>0.16049736500939574</v>
      </c>
      <c r="V113">
        <v>0.93329801848688898</v>
      </c>
      <c r="W113">
        <v>4590.05</v>
      </c>
      <c r="X113">
        <v>4713.3999999999996</v>
      </c>
      <c r="Y113">
        <v>4590.05</v>
      </c>
      <c r="Z113">
        <v>4960</v>
      </c>
      <c r="AA113">
        <v>4590.05</v>
      </c>
      <c r="AB113">
        <v>4915</v>
      </c>
      <c r="AC113" s="1">
        <f>(Table2[[#This Row],[Close Price]]/Table2[[#This Row],[Day Low]])-1</f>
        <v>4.2047472249757689E-3</v>
      </c>
      <c r="AD113" s="1">
        <f>(Table2[[#This Row],[Day High]]/Table2[[#This Row],[Close Price]])-1</f>
        <v>2.2573681755561958E-2</v>
      </c>
      <c r="AE113" s="1">
        <f>(Table2[[#This Row],[Close Price]]/Table2[[#This Row],[Current Week Low]])-1</f>
        <v>4.2047472249757689E-3</v>
      </c>
      <c r="AF113" s="1">
        <f>(Table2[[#This Row],[Current Week High]]/Table2[[#This Row],[Close Price]])-1</f>
        <v>7.6073632941737968E-2</v>
      </c>
      <c r="AG113" s="1">
        <f>(Table2[[#This Row],[Close Price]]/Table2[[#This Row],[Current Month Low]])-1</f>
        <v>4.2047472249757689E-3</v>
      </c>
      <c r="AH113" s="1">
        <f>(Table2[[#This Row],[Current Month High]]/Table2[[#This Row],[Close Price]])-1</f>
        <v>6.6310868126742362E-2</v>
      </c>
      <c r="AI113">
        <v>9.2344907633397302</v>
      </c>
      <c r="AJ113">
        <v>93.914598233066897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0.06</v>
      </c>
      <c r="AM113" t="s">
        <v>3175</v>
      </c>
      <c r="AN113">
        <v>-6.58</v>
      </c>
      <c r="AO113" t="s">
        <v>3174</v>
      </c>
      <c r="AP113">
        <v>0.11195318260925501</v>
      </c>
      <c r="AQ113">
        <f>(Table2[[#This Row],[Sharpe Ratio]]-AVERAGE(Table2[Sharpe Ratio]))/_xlfn.STDEV.P(Table2[Sharpe Ratio])</f>
        <v>0.58974600478696571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1.0563748330067704</v>
      </c>
      <c r="AS113">
        <f>_xlfn.RANK.AVG(Table2[[#This Row],[1Y Return vs Nifty Z-Score]],Table2[1Y Return vs Nifty Z-Score])</f>
        <v>135</v>
      </c>
      <c r="AT113">
        <f>_xlfn.RANK.AVG(Table2[[#This Row],[6M Return vs Nifty Z-Score]],Table2[6M Return vs Nifty Z-Score])</f>
        <v>196</v>
      </c>
      <c r="AU113">
        <f>_xlfn.RANK.AVG(Table2[[#This Row],[Sharpe Ratio Z-Score]],Table2[Sharpe Ratio Z-Score])</f>
        <v>197</v>
      </c>
      <c r="AV113">
        <f>(Table2[[#This Row],[Rank 1Y]]+Table2[[#This Row],[Rank 6M]]+Table2[[#This Row],[Rank Sharpe]])/3</f>
        <v>176</v>
      </c>
    </row>
    <row r="114" spans="1:48" x14ac:dyDescent="0.3">
      <c r="A114" t="s">
        <v>548</v>
      </c>
      <c r="B114" t="s">
        <v>549</v>
      </c>
      <c r="C114" t="s">
        <v>3134</v>
      </c>
      <c r="D114" t="s">
        <v>146</v>
      </c>
      <c r="E114">
        <v>38319.702689714999</v>
      </c>
      <c r="F114">
        <v>276.35000000000002</v>
      </c>
      <c r="G114">
        <v>83.956969169750295</v>
      </c>
      <c r="H114">
        <f>(Table2[[#This Row],[1Y Return vs Nifty]]-AVERAGE(Table2[1Y Return vs Nifty]))/_xlfn.STDEV.P(Table2[1Y Return vs Nifty])</f>
        <v>1.0060074681036477</v>
      </c>
      <c r="I114">
        <v>5.7602888647856902</v>
      </c>
      <c r="J114">
        <f>(Table2[[#This Row],[1M Return vs Nifty]]-AVERAGE(Table2[1M Return vs Nifty]))/_xlfn.STDEV.P(Table2[1M Return vs Nifty])</f>
        <v>0.44423737066850261</v>
      </c>
      <c r="K114">
        <v>8.4766091091016307</v>
      </c>
      <c r="L114">
        <f>(Table2[[#This Row],[6M Return vs Nifty]]-AVERAGE(Table2[6M Return vs Nifty]))/_xlfn.STDEV.P(Table2[6M Return vs Nifty])</f>
        <v>-1.2363358795602374E-2</v>
      </c>
      <c r="M114">
        <v>6.6694781828254097</v>
      </c>
      <c r="N114">
        <f>(Table2[[#This Row],[1W Return vs Nifty]]-AVERAGE(Table2[1W Return vs Nifty]))/_xlfn.STDEV.P(Table2[1W Return vs Nifty])</f>
        <v>0.96095264257380919</v>
      </c>
      <c r="O114">
        <v>277.2</v>
      </c>
      <c r="P114">
        <v>271.63432908615499</v>
      </c>
      <c r="Q114">
        <v>237.74309612433299</v>
      </c>
      <c r="R114">
        <v>47.211697338354497</v>
      </c>
      <c r="S114" s="1">
        <f>(Table2[[#This Row],[Close Price]]-Table2[[#This Row],[20D EMA]])/Table2[[#This Row],[20D EMA]]</f>
        <v>-3.0663780663779433E-3</v>
      </c>
      <c r="T114" s="1">
        <f>(Table2[[#This Row],[Close Price]]-Table2[[#This Row],[50D EMA]])/Table2[[#This Row],[50D EMA]]</f>
        <v>1.7360364316652145E-2</v>
      </c>
      <c r="U114" s="1">
        <f>(Table2[[#This Row],[Close Price]]-Table2[[#This Row],[200D EMA]])/Table2[[#This Row],[200D EMA]]</f>
        <v>0.16238916925468447</v>
      </c>
      <c r="V114">
        <v>0.83687775661733499</v>
      </c>
      <c r="W114">
        <v>273.5</v>
      </c>
      <c r="X114">
        <v>284.2</v>
      </c>
      <c r="Y114">
        <v>273.5</v>
      </c>
      <c r="Z114">
        <v>296.8</v>
      </c>
      <c r="AA114">
        <v>273.5</v>
      </c>
      <c r="AB114">
        <v>296.8</v>
      </c>
      <c r="AC114" s="1">
        <f>(Table2[[#This Row],[Close Price]]/Table2[[#This Row],[Day Low]])-1</f>
        <v>1.0420475319926847E-2</v>
      </c>
      <c r="AD114" s="1">
        <f>(Table2[[#This Row],[Day High]]/Table2[[#This Row],[Close Price]])-1</f>
        <v>2.8406006875339118E-2</v>
      </c>
      <c r="AE114" s="1">
        <f>(Table2[[#This Row],[Close Price]]/Table2[[#This Row],[Current Week Low]])-1</f>
        <v>1.0420475319926847E-2</v>
      </c>
      <c r="AF114" s="1">
        <f>(Table2[[#This Row],[Current Week High]]/Table2[[#This Row],[Close Price]])-1</f>
        <v>7.4000361859960062E-2</v>
      </c>
      <c r="AG114" s="1">
        <f>(Table2[[#This Row],[Close Price]]/Table2[[#This Row],[Current Month Low]])-1</f>
        <v>1.0420475319926847E-2</v>
      </c>
      <c r="AH114" s="1">
        <f>(Table2[[#This Row],[Current Month High]]/Table2[[#This Row],[Close Price]])-1</f>
        <v>7.4000361859960062E-2</v>
      </c>
      <c r="AI114">
        <v>12.827935588927</v>
      </c>
      <c r="AJ114">
        <v>136.60102739726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-0.03</v>
      </c>
      <c r="AM114" t="s">
        <v>3174</v>
      </c>
      <c r="AN114">
        <v>1.66</v>
      </c>
      <c r="AO114" t="s">
        <v>3175</v>
      </c>
      <c r="AP114">
        <v>0.15112420552216599</v>
      </c>
      <c r="AQ114">
        <f>(Table2[[#This Row],[Sharpe Ratio]]-AVERAGE(Table2[Sharpe Ratio]))/_xlfn.STDEV.P(Table2[Sharpe Ratio])</f>
        <v>1.0470718755441628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3.4459059980945201</v>
      </c>
      <c r="AS114">
        <f>_xlfn.RANK.AVG(Table2[[#This Row],[1Y Return vs Nifty Z-Score]],Table2[1Y Return vs Nifty Z-Score])</f>
        <v>96</v>
      </c>
      <c r="AT114">
        <f>_xlfn.RANK.AVG(Table2[[#This Row],[6M Return vs Nifty Z-Score]],Table2[6M Return vs Nifty Z-Score])</f>
        <v>327</v>
      </c>
      <c r="AU114">
        <f>_xlfn.RANK.AVG(Table2[[#This Row],[Sharpe Ratio Z-Score]],Table2[Sharpe Ratio Z-Score])</f>
        <v>105</v>
      </c>
      <c r="AV114">
        <f>(Table2[[#This Row],[Rank 1Y]]+Table2[[#This Row],[Rank 6M]]+Table2[[#This Row],[Rank Sharpe]])/3</f>
        <v>176</v>
      </c>
    </row>
    <row r="115" spans="1:48" x14ac:dyDescent="0.3">
      <c r="A115" t="s">
        <v>847</v>
      </c>
      <c r="B115" t="s">
        <v>848</v>
      </c>
      <c r="C115" t="s">
        <v>3141</v>
      </c>
      <c r="D115" t="s">
        <v>117</v>
      </c>
      <c r="E115">
        <v>18889.469382949999</v>
      </c>
      <c r="F115">
        <v>720.25</v>
      </c>
      <c r="G115">
        <v>60.439535792012897</v>
      </c>
      <c r="H115">
        <f>(Table2[[#This Row],[1Y Return vs Nifty]]-AVERAGE(Table2[1Y Return vs Nifty]))/_xlfn.STDEV.P(Table2[1Y Return vs Nifty])</f>
        <v>0.60551114739737666</v>
      </c>
      <c r="I115">
        <v>5.7377361020324704</v>
      </c>
      <c r="J115">
        <f>(Table2[[#This Row],[1M Return vs Nifty]]-AVERAGE(Table2[1M Return vs Nifty]))/_xlfn.STDEV.P(Table2[1M Return vs Nifty])</f>
        <v>0.44217385972632539</v>
      </c>
      <c r="K115">
        <v>12.3007784179946</v>
      </c>
      <c r="L115">
        <f>(Table2[[#This Row],[6M Return vs Nifty]]-AVERAGE(Table2[6M Return vs Nifty]))/_xlfn.STDEV.P(Table2[6M Return vs Nifty])</f>
        <v>0.11442725311844812</v>
      </c>
      <c r="M115">
        <v>5.3052314679786203</v>
      </c>
      <c r="N115">
        <f>(Table2[[#This Row],[1W Return vs Nifty]]-AVERAGE(Table2[1W Return vs Nifty]))/_xlfn.STDEV.P(Table2[1W Return vs Nifty])</f>
        <v>0.63081705339514593</v>
      </c>
      <c r="O115">
        <v>711.5</v>
      </c>
      <c r="P115">
        <v>686.19330499955299</v>
      </c>
      <c r="Q115">
        <v>589.88587098292999</v>
      </c>
      <c r="R115">
        <v>51.406500336302997</v>
      </c>
      <c r="S115" s="1">
        <f>(Table2[[#This Row],[Close Price]]-Table2[[#This Row],[20D EMA]])/Table2[[#This Row],[20D EMA]]</f>
        <v>1.2297962052002811E-2</v>
      </c>
      <c r="T115" s="1">
        <f>(Table2[[#This Row],[Close Price]]-Table2[[#This Row],[50D EMA]])/Table2[[#This Row],[50D EMA]]</f>
        <v>4.9631342585700677E-2</v>
      </c>
      <c r="U115" s="1">
        <f>(Table2[[#This Row],[Close Price]]-Table2[[#This Row],[200D EMA]])/Table2[[#This Row],[200D EMA]]</f>
        <v>0.22099890068538777</v>
      </c>
      <c r="V115">
        <v>1.3149173981356299</v>
      </c>
      <c r="W115">
        <v>711.65</v>
      </c>
      <c r="X115">
        <v>737.9</v>
      </c>
      <c r="Y115">
        <v>711.65</v>
      </c>
      <c r="Z115">
        <v>794.75</v>
      </c>
      <c r="AA115">
        <v>711.65</v>
      </c>
      <c r="AB115">
        <v>794.75</v>
      </c>
      <c r="AC115" s="1">
        <f>(Table2[[#This Row],[Close Price]]/Table2[[#This Row],[Day Low]])-1</f>
        <v>1.2084592145015227E-2</v>
      </c>
      <c r="AD115" s="1">
        <f>(Table2[[#This Row],[Day High]]/Table2[[#This Row],[Close Price]])-1</f>
        <v>2.4505380076362382E-2</v>
      </c>
      <c r="AE115" s="1">
        <f>(Table2[[#This Row],[Close Price]]/Table2[[#This Row],[Current Week Low]])-1</f>
        <v>1.2084592145015227E-2</v>
      </c>
      <c r="AF115" s="1">
        <f>(Table2[[#This Row],[Current Week High]]/Table2[[#This Row],[Close Price]])-1</f>
        <v>0.10343630683790361</v>
      </c>
      <c r="AG115" s="1">
        <f>(Table2[[#This Row],[Close Price]]/Table2[[#This Row],[Current Month Low]])-1</f>
        <v>1.2084592145015227E-2</v>
      </c>
      <c r="AH115" s="1">
        <f>(Table2[[#This Row],[Current Month High]]/Table2[[#This Row],[Close Price]])-1</f>
        <v>0.10343630683790361</v>
      </c>
      <c r="AI115">
        <v>10.3436306837903</v>
      </c>
      <c r="AJ115">
        <v>91.479462980194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7.0000000000000007E-2</v>
      </c>
      <c r="AM115" t="s">
        <v>3175</v>
      </c>
      <c r="AN115">
        <v>5.0999999999999996</v>
      </c>
      <c r="AO115" t="s">
        <v>3175</v>
      </c>
      <c r="AP115">
        <v>0.15989541213516001</v>
      </c>
      <c r="AQ115">
        <f>(Table2[[#This Row],[Sharpe Ratio]]-AVERAGE(Table2[Sharpe Ratio]))/_xlfn.STDEV.P(Table2[Sharpe Ratio])</f>
        <v>1.1494766483476995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2.9424059619849956</v>
      </c>
      <c r="AS115">
        <f>_xlfn.RANK.AVG(Table2[[#This Row],[1Y Return vs Nifty Z-Score]],Table2[1Y Return vs Nifty Z-Score])</f>
        <v>152</v>
      </c>
      <c r="AT115">
        <f>_xlfn.RANK.AVG(Table2[[#This Row],[6M Return vs Nifty Z-Score]],Table2[6M Return vs Nifty Z-Score])</f>
        <v>283</v>
      </c>
      <c r="AU115">
        <f>_xlfn.RANK.AVG(Table2[[#This Row],[Sharpe Ratio Z-Score]],Table2[Sharpe Ratio Z-Score])</f>
        <v>95</v>
      </c>
      <c r="AV115">
        <f>(Table2[[#This Row],[Rank 1Y]]+Table2[[#This Row],[Rank 6M]]+Table2[[#This Row],[Rank Sharpe]])/3</f>
        <v>176.66666666666666</v>
      </c>
    </row>
    <row r="116" spans="1:48" x14ac:dyDescent="0.3">
      <c r="A116" t="s">
        <v>404</v>
      </c>
      <c r="B116" t="s">
        <v>405</v>
      </c>
      <c r="C116" t="s">
        <v>3143</v>
      </c>
      <c r="D116" t="s">
        <v>406</v>
      </c>
      <c r="E116">
        <v>58957.96291101</v>
      </c>
      <c r="F116">
        <v>911.15</v>
      </c>
      <c r="G116">
        <v>44.093626932546499</v>
      </c>
      <c r="H116">
        <f>(Table2[[#This Row],[1Y Return vs Nifty]]-AVERAGE(Table2[1Y Return vs Nifty]))/_xlfn.STDEV.P(Table2[1Y Return vs Nifty])</f>
        <v>0.32714419077984447</v>
      </c>
      <c r="I116">
        <v>-3.1470609512681098</v>
      </c>
      <c r="J116">
        <f>(Table2[[#This Row],[1M Return vs Nifty]]-AVERAGE(Table2[1M Return vs Nifty]))/_xlfn.STDEV.P(Table2[1M Return vs Nifty])</f>
        <v>-0.3707587347910451</v>
      </c>
      <c r="K116">
        <v>19.3775093791708</v>
      </c>
      <c r="L116">
        <f>(Table2[[#This Row],[6M Return vs Nifty]]-AVERAGE(Table2[6M Return vs Nifty]))/_xlfn.STDEV.P(Table2[6M Return vs Nifty])</f>
        <v>0.34905678346693025</v>
      </c>
      <c r="M116">
        <v>1.88526307234179</v>
      </c>
      <c r="N116">
        <f>(Table2[[#This Row],[1W Return vs Nifty]]-AVERAGE(Table2[1W Return vs Nifty]))/_xlfn.STDEV.P(Table2[1W Return vs Nifty])</f>
        <v>-0.19678492576209936</v>
      </c>
      <c r="O116">
        <v>969.58</v>
      </c>
      <c r="P116">
        <v>967.86001227726399</v>
      </c>
      <c r="Q116">
        <v>837.46249010207998</v>
      </c>
      <c r="R116">
        <v>23.506305169899498</v>
      </c>
      <c r="S116" s="1">
        <f>(Table2[[#This Row],[Close Price]]-Table2[[#This Row],[20D EMA]])/Table2[[#This Row],[20D EMA]]</f>
        <v>-6.0263206749314201E-2</v>
      </c>
      <c r="T116" s="1">
        <f>(Table2[[#This Row],[Close Price]]-Table2[[#This Row],[50D EMA]])/Table2[[#This Row],[50D EMA]]</f>
        <v>-5.8593196906473938E-2</v>
      </c>
      <c r="U116" s="1">
        <f>(Table2[[#This Row],[Close Price]]-Table2[[#This Row],[200D EMA]])/Table2[[#This Row],[200D EMA]]</f>
        <v>8.7989027292360369E-2</v>
      </c>
      <c r="V116">
        <v>0.29057316174290798</v>
      </c>
      <c r="W116">
        <v>906.85</v>
      </c>
      <c r="X116">
        <v>956</v>
      </c>
      <c r="Y116">
        <v>906.85</v>
      </c>
      <c r="Z116">
        <v>997.05</v>
      </c>
      <c r="AA116">
        <v>906.85</v>
      </c>
      <c r="AB116">
        <v>997.05</v>
      </c>
      <c r="AC116" s="1">
        <f>(Table2[[#This Row],[Close Price]]/Table2[[#This Row],[Day Low]])-1</f>
        <v>4.741688261564736E-3</v>
      </c>
      <c r="AD116" s="1">
        <f>(Table2[[#This Row],[Day High]]/Table2[[#This Row],[Close Price]])-1</f>
        <v>4.9223508752675116E-2</v>
      </c>
      <c r="AE116" s="1">
        <f>(Table2[[#This Row],[Close Price]]/Table2[[#This Row],[Current Week Low]])-1</f>
        <v>4.741688261564736E-3</v>
      </c>
      <c r="AF116" s="1">
        <f>(Table2[[#This Row],[Current Week High]]/Table2[[#This Row],[Close Price]])-1</f>
        <v>9.4276463809471522E-2</v>
      </c>
      <c r="AG116" s="1">
        <f>(Table2[[#This Row],[Close Price]]/Table2[[#This Row],[Current Month Low]])-1</f>
        <v>4.741688261564736E-3</v>
      </c>
      <c r="AH116" s="1">
        <f>(Table2[[#This Row],[Current Month High]]/Table2[[#This Row],[Close Price]])-1</f>
        <v>9.4276463809471522E-2</v>
      </c>
      <c r="AI116">
        <v>30.274927289688801</v>
      </c>
      <c r="AJ116">
        <v>80.069169960474298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-0.19</v>
      </c>
      <c r="AM116" t="s">
        <v>3174</v>
      </c>
      <c r="AN116">
        <v>-6.75</v>
      </c>
      <c r="AO116" t="s">
        <v>3174</v>
      </c>
      <c r="AP116">
        <v>0.144003395056189</v>
      </c>
      <c r="AQ116">
        <f>(Table2[[#This Row],[Sharpe Ratio]]-AVERAGE(Table2[Sharpe Ratio]))/_xlfn.STDEV.P(Table2[Sharpe Ratio])</f>
        <v>0.96393565379958035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1.0725929674932109</v>
      </c>
      <c r="AS116">
        <f>_xlfn.RANK.AVG(Table2[[#This Row],[1Y Return vs Nifty Z-Score]],Table2[1Y Return vs Nifty Z-Score])</f>
        <v>211</v>
      </c>
      <c r="AT116">
        <f>_xlfn.RANK.AVG(Table2[[#This Row],[6M Return vs Nifty Z-Score]],Table2[6M Return vs Nifty Z-Score])</f>
        <v>210</v>
      </c>
      <c r="AU116">
        <f>_xlfn.RANK.AVG(Table2[[#This Row],[Sharpe Ratio Z-Score]],Table2[Sharpe Ratio Z-Score])</f>
        <v>116</v>
      </c>
      <c r="AV116">
        <f>(Table2[[#This Row],[Rank 1Y]]+Table2[[#This Row],[Rank 6M]]+Table2[[#This Row],[Rank Sharpe]])/3</f>
        <v>179</v>
      </c>
    </row>
    <row r="117" spans="1:48" x14ac:dyDescent="0.3">
      <c r="A117" t="s">
        <v>188</v>
      </c>
      <c r="B117" t="s">
        <v>189</v>
      </c>
      <c r="C117" t="s">
        <v>3135</v>
      </c>
      <c r="D117" t="s">
        <v>190</v>
      </c>
      <c r="E117">
        <v>141373.240486164</v>
      </c>
      <c r="F117">
        <v>200.92</v>
      </c>
      <c r="G117">
        <v>87.923591206631599</v>
      </c>
      <c r="H117">
        <f>(Table2[[#This Row],[1Y Return vs Nifty]]-AVERAGE(Table2[1Y Return vs Nifty]))/_xlfn.STDEV.P(Table2[1Y Return vs Nifty])</f>
        <v>1.0735581019626652</v>
      </c>
      <c r="I117">
        <v>7.5117630621384004</v>
      </c>
      <c r="J117">
        <f>(Table2[[#This Row],[1M Return vs Nifty]]-AVERAGE(Table2[1M Return vs Nifty]))/_xlfn.STDEV.P(Table2[1M Return vs Nifty])</f>
        <v>0.60449206809631095</v>
      </c>
      <c r="K117">
        <v>56.889651863761898</v>
      </c>
      <c r="L117">
        <f>(Table2[[#This Row],[6M Return vs Nifty]]-AVERAGE(Table2[6M Return vs Nifty]))/_xlfn.STDEV.P(Table2[6M Return vs Nifty])</f>
        <v>1.5927745991943907</v>
      </c>
      <c r="M117">
        <v>-0.24035384399732901</v>
      </c>
      <c r="N117">
        <f>(Table2[[#This Row],[1W Return vs Nifty]]-AVERAGE(Table2[1W Return vs Nifty]))/_xlfn.STDEV.P(Table2[1W Return vs Nifty])</f>
        <v>-0.71116534200708703</v>
      </c>
      <c r="O117">
        <v>202.47</v>
      </c>
      <c r="P117">
        <v>195.14271660622799</v>
      </c>
      <c r="Q117">
        <v>158.15751136110401</v>
      </c>
      <c r="R117">
        <v>42.042523324314999</v>
      </c>
      <c r="S117" s="1">
        <f>(Table2[[#This Row],[Close Price]]-Table2[[#This Row],[20D EMA]])/Table2[[#This Row],[20D EMA]]</f>
        <v>-7.6554551291549925E-3</v>
      </c>
      <c r="T117" s="1">
        <f>(Table2[[#This Row],[Close Price]]-Table2[[#This Row],[50D EMA]])/Table2[[#This Row],[50D EMA]]</f>
        <v>2.9605426706392449E-2</v>
      </c>
      <c r="U117" s="1">
        <f>(Table2[[#This Row],[Close Price]]-Table2[[#This Row],[200D EMA]])/Table2[[#This Row],[200D EMA]]</f>
        <v>0.27037911934047182</v>
      </c>
      <c r="V117">
        <v>1.1471795266494</v>
      </c>
      <c r="W117">
        <v>199.52</v>
      </c>
      <c r="X117">
        <v>205.86</v>
      </c>
      <c r="Y117">
        <v>199.52</v>
      </c>
      <c r="Z117">
        <v>214.45</v>
      </c>
      <c r="AA117">
        <v>199.52</v>
      </c>
      <c r="AB117">
        <v>214.45</v>
      </c>
      <c r="AC117" s="1">
        <f>(Table2[[#This Row],[Close Price]]/Table2[[#This Row],[Day Low]])-1</f>
        <v>7.0168404170007914E-3</v>
      </c>
      <c r="AD117" s="1">
        <f>(Table2[[#This Row],[Day High]]/Table2[[#This Row],[Close Price]])-1</f>
        <v>2.4586900258809719E-2</v>
      </c>
      <c r="AE117" s="1">
        <f>(Table2[[#This Row],[Close Price]]/Table2[[#This Row],[Current Week Low]])-1</f>
        <v>7.0168404170007914E-3</v>
      </c>
      <c r="AF117" s="1">
        <f>(Table2[[#This Row],[Current Week High]]/Table2[[#This Row],[Close Price]])-1</f>
        <v>6.7340234919370801E-2</v>
      </c>
      <c r="AG117" s="1">
        <f>(Table2[[#This Row],[Close Price]]/Table2[[#This Row],[Current Month Low]])-1</f>
        <v>7.0168404170007914E-3</v>
      </c>
      <c r="AH117" s="1">
        <f>(Table2[[#This Row],[Current Month High]]/Table2[[#This Row],[Close Price]])-1</f>
        <v>6.7340234919370801E-2</v>
      </c>
      <c r="AI117">
        <v>7.9982082420864096</v>
      </c>
      <c r="AJ117">
        <v>131.47465437788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-0.02</v>
      </c>
      <c r="AM117" t="s">
        <v>3174</v>
      </c>
      <c r="AN117">
        <v>3.03</v>
      </c>
      <c r="AO117" t="s">
        <v>3175</v>
      </c>
      <c r="AP117">
        <v>4.1821824080237997E-2</v>
      </c>
      <c r="AQ117">
        <f>(Table2[[#This Row],[Sharpe Ratio]]-AVERAGE(Table2[Sharpe Ratio]))/_xlfn.STDEV.P(Table2[Sharpe Ratio])</f>
        <v>-0.22904508672921975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2.3306143405170605</v>
      </c>
      <c r="AS117">
        <f>_xlfn.RANK.AVG(Table2[[#This Row],[1Y Return vs Nifty Z-Score]],Table2[1Y Return vs Nifty Z-Score])</f>
        <v>89</v>
      </c>
      <c r="AT117">
        <f>_xlfn.RANK.AVG(Table2[[#This Row],[6M Return vs Nifty Z-Score]],Table2[6M Return vs Nifty Z-Score])</f>
        <v>48</v>
      </c>
      <c r="AU117">
        <f>_xlfn.RANK.AVG(Table2[[#This Row],[Sharpe Ratio Z-Score]],Table2[Sharpe Ratio Z-Score])</f>
        <v>403</v>
      </c>
      <c r="AV117">
        <f>(Table2[[#This Row],[Rank 1Y]]+Table2[[#This Row],[Rank 6M]]+Table2[[#This Row],[Rank Sharpe]])/3</f>
        <v>180</v>
      </c>
    </row>
    <row r="118" spans="1:48" x14ac:dyDescent="0.3">
      <c r="A118" t="s">
        <v>207</v>
      </c>
      <c r="B118" t="s">
        <v>208</v>
      </c>
      <c r="C118" t="s">
        <v>3129</v>
      </c>
      <c r="D118" t="s">
        <v>54</v>
      </c>
      <c r="E118">
        <v>125441.29814832</v>
      </c>
      <c r="F118">
        <v>3336.3</v>
      </c>
      <c r="G118">
        <v>51.580324959187401</v>
      </c>
      <c r="H118">
        <f>(Table2[[#This Row],[1Y Return vs Nifty]]-AVERAGE(Table2[1Y Return vs Nifty]))/_xlfn.STDEV.P(Table2[1Y Return vs Nifty])</f>
        <v>0.45464088507247036</v>
      </c>
      <c r="I118">
        <v>6.0563477782682602</v>
      </c>
      <c r="J118">
        <f>(Table2[[#This Row],[1M Return vs Nifty]]-AVERAGE(Table2[1M Return vs Nifty]))/_xlfn.STDEV.P(Table2[1M Return vs Nifty])</f>
        <v>0.47132588368951434</v>
      </c>
      <c r="K118">
        <v>22.385717852539798</v>
      </c>
      <c r="L118">
        <f>(Table2[[#This Row],[6M Return vs Nifty]]-AVERAGE(Table2[6M Return vs Nifty]))/_xlfn.STDEV.P(Table2[6M Return vs Nifty])</f>
        <v>0.44879415446055382</v>
      </c>
      <c r="M118">
        <v>-0.89659581909386699</v>
      </c>
      <c r="N118">
        <f>(Table2[[#This Row],[1W Return vs Nifty]]-AVERAGE(Table2[1W Return vs Nifty]))/_xlfn.STDEV.P(Table2[1W Return vs Nifty])</f>
        <v>-0.86997007192472209</v>
      </c>
      <c r="O118">
        <v>3437.59</v>
      </c>
      <c r="P118">
        <v>3245.02154026585</v>
      </c>
      <c r="Q118">
        <v>2698.2465901601299</v>
      </c>
      <c r="R118">
        <v>31.9469903581926</v>
      </c>
      <c r="S118" s="1">
        <f>(Table2[[#This Row],[Close Price]]-Table2[[#This Row],[20D EMA]])/Table2[[#This Row],[20D EMA]]</f>
        <v>-2.9465410360165104E-2</v>
      </c>
      <c r="T118" s="1">
        <f>(Table2[[#This Row],[Close Price]]-Table2[[#This Row],[50D EMA]])/Table2[[#This Row],[50D EMA]]</f>
        <v>2.8128768515561876E-2</v>
      </c>
      <c r="U118" s="1">
        <f>(Table2[[#This Row],[Close Price]]-Table2[[#This Row],[200D EMA]])/Table2[[#This Row],[200D EMA]]</f>
        <v>0.23646964371851736</v>
      </c>
      <c r="V118">
        <v>0.82687778395171396</v>
      </c>
      <c r="W118">
        <v>3315.5</v>
      </c>
      <c r="X118">
        <v>3414.5</v>
      </c>
      <c r="Y118">
        <v>3315.5</v>
      </c>
      <c r="Z118">
        <v>3644.95</v>
      </c>
      <c r="AA118">
        <v>3315.5</v>
      </c>
      <c r="AB118">
        <v>3627.8</v>
      </c>
      <c r="AC118" s="1">
        <f>(Table2[[#This Row],[Close Price]]/Table2[[#This Row],[Day Low]])-1</f>
        <v>6.273563565073248E-3</v>
      </c>
      <c r="AD118" s="1">
        <f>(Table2[[#This Row],[Day High]]/Table2[[#This Row],[Close Price]])-1</f>
        <v>2.3439139166142153E-2</v>
      </c>
      <c r="AE118" s="1">
        <f>(Table2[[#This Row],[Close Price]]/Table2[[#This Row],[Current Week Low]])-1</f>
        <v>6.273563565073248E-3</v>
      </c>
      <c r="AF118" s="1">
        <f>(Table2[[#This Row],[Current Week High]]/Table2[[#This Row],[Close Price]])-1</f>
        <v>9.2512663729280797E-2</v>
      </c>
      <c r="AG118" s="1">
        <f>(Table2[[#This Row],[Close Price]]/Table2[[#This Row],[Current Month Low]])-1</f>
        <v>6.273563565073248E-3</v>
      </c>
      <c r="AH118" s="1">
        <f>(Table2[[#This Row],[Current Month High]]/Table2[[#This Row],[Close Price]])-1</f>
        <v>8.7372238707550176E-2</v>
      </c>
      <c r="AI118">
        <v>9.4700716362437305</v>
      </c>
      <c r="AJ118">
        <v>89.470994122156895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0.19</v>
      </c>
      <c r="AM118" t="s">
        <v>3175</v>
      </c>
      <c r="AN118">
        <v>-2.58</v>
      </c>
      <c r="AO118" t="s">
        <v>3174</v>
      </c>
      <c r="AP118">
        <v>0.122433199131151</v>
      </c>
      <c r="AQ118">
        <f>(Table2[[#This Row],[Sharpe Ratio]]-AVERAGE(Table2[Sharpe Ratio]))/_xlfn.STDEV.P(Table2[Sharpe Ratio])</f>
        <v>0.71210131555027412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1.2168921668480901</v>
      </c>
      <c r="AS118">
        <f>_xlfn.RANK.AVG(Table2[[#This Row],[1Y Return vs Nifty Z-Score]],Table2[1Y Return vs Nifty Z-Score])</f>
        <v>186</v>
      </c>
      <c r="AT118">
        <f>_xlfn.RANK.AVG(Table2[[#This Row],[6M Return vs Nifty Z-Score]],Table2[6M Return vs Nifty Z-Score])</f>
        <v>190</v>
      </c>
      <c r="AU118">
        <f>_xlfn.RANK.AVG(Table2[[#This Row],[Sharpe Ratio Z-Score]],Table2[Sharpe Ratio Z-Score])</f>
        <v>167</v>
      </c>
      <c r="AV118">
        <f>(Table2[[#This Row],[Rank 1Y]]+Table2[[#This Row],[Rank 6M]]+Table2[[#This Row],[Rank Sharpe]])/3</f>
        <v>181</v>
      </c>
    </row>
    <row r="119" spans="1:48" x14ac:dyDescent="0.3">
      <c r="A119" t="s">
        <v>1654</v>
      </c>
      <c r="B119" t="s">
        <v>1655</v>
      </c>
      <c r="C119" t="s">
        <v>3136</v>
      </c>
      <c r="D119" t="s">
        <v>130</v>
      </c>
      <c r="E119">
        <v>5487.12</v>
      </c>
      <c r="F119">
        <v>9145.2000000000007</v>
      </c>
      <c r="G119">
        <v>33.117240389290203</v>
      </c>
      <c r="H119">
        <f>(Table2[[#This Row],[1Y Return vs Nifty]]-AVERAGE(Table2[1Y Return vs Nifty]))/_xlfn.STDEV.P(Table2[1Y Return vs Nifty])</f>
        <v>0.14021892752448376</v>
      </c>
      <c r="I119">
        <v>12.9102126317837</v>
      </c>
      <c r="J119">
        <f>(Table2[[#This Row],[1M Return vs Nifty]]-AVERAGE(Table2[1M Return vs Nifty]))/_xlfn.STDEV.P(Table2[1M Return vs Nifty])</f>
        <v>1.0984342019115836</v>
      </c>
      <c r="K119">
        <v>33.598872472542297</v>
      </c>
      <c r="L119">
        <f>(Table2[[#This Row],[6M Return vs Nifty]]-AVERAGE(Table2[6M Return vs Nifty]))/_xlfn.STDEV.P(Table2[6M Return vs Nifty])</f>
        <v>0.82056711243362612</v>
      </c>
      <c r="M119">
        <v>5.5129666905289101</v>
      </c>
      <c r="N119">
        <f>(Table2[[#This Row],[1W Return vs Nifty]]-AVERAGE(Table2[1W Return vs Nifty]))/_xlfn.STDEV.P(Table2[1W Return vs Nifty])</f>
        <v>0.68108713236506491</v>
      </c>
      <c r="O119">
        <v>8761.01</v>
      </c>
      <c r="P119">
        <v>8202.8174063282895</v>
      </c>
      <c r="Q119">
        <v>7035.3774661287798</v>
      </c>
      <c r="R119">
        <v>58.805083279757604</v>
      </c>
      <c r="S119" s="1">
        <f>(Table2[[#This Row],[Close Price]]-Table2[[#This Row],[20D EMA]])/Table2[[#This Row],[20D EMA]]</f>
        <v>4.3852249911825292E-2</v>
      </c>
      <c r="T119" s="1">
        <f>(Table2[[#This Row],[Close Price]]-Table2[[#This Row],[50D EMA]])/Table2[[#This Row],[50D EMA]]</f>
        <v>0.1148852335716609</v>
      </c>
      <c r="U119" s="1">
        <f>(Table2[[#This Row],[Close Price]]-Table2[[#This Row],[200D EMA]])/Table2[[#This Row],[200D EMA]]</f>
        <v>0.29988761001506747</v>
      </c>
      <c r="V119">
        <v>1.04298245159874</v>
      </c>
      <c r="W119">
        <v>8900.25</v>
      </c>
      <c r="X119">
        <v>9425</v>
      </c>
      <c r="Y119">
        <v>8705</v>
      </c>
      <c r="Z119">
        <v>9624</v>
      </c>
      <c r="AA119">
        <v>8900.25</v>
      </c>
      <c r="AB119">
        <v>9486.9500000000007</v>
      </c>
      <c r="AC119" s="1">
        <f>(Table2[[#This Row],[Close Price]]/Table2[[#This Row],[Day Low]])-1</f>
        <v>2.7521698828684604E-2</v>
      </c>
      <c r="AD119" s="1">
        <f>(Table2[[#This Row],[Day High]]/Table2[[#This Row],[Close Price]])-1</f>
        <v>3.0595284958229385E-2</v>
      </c>
      <c r="AE119" s="1">
        <f>(Table2[[#This Row],[Close Price]]/Table2[[#This Row],[Current Week Low]])-1</f>
        <v>5.056863871338324E-2</v>
      </c>
      <c r="AF119" s="1">
        <f>(Table2[[#This Row],[Current Week High]]/Table2[[#This Row],[Close Price]])-1</f>
        <v>5.2355333945676374E-2</v>
      </c>
      <c r="AG119" s="1">
        <f>(Table2[[#This Row],[Close Price]]/Table2[[#This Row],[Current Month Low]])-1</f>
        <v>2.7521698828684604E-2</v>
      </c>
      <c r="AH119" s="1">
        <f>(Table2[[#This Row],[Current Month High]]/Table2[[#This Row],[Close Price]])-1</f>
        <v>3.7369330359095398E-2</v>
      </c>
      <c r="AI119">
        <v>5.2355333945676303</v>
      </c>
      <c r="AJ119">
        <v>93.179201740581505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0.19</v>
      </c>
      <c r="AM119" t="s">
        <v>3175</v>
      </c>
      <c r="AN119">
        <v>0.36</v>
      </c>
      <c r="AO119" t="s">
        <v>3175</v>
      </c>
      <c r="AP119">
        <v>0.123679190444802</v>
      </c>
      <c r="AQ119">
        <f>(Table2[[#This Row],[Sharpe Ratio]]-AVERAGE(Table2[Sharpe Ratio]))/_xlfn.STDEV.P(Table2[Sharpe Ratio])</f>
        <v>0.72664839704309692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3.4669557712778554</v>
      </c>
      <c r="AS119">
        <f>_xlfn.RANK.AVG(Table2[[#This Row],[1Y Return vs Nifty Z-Score]],Table2[1Y Return vs Nifty Z-Score])</f>
        <v>263</v>
      </c>
      <c r="AT119">
        <f>_xlfn.RANK.AVG(Table2[[#This Row],[6M Return vs Nifty Z-Score]],Table2[6M Return vs Nifty Z-Score])</f>
        <v>115</v>
      </c>
      <c r="AU119">
        <f>_xlfn.RANK.AVG(Table2[[#This Row],[Sharpe Ratio Z-Score]],Table2[Sharpe Ratio Z-Score])</f>
        <v>165</v>
      </c>
      <c r="AV119">
        <f>(Table2[[#This Row],[Rank 1Y]]+Table2[[#This Row],[Rank 6M]]+Table2[[#This Row],[Rank Sharpe]])/3</f>
        <v>181</v>
      </c>
    </row>
    <row r="120" spans="1:48" x14ac:dyDescent="0.3">
      <c r="A120" t="s">
        <v>1496</v>
      </c>
      <c r="B120" t="s">
        <v>1497</v>
      </c>
      <c r="C120" t="s">
        <v>3132</v>
      </c>
      <c r="D120" t="s">
        <v>48</v>
      </c>
      <c r="E120">
        <v>6836.452503601</v>
      </c>
      <c r="F120">
        <v>243.53</v>
      </c>
      <c r="G120">
        <v>67.851926595791994</v>
      </c>
      <c r="H120">
        <f>(Table2[[#This Row],[1Y Return vs Nifty]]-AVERAGE(Table2[1Y Return vs Nifty]))/_xlfn.STDEV.P(Table2[1Y Return vs Nifty])</f>
        <v>0.73174240728310735</v>
      </c>
      <c r="I120">
        <v>4.1753452142317604</v>
      </c>
      <c r="J120">
        <f>(Table2[[#This Row],[1M Return vs Nifty]]-AVERAGE(Table2[1M Return vs Nifty]))/_xlfn.STDEV.P(Table2[1M Return vs Nifty])</f>
        <v>0.29921972465147889</v>
      </c>
      <c r="K120">
        <v>30.813590244221999</v>
      </c>
      <c r="L120">
        <f>(Table2[[#This Row],[6M Return vs Nifty]]-AVERAGE(Table2[6M Return vs Nifty]))/_xlfn.STDEV.P(Table2[6M Return vs Nifty])</f>
        <v>0.72822087732818019</v>
      </c>
      <c r="M120">
        <v>7.1707017710398704</v>
      </c>
      <c r="N120">
        <f>(Table2[[#This Row],[1W Return vs Nifty]]-AVERAGE(Table2[1W Return vs Nifty]))/_xlfn.STDEV.P(Table2[1W Return vs Nifty])</f>
        <v>1.0822442995773651</v>
      </c>
      <c r="O120">
        <v>240.56</v>
      </c>
      <c r="P120">
        <v>238.30930479008799</v>
      </c>
      <c r="Q120">
        <v>200.68671671026601</v>
      </c>
      <c r="R120">
        <v>56.431851072246097</v>
      </c>
      <c r="S120" s="1">
        <f>(Table2[[#This Row],[Close Price]]-Table2[[#This Row],[20D EMA]])/Table2[[#This Row],[20D EMA]]</f>
        <v>1.2346192218157628E-2</v>
      </c>
      <c r="T120" s="1">
        <f>(Table2[[#This Row],[Close Price]]-Table2[[#This Row],[50D EMA]])/Table2[[#This Row],[50D EMA]]</f>
        <v>2.1907223532503683E-2</v>
      </c>
      <c r="U120" s="1">
        <f>(Table2[[#This Row],[Close Price]]-Table2[[#This Row],[200D EMA]])/Table2[[#This Row],[200D EMA]]</f>
        <v>0.2134834033464576</v>
      </c>
      <c r="V120">
        <v>0.93203976883040496</v>
      </c>
      <c r="W120">
        <v>240.6</v>
      </c>
      <c r="X120">
        <v>251.5</v>
      </c>
      <c r="Y120">
        <v>226.05</v>
      </c>
      <c r="Z120">
        <v>251.5</v>
      </c>
      <c r="AA120">
        <v>230.2</v>
      </c>
      <c r="AB120">
        <v>251.5</v>
      </c>
      <c r="AC120" s="1">
        <f>(Table2[[#This Row],[Close Price]]/Table2[[#This Row],[Day Low]])-1</f>
        <v>1.21778886118038E-2</v>
      </c>
      <c r="AD120" s="1">
        <f>(Table2[[#This Row],[Day High]]/Table2[[#This Row],[Close Price]])-1</f>
        <v>3.272697408943448E-2</v>
      </c>
      <c r="AE120" s="1">
        <f>(Table2[[#This Row],[Close Price]]/Table2[[#This Row],[Current Week Low]])-1</f>
        <v>7.7328024773280157E-2</v>
      </c>
      <c r="AF120" s="1">
        <f>(Table2[[#This Row],[Current Week High]]/Table2[[#This Row],[Close Price]])-1</f>
        <v>3.272697408943448E-2</v>
      </c>
      <c r="AG120" s="1">
        <f>(Table2[[#This Row],[Close Price]]/Table2[[#This Row],[Current Month Low]])-1</f>
        <v>5.7906168549087811E-2</v>
      </c>
      <c r="AH120" s="1">
        <f>(Table2[[#This Row],[Current Month High]]/Table2[[#This Row],[Close Price]])-1</f>
        <v>3.272697408943448E-2</v>
      </c>
      <c r="AI120">
        <v>16.921939802077699</v>
      </c>
      <c r="AJ120">
        <v>104.64705882352899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0.05</v>
      </c>
      <c r="AM120" t="s">
        <v>3175</v>
      </c>
      <c r="AN120">
        <v>-2.02</v>
      </c>
      <c r="AO120" t="s">
        <v>3174</v>
      </c>
      <c r="AP120">
        <v>7.8125043919963E-2</v>
      </c>
      <c r="AQ120">
        <f>(Table2[[#This Row],[Sharpe Ratio]]-AVERAGE(Table2[Sharpe Ratio]))/_xlfn.STDEV.P(Table2[Sharpe Ratio])</f>
        <v>0.1947988772490595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3.0362261860891913</v>
      </c>
      <c r="AS120">
        <f>_xlfn.RANK.AVG(Table2[[#This Row],[1Y Return vs Nifty Z-Score]],Table2[1Y Return vs Nifty Z-Score])</f>
        <v>129</v>
      </c>
      <c r="AT120">
        <f>_xlfn.RANK.AVG(Table2[[#This Row],[6M Return vs Nifty Z-Score]],Table2[6M Return vs Nifty Z-Score])</f>
        <v>129</v>
      </c>
      <c r="AU120">
        <f>_xlfn.RANK.AVG(Table2[[#This Row],[Sharpe Ratio Z-Score]],Table2[Sharpe Ratio Z-Score])</f>
        <v>291</v>
      </c>
      <c r="AV120">
        <f>(Table2[[#This Row],[Rank 1Y]]+Table2[[#This Row],[Rank 6M]]+Table2[[#This Row],[Rank Sharpe]])/3</f>
        <v>183</v>
      </c>
    </row>
    <row r="121" spans="1:48" x14ac:dyDescent="0.3">
      <c r="A121" t="s">
        <v>1028</v>
      </c>
      <c r="B121" t="s">
        <v>1029</v>
      </c>
      <c r="C121" t="s">
        <v>3141</v>
      </c>
      <c r="D121" t="s">
        <v>117</v>
      </c>
      <c r="E121">
        <v>13837.7466339</v>
      </c>
      <c r="F121">
        <v>206.85</v>
      </c>
      <c r="G121">
        <v>40.003906346938997</v>
      </c>
      <c r="H121">
        <f>(Table2[[#This Row],[1Y Return vs Nifty]]-AVERAGE(Table2[1Y Return vs Nifty]))/_xlfn.STDEV.P(Table2[1Y Return vs Nifty])</f>
        <v>0.25749721778988277</v>
      </c>
      <c r="I121">
        <v>14.12712628931</v>
      </c>
      <c r="J121">
        <f>(Table2[[#This Row],[1M Return vs Nifty]]-AVERAGE(Table2[1M Return vs Nifty]))/_xlfn.STDEV.P(Table2[1M Return vs Nifty])</f>
        <v>1.2097781944622044</v>
      </c>
      <c r="K121">
        <v>27.8057491944429</v>
      </c>
      <c r="L121">
        <f>(Table2[[#This Row],[6M Return vs Nifty]]-AVERAGE(Table2[6M Return vs Nifty]))/_xlfn.STDEV.P(Table2[6M Return vs Nifty])</f>
        <v>0.62849568829043589</v>
      </c>
      <c r="M121">
        <v>2.1923342506781198</v>
      </c>
      <c r="N121">
        <f>(Table2[[#This Row],[1W Return vs Nifty]]-AVERAGE(Table2[1W Return vs Nifty]))/_xlfn.STDEV.P(Table2[1W Return vs Nifty])</f>
        <v>-0.12247642769015385</v>
      </c>
      <c r="O121">
        <v>202.11</v>
      </c>
      <c r="P121">
        <v>200.54427272477699</v>
      </c>
      <c r="Q121">
        <v>179.70384049422901</v>
      </c>
      <c r="R121">
        <v>53.883465157343601</v>
      </c>
      <c r="S121" s="1">
        <f>(Table2[[#This Row],[Close Price]]-Table2[[#This Row],[20D EMA]])/Table2[[#This Row],[20D EMA]]</f>
        <v>2.3452575330265599E-2</v>
      </c>
      <c r="T121" s="1">
        <f>(Table2[[#This Row],[Close Price]]-Table2[[#This Row],[50D EMA]])/Table2[[#This Row],[50D EMA]]</f>
        <v>3.1443068353674018E-2</v>
      </c>
      <c r="U121" s="1">
        <f>(Table2[[#This Row],[Close Price]]-Table2[[#This Row],[200D EMA]])/Table2[[#This Row],[200D EMA]]</f>
        <v>0.15106054178426281</v>
      </c>
      <c r="V121">
        <v>1.85974004818602</v>
      </c>
      <c r="W121">
        <v>205.15</v>
      </c>
      <c r="X121">
        <v>215</v>
      </c>
      <c r="Y121">
        <v>205.15</v>
      </c>
      <c r="Z121">
        <v>224.58</v>
      </c>
      <c r="AA121">
        <v>205.15</v>
      </c>
      <c r="AB121">
        <v>224</v>
      </c>
      <c r="AC121" s="1">
        <f>(Table2[[#This Row],[Close Price]]/Table2[[#This Row],[Day Low]])-1</f>
        <v>8.2866195466730908E-3</v>
      </c>
      <c r="AD121" s="1">
        <f>(Table2[[#This Row],[Day High]]/Table2[[#This Row],[Close Price]])-1</f>
        <v>3.9400531786318638E-2</v>
      </c>
      <c r="AE121" s="1">
        <f>(Table2[[#This Row],[Close Price]]/Table2[[#This Row],[Current Week Low]])-1</f>
        <v>8.2866195466730908E-3</v>
      </c>
      <c r="AF121" s="1">
        <f>(Table2[[#This Row],[Current Week High]]/Table2[[#This Row],[Close Price]])-1</f>
        <v>8.5714285714285854E-2</v>
      </c>
      <c r="AG121" s="1">
        <f>(Table2[[#This Row],[Close Price]]/Table2[[#This Row],[Current Month Low]])-1</f>
        <v>8.2866195466730908E-3</v>
      </c>
      <c r="AH121" s="1">
        <f>(Table2[[#This Row],[Current Month High]]/Table2[[#This Row],[Close Price]])-1</f>
        <v>8.2910321489001682E-2</v>
      </c>
      <c r="AI121">
        <v>18.341793570219899</v>
      </c>
      <c r="AJ121">
        <v>80.544645195077194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-0.14000000000000001</v>
      </c>
      <c r="AM121" t="s">
        <v>3174</v>
      </c>
      <c r="AN121">
        <v>9.82</v>
      </c>
      <c r="AO121" t="s">
        <v>3175</v>
      </c>
      <c r="AP121">
        <v>0.121276358975141</v>
      </c>
      <c r="AQ121">
        <f>(Table2[[#This Row],[Sharpe Ratio]]-AVERAGE(Table2[Sharpe Ratio]))/_xlfn.STDEV.P(Table2[Sharpe Ratio])</f>
        <v>0.69859508333238152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2.6718897561847506</v>
      </c>
      <c r="AS121">
        <f>_xlfn.RANK.AVG(Table2[[#This Row],[1Y Return vs Nifty Z-Score]],Table2[1Y Return vs Nifty Z-Score])</f>
        <v>232</v>
      </c>
      <c r="AT121">
        <f>_xlfn.RANK.AVG(Table2[[#This Row],[6M Return vs Nifty Z-Score]],Table2[6M Return vs Nifty Z-Score])</f>
        <v>147</v>
      </c>
      <c r="AU121">
        <f>_xlfn.RANK.AVG(Table2[[#This Row],[Sharpe Ratio Z-Score]],Table2[Sharpe Ratio Z-Score])</f>
        <v>171</v>
      </c>
      <c r="AV121">
        <f>(Table2[[#This Row],[Rank 1Y]]+Table2[[#This Row],[Rank 6M]]+Table2[[#This Row],[Rank Sharpe]])/3</f>
        <v>183.33333333333334</v>
      </c>
    </row>
    <row r="122" spans="1:48" x14ac:dyDescent="0.3">
      <c r="A122" t="s">
        <v>1452</v>
      </c>
      <c r="B122" t="s">
        <v>1453</v>
      </c>
      <c r="C122" t="s">
        <v>3128</v>
      </c>
      <c r="D122" t="s">
        <v>21</v>
      </c>
      <c r="E122">
        <v>7268.3835233899899</v>
      </c>
      <c r="F122">
        <v>877.7</v>
      </c>
      <c r="G122">
        <v>53.677475058628602</v>
      </c>
      <c r="H122">
        <f>(Table2[[#This Row],[1Y Return vs Nifty]]-AVERAGE(Table2[1Y Return vs Nifty]))/_xlfn.STDEV.P(Table2[1Y Return vs Nifty])</f>
        <v>0.49035485459050787</v>
      </c>
      <c r="I122">
        <v>10.3479081758808</v>
      </c>
      <c r="J122">
        <f>(Table2[[#This Row],[1M Return vs Nifty]]-AVERAGE(Table2[1M Return vs Nifty]))/_xlfn.STDEV.P(Table2[1M Return vs Nifty])</f>
        <v>0.86399093924788939</v>
      </c>
      <c r="K122">
        <v>16.980981469074099</v>
      </c>
      <c r="L122">
        <f>(Table2[[#This Row],[6M Return vs Nifty]]-AVERAGE(Table2[6M Return vs Nifty]))/_xlfn.STDEV.P(Table2[6M Return vs Nifty])</f>
        <v>0.2695997260914495</v>
      </c>
      <c r="M122">
        <v>5.7697797278824599</v>
      </c>
      <c r="N122">
        <f>(Table2[[#This Row],[1W Return vs Nifty]]-AVERAGE(Table2[1W Return vs Nifty]))/_xlfn.STDEV.P(Table2[1W Return vs Nifty])</f>
        <v>0.74323360665948734</v>
      </c>
      <c r="O122">
        <v>860.39</v>
      </c>
      <c r="P122">
        <v>844.92823722473895</v>
      </c>
      <c r="Q122">
        <v>730.980939813737</v>
      </c>
      <c r="R122">
        <v>60.550307539893801</v>
      </c>
      <c r="S122" s="1">
        <f>(Table2[[#This Row],[Close Price]]-Table2[[#This Row],[20D EMA]])/Table2[[#This Row],[20D EMA]]</f>
        <v>2.0118783342437802E-2</v>
      </c>
      <c r="T122" s="1">
        <f>(Table2[[#This Row],[Close Price]]-Table2[[#This Row],[50D EMA]])/Table2[[#This Row],[50D EMA]]</f>
        <v>3.8786445204984039E-2</v>
      </c>
      <c r="U122" s="1">
        <f>(Table2[[#This Row],[Close Price]]-Table2[[#This Row],[200D EMA]])/Table2[[#This Row],[200D EMA]]</f>
        <v>0.20071530213037961</v>
      </c>
      <c r="V122">
        <v>0.63898729645699004</v>
      </c>
      <c r="W122">
        <v>855</v>
      </c>
      <c r="X122">
        <v>883.9</v>
      </c>
      <c r="Y122">
        <v>830</v>
      </c>
      <c r="Z122">
        <v>890</v>
      </c>
      <c r="AA122">
        <v>830</v>
      </c>
      <c r="AB122">
        <v>884.8</v>
      </c>
      <c r="AC122" s="1">
        <f>(Table2[[#This Row],[Close Price]]/Table2[[#This Row],[Day Low]])-1</f>
        <v>2.6549707602339323E-2</v>
      </c>
      <c r="AD122" s="1">
        <f>(Table2[[#This Row],[Day High]]/Table2[[#This Row],[Close Price]])-1</f>
        <v>7.0639170559416709E-3</v>
      </c>
      <c r="AE122" s="1">
        <f>(Table2[[#This Row],[Close Price]]/Table2[[#This Row],[Current Week Low]])-1</f>
        <v>5.7469879518072364E-2</v>
      </c>
      <c r="AF122" s="1">
        <f>(Table2[[#This Row],[Current Week High]]/Table2[[#This Row],[Close Price]])-1</f>
        <v>1.4013899965819698E-2</v>
      </c>
      <c r="AG122" s="1">
        <f>(Table2[[#This Row],[Close Price]]/Table2[[#This Row],[Current Month Low]])-1</f>
        <v>5.7469879518072364E-2</v>
      </c>
      <c r="AH122" s="1">
        <f>(Table2[[#This Row],[Current Month High]]/Table2[[#This Row],[Close Price]])-1</f>
        <v>8.0893243705137952E-3</v>
      </c>
      <c r="AI122">
        <v>5.6967073031787701</v>
      </c>
      <c r="AJ122">
        <v>111.493975903614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-0.08</v>
      </c>
      <c r="AM122" t="s">
        <v>3174</v>
      </c>
      <c r="AN122">
        <v>-0.19</v>
      </c>
      <c r="AO122" t="s">
        <v>3174</v>
      </c>
      <c r="AP122">
        <v>0.129813389078592</v>
      </c>
      <c r="AQ122">
        <f>(Table2[[#This Row],[Sharpe Ratio]]-AVERAGE(Table2[Sharpe Ratio]))/_xlfn.STDEV.P(Table2[Sharpe Ratio])</f>
        <v>0.79826582040813676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3.1654449469974706</v>
      </c>
      <c r="AS122">
        <f>_xlfn.RANK.AVG(Table2[[#This Row],[1Y Return vs Nifty Z-Score]],Table2[1Y Return vs Nifty Z-Score])</f>
        <v>177</v>
      </c>
      <c r="AT122">
        <f>_xlfn.RANK.AVG(Table2[[#This Row],[6M Return vs Nifty Z-Score]],Table2[6M Return vs Nifty Z-Score])</f>
        <v>231</v>
      </c>
      <c r="AU122">
        <f>_xlfn.RANK.AVG(Table2[[#This Row],[Sharpe Ratio Z-Score]],Table2[Sharpe Ratio Z-Score])</f>
        <v>151</v>
      </c>
      <c r="AV122">
        <f>(Table2[[#This Row],[Rank 1Y]]+Table2[[#This Row],[Rank 6M]]+Table2[[#This Row],[Rank Sharpe]])/3</f>
        <v>186.33333333333334</v>
      </c>
    </row>
    <row r="123" spans="1:48" x14ac:dyDescent="0.3">
      <c r="A123" t="s">
        <v>786</v>
      </c>
      <c r="B123" t="s">
        <v>787</v>
      </c>
      <c r="C123" t="s">
        <v>3141</v>
      </c>
      <c r="D123" t="s">
        <v>788</v>
      </c>
      <c r="E123">
        <v>20853.466657125002</v>
      </c>
      <c r="F123">
        <v>491.25</v>
      </c>
      <c r="G123">
        <v>25.633786795901699</v>
      </c>
      <c r="H123">
        <f>(Table2[[#This Row],[1Y Return vs Nifty]]-AVERAGE(Table2[1Y Return vs Nifty]))/_xlfn.STDEV.P(Table2[1Y Return vs Nifty])</f>
        <v>1.277748516175567E-2</v>
      </c>
      <c r="I123">
        <v>-8.0743228332539996</v>
      </c>
      <c r="J123">
        <f>(Table2[[#This Row],[1M Return vs Nifty]]-AVERAGE(Table2[1M Return vs Nifty]))/_xlfn.STDEV.P(Table2[1M Return vs Nifty])</f>
        <v>-0.82158859185585342</v>
      </c>
      <c r="K123">
        <v>15.360493227538999</v>
      </c>
      <c r="L123">
        <f>(Table2[[#This Row],[6M Return vs Nifty]]-AVERAGE(Table2[6M Return vs Nifty]))/_xlfn.STDEV.P(Table2[6M Return vs Nifty])</f>
        <v>0.21587232043868126</v>
      </c>
      <c r="M123">
        <v>-0.458616536140034</v>
      </c>
      <c r="N123">
        <f>(Table2[[#This Row],[1W Return vs Nifty]]-AVERAGE(Table2[1W Return vs Nifty]))/_xlfn.STDEV.P(Table2[1W Return vs Nifty])</f>
        <v>-0.76398297512438229</v>
      </c>
      <c r="O123">
        <v>524.83000000000004</v>
      </c>
      <c r="P123">
        <v>548.38233342013598</v>
      </c>
      <c r="Q123">
        <v>487.75179559177502</v>
      </c>
      <c r="R123">
        <v>27.527716019827299</v>
      </c>
      <c r="S123" s="1">
        <f>(Table2[[#This Row],[Close Price]]-Table2[[#This Row],[20D EMA]])/Table2[[#This Row],[20D EMA]]</f>
        <v>-6.3982622944572604E-2</v>
      </c>
      <c r="T123" s="1">
        <f>(Table2[[#This Row],[Close Price]]-Table2[[#This Row],[50D EMA]])/Table2[[#This Row],[50D EMA]]</f>
        <v>-0.10418339530344568</v>
      </c>
      <c r="U123" s="1">
        <f>(Table2[[#This Row],[Close Price]]-Table2[[#This Row],[200D EMA]])/Table2[[#This Row],[200D EMA]]</f>
        <v>7.1720994978208318E-3</v>
      </c>
      <c r="V123">
        <v>0.63025999960979096</v>
      </c>
      <c r="W123">
        <v>483.85</v>
      </c>
      <c r="X123">
        <v>506.95</v>
      </c>
      <c r="Y123">
        <v>483.85</v>
      </c>
      <c r="Z123">
        <v>522.04999999999995</v>
      </c>
      <c r="AA123">
        <v>483.85</v>
      </c>
      <c r="AB123">
        <v>522.04999999999995</v>
      </c>
      <c r="AC123" s="1">
        <f>(Table2[[#This Row],[Close Price]]/Table2[[#This Row],[Day Low]])-1</f>
        <v>1.5293996073163063E-2</v>
      </c>
      <c r="AD123" s="1">
        <f>(Table2[[#This Row],[Day High]]/Table2[[#This Row],[Close Price]])-1</f>
        <v>3.1959287531806657E-2</v>
      </c>
      <c r="AE123" s="1">
        <f>(Table2[[#This Row],[Close Price]]/Table2[[#This Row],[Current Week Low]])-1</f>
        <v>1.5293996073163063E-2</v>
      </c>
      <c r="AF123" s="1">
        <f>(Table2[[#This Row],[Current Week High]]/Table2[[#This Row],[Close Price]])-1</f>
        <v>6.269720101781151E-2</v>
      </c>
      <c r="AG123" s="1">
        <f>(Table2[[#This Row],[Close Price]]/Table2[[#This Row],[Current Month Low]])-1</f>
        <v>1.5293996073163063E-2</v>
      </c>
      <c r="AH123" s="1">
        <f>(Table2[[#This Row],[Current Month High]]/Table2[[#This Row],[Close Price]])-1</f>
        <v>6.269720101781151E-2</v>
      </c>
      <c r="AI123">
        <v>52.284987277353601</v>
      </c>
      <c r="AJ123">
        <v>84.126686656671595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-0.27</v>
      </c>
      <c r="AM123" t="s">
        <v>3174</v>
      </c>
      <c r="AN123">
        <v>-7.74</v>
      </c>
      <c r="AO123" t="s">
        <v>3174</v>
      </c>
      <c r="AP123">
        <v>0.23624858548527</v>
      </c>
      <c r="AQ123">
        <f>(Table2[[#This Row],[Sharpe Ratio]]-AVERAGE(Table2[Sharpe Ratio]))/_xlfn.STDEV.P(Table2[Sharpe Ratio])</f>
        <v>2.0409080915614282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299</v>
      </c>
      <c r="AT123">
        <f>_xlfn.RANK.AVG(Table2[[#This Row],[6M Return vs Nifty Z-Score]],Table2[6M Return vs Nifty Z-Score])</f>
        <v>245</v>
      </c>
      <c r="AU123">
        <f>_xlfn.RANK.AVG(Table2[[#This Row],[Sharpe Ratio Z-Score]],Table2[Sharpe Ratio Z-Score])</f>
        <v>16</v>
      </c>
      <c r="AV123">
        <f>(Table2[[#This Row],[Rank 1Y]]+Table2[[#This Row],[Rank 6M]]+Table2[[#This Row],[Rank Sharpe]])/3</f>
        <v>186.66666666666666</v>
      </c>
    </row>
    <row r="124" spans="1:48" x14ac:dyDescent="0.3">
      <c r="A124" t="s">
        <v>1304</v>
      </c>
      <c r="B124" t="s">
        <v>1305</v>
      </c>
      <c r="C124" t="s">
        <v>3135</v>
      </c>
      <c r="D124" t="s">
        <v>190</v>
      </c>
      <c r="E124">
        <v>8732.3389656599993</v>
      </c>
      <c r="F124">
        <v>1617.15</v>
      </c>
      <c r="G124">
        <v>47.056324054432302</v>
      </c>
      <c r="H124">
        <f>(Table2[[#This Row],[1Y Return vs Nifty]]-AVERAGE(Table2[1Y Return vs Nifty]))/_xlfn.STDEV.P(Table2[1Y Return vs Nifty])</f>
        <v>0.37759822109956298</v>
      </c>
      <c r="I124">
        <v>14.6344685578414</v>
      </c>
      <c r="J124">
        <f>(Table2[[#This Row],[1M Return vs Nifty]]-AVERAGE(Table2[1M Return vs Nifty]))/_xlfn.STDEV.P(Table2[1M Return vs Nifty])</f>
        <v>1.2561985081949019</v>
      </c>
      <c r="K124">
        <v>46.421180102250297</v>
      </c>
      <c r="L124">
        <f>(Table2[[#This Row],[6M Return vs Nifty]]-AVERAGE(Table2[6M Return vs Nifty]))/_xlfn.STDEV.P(Table2[6M Return vs Nifty])</f>
        <v>1.2456916556227198</v>
      </c>
      <c r="M124">
        <v>-0.38972183924425502</v>
      </c>
      <c r="N124">
        <f>(Table2[[#This Row],[1W Return vs Nifty]]-AVERAGE(Table2[1W Return vs Nifty]))/_xlfn.STDEV.P(Table2[1W Return vs Nifty])</f>
        <v>-0.74731107032633581</v>
      </c>
      <c r="O124">
        <v>1605.97</v>
      </c>
      <c r="P124">
        <v>1510.0869076061299</v>
      </c>
      <c r="Q124">
        <v>1239.96696213414</v>
      </c>
      <c r="R124">
        <v>45.893189703181598</v>
      </c>
      <c r="S124" s="1">
        <f>(Table2[[#This Row],[Close Price]]-Table2[[#This Row],[20D EMA]])/Table2[[#This Row],[20D EMA]]</f>
        <v>6.9615248105506728E-3</v>
      </c>
      <c r="T124" s="1">
        <f>(Table2[[#This Row],[Close Price]]-Table2[[#This Row],[50D EMA]])/Table2[[#This Row],[50D EMA]]</f>
        <v>7.0898629644827724E-2</v>
      </c>
      <c r="U124" s="1">
        <f>(Table2[[#This Row],[Close Price]]-Table2[[#This Row],[200D EMA]])/Table2[[#This Row],[200D EMA]]</f>
        <v>0.30418797386075547</v>
      </c>
      <c r="V124">
        <v>1.2643988849515799</v>
      </c>
      <c r="W124">
        <v>1592.7</v>
      </c>
      <c r="X124">
        <v>1634</v>
      </c>
      <c r="Y124">
        <v>1592.7</v>
      </c>
      <c r="Z124">
        <v>1699</v>
      </c>
      <c r="AA124">
        <v>1592.7</v>
      </c>
      <c r="AB124">
        <v>1697</v>
      </c>
      <c r="AC124" s="1">
        <f>(Table2[[#This Row],[Close Price]]/Table2[[#This Row],[Day Low]])-1</f>
        <v>1.5351290261819583E-2</v>
      </c>
      <c r="AD124" s="1">
        <f>(Table2[[#This Row],[Day High]]/Table2[[#This Row],[Close Price]])-1</f>
        <v>1.0419565284605525E-2</v>
      </c>
      <c r="AE124" s="1">
        <f>(Table2[[#This Row],[Close Price]]/Table2[[#This Row],[Current Week Low]])-1</f>
        <v>1.5351290261819583E-2</v>
      </c>
      <c r="AF124" s="1">
        <f>(Table2[[#This Row],[Current Week High]]/Table2[[#This Row],[Close Price]])-1</f>
        <v>5.061373403827707E-2</v>
      </c>
      <c r="AG124" s="1">
        <f>(Table2[[#This Row],[Close Price]]/Table2[[#This Row],[Current Month Low]])-1</f>
        <v>1.5351290261819583E-2</v>
      </c>
      <c r="AH124" s="1">
        <f>(Table2[[#This Row],[Current Month High]]/Table2[[#This Row],[Close Price]])-1</f>
        <v>4.9376990384317976E-2</v>
      </c>
      <c r="AI124">
        <v>8.7283183378165106</v>
      </c>
      <c r="AJ124">
        <v>97.093235831809807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0.13</v>
      </c>
      <c r="AM124" t="s">
        <v>3175</v>
      </c>
      <c r="AN124">
        <v>2.36</v>
      </c>
      <c r="AO124" t="s">
        <v>3175</v>
      </c>
      <c r="AP124">
        <v>8.0512141712208996E-2</v>
      </c>
      <c r="AQ124">
        <f>(Table2[[#This Row],[Sharpe Ratio]]-AVERAGE(Table2[Sharpe Ratio]))/_xlfn.STDEV.P(Table2[Sharpe Ratio])</f>
        <v>0.22266849859769319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2.3548458131885424</v>
      </c>
      <c r="AS124">
        <f>_xlfn.RANK.AVG(Table2[[#This Row],[1Y Return vs Nifty Z-Score]],Table2[1Y Return vs Nifty Z-Score])</f>
        <v>200</v>
      </c>
      <c r="AT124">
        <f>_xlfn.RANK.AVG(Table2[[#This Row],[6M Return vs Nifty Z-Score]],Table2[6M Return vs Nifty Z-Score])</f>
        <v>77</v>
      </c>
      <c r="AU124">
        <f>_xlfn.RANK.AVG(Table2[[#This Row],[Sharpe Ratio Z-Score]],Table2[Sharpe Ratio Z-Score])</f>
        <v>286</v>
      </c>
      <c r="AV124">
        <f>(Table2[[#This Row],[Rank 1Y]]+Table2[[#This Row],[Rank 6M]]+Table2[[#This Row],[Rank Sharpe]])/3</f>
        <v>187.66666666666666</v>
      </c>
    </row>
    <row r="125" spans="1:48" x14ac:dyDescent="0.3">
      <c r="A125" t="s">
        <v>532</v>
      </c>
      <c r="B125" t="s">
        <v>533</v>
      </c>
      <c r="C125" t="s">
        <v>3136</v>
      </c>
      <c r="D125" t="s">
        <v>164</v>
      </c>
      <c r="E125">
        <v>40470.181426545001</v>
      </c>
      <c r="F125">
        <v>220.35</v>
      </c>
      <c r="G125">
        <v>106.80089978205299</v>
      </c>
      <c r="H125">
        <f>(Table2[[#This Row],[1Y Return vs Nifty]]-AVERAGE(Table2[1Y Return vs Nifty]))/_xlfn.STDEV.P(Table2[1Y Return vs Nifty])</f>
        <v>1.3950341962225983</v>
      </c>
      <c r="I125">
        <v>27.301713076545202</v>
      </c>
      <c r="J125">
        <f>(Table2[[#This Row],[1M Return vs Nifty]]-AVERAGE(Table2[1M Return vs Nifty]))/_xlfn.STDEV.P(Table2[1M Return vs Nifty])</f>
        <v>2.415213834059931</v>
      </c>
      <c r="K125">
        <v>14.5593006216689</v>
      </c>
      <c r="L125">
        <f>(Table2[[#This Row],[6M Return vs Nifty]]-AVERAGE(Table2[6M Return vs Nifty]))/_xlfn.STDEV.P(Table2[6M Return vs Nifty])</f>
        <v>0.18930872124785747</v>
      </c>
      <c r="M125">
        <v>12.6970858477244</v>
      </c>
      <c r="N125">
        <f>(Table2[[#This Row],[1W Return vs Nifty]]-AVERAGE(Table2[1W Return vs Nifty]))/_xlfn.STDEV.P(Table2[1W Return vs Nifty])</f>
        <v>2.4195801665643892</v>
      </c>
      <c r="O125">
        <v>197.69</v>
      </c>
      <c r="P125">
        <v>189.031098849047</v>
      </c>
      <c r="Q125">
        <v>167.520719550942</v>
      </c>
      <c r="R125">
        <v>78.406035658063402</v>
      </c>
      <c r="S125" s="1">
        <f>(Table2[[#This Row],[Close Price]]-Table2[[#This Row],[20D EMA]])/Table2[[#This Row],[20D EMA]]</f>
        <v>0.11462390611563558</v>
      </c>
      <c r="T125" s="1">
        <f>(Table2[[#This Row],[Close Price]]-Table2[[#This Row],[50D EMA]])/Table2[[#This Row],[50D EMA]]</f>
        <v>0.16568120982020568</v>
      </c>
      <c r="U125" s="1">
        <f>(Table2[[#This Row],[Close Price]]-Table2[[#This Row],[200D EMA]])/Table2[[#This Row],[200D EMA]]</f>
        <v>0.31535967963051242</v>
      </c>
      <c r="V125">
        <v>2.0282362839766201</v>
      </c>
      <c r="W125">
        <v>213.81</v>
      </c>
      <c r="X125">
        <v>222.5</v>
      </c>
      <c r="Y125">
        <v>206.53</v>
      </c>
      <c r="Z125">
        <v>227.39</v>
      </c>
      <c r="AA125">
        <v>212.8</v>
      </c>
      <c r="AB125">
        <v>227.39</v>
      </c>
      <c r="AC125" s="1">
        <f>(Table2[[#This Row],[Close Price]]/Table2[[#This Row],[Day Low]])-1</f>
        <v>3.0587905149431771E-2</v>
      </c>
      <c r="AD125" s="1">
        <f>(Table2[[#This Row],[Day High]]/Table2[[#This Row],[Close Price]])-1</f>
        <v>9.7572044474698583E-3</v>
      </c>
      <c r="AE125" s="1">
        <f>(Table2[[#This Row],[Close Price]]/Table2[[#This Row],[Current Week Low]])-1</f>
        <v>6.691521812811696E-2</v>
      </c>
      <c r="AF125" s="1">
        <f>(Table2[[#This Row],[Current Week High]]/Table2[[#This Row],[Close Price]])-1</f>
        <v>3.1949171772180485E-2</v>
      </c>
      <c r="AG125" s="1">
        <f>(Table2[[#This Row],[Close Price]]/Table2[[#This Row],[Current Month Low]])-1</f>
        <v>3.5479323308270638E-2</v>
      </c>
      <c r="AH125" s="1">
        <f>(Table2[[#This Row],[Current Month High]]/Table2[[#This Row],[Close Price]])-1</f>
        <v>3.1949171772180485E-2</v>
      </c>
      <c r="AI125">
        <v>3.19491717721804</v>
      </c>
      <c r="AJ125">
        <v>148.70203160270799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0.06</v>
      </c>
      <c r="AM125" t="s">
        <v>3175</v>
      </c>
      <c r="AN125">
        <v>17.98</v>
      </c>
      <c r="AO125" t="s">
        <v>3175</v>
      </c>
      <c r="AP125">
        <v>9.5483905721974002E-2</v>
      </c>
      <c r="AQ125">
        <f>(Table2[[#This Row],[Sharpe Ratio]]-AVERAGE(Table2[Sharpe Ratio]))/_xlfn.STDEV.P(Table2[Sharpe Ratio])</f>
        <v>0.39746544040235177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6.8166023584971285</v>
      </c>
      <c r="AS125">
        <f>_xlfn.RANK.AVG(Table2[[#This Row],[1Y Return vs Nifty Z-Score]],Table2[1Y Return vs Nifty Z-Score])</f>
        <v>62</v>
      </c>
      <c r="AT125">
        <f>_xlfn.RANK.AVG(Table2[[#This Row],[6M Return vs Nifty Z-Score]],Table2[6M Return vs Nifty Z-Score])</f>
        <v>259</v>
      </c>
      <c r="AU125">
        <f>_xlfn.RANK.AVG(Table2[[#This Row],[Sharpe Ratio Z-Score]],Table2[Sharpe Ratio Z-Score])</f>
        <v>244</v>
      </c>
      <c r="AV125">
        <f>(Table2[[#This Row],[Rank 1Y]]+Table2[[#This Row],[Rank 6M]]+Table2[[#This Row],[Rank Sharpe]])/3</f>
        <v>188.33333333333334</v>
      </c>
    </row>
    <row r="126" spans="1:48" x14ac:dyDescent="0.3">
      <c r="A126" t="s">
        <v>285</v>
      </c>
      <c r="B126" t="s">
        <v>286</v>
      </c>
      <c r="C126" t="s">
        <v>3128</v>
      </c>
      <c r="D126" t="s">
        <v>287</v>
      </c>
      <c r="E126">
        <v>94995.400294079998</v>
      </c>
      <c r="F126">
        <v>10951.2</v>
      </c>
      <c r="G126">
        <v>142.243489753262</v>
      </c>
      <c r="H126">
        <f>(Table2[[#This Row],[1Y Return vs Nifty]]-AVERAGE(Table2[1Y Return vs Nifty]))/_xlfn.STDEV.P(Table2[1Y Return vs Nifty])</f>
        <v>1.9986131094388433</v>
      </c>
      <c r="I126">
        <v>-0.216169102690937</v>
      </c>
      <c r="J126">
        <f>(Table2[[#This Row],[1M Return vs Nifty]]-AVERAGE(Table2[1M Return vs Nifty]))/_xlfn.STDEV.P(Table2[1M Return vs Nifty])</f>
        <v>-0.10259081824549568</v>
      </c>
      <c r="K126">
        <v>13.4259943995587</v>
      </c>
      <c r="L126">
        <f>(Table2[[#This Row],[6M Return vs Nifty]]-AVERAGE(Table2[6M Return vs Nifty]))/_xlfn.STDEV.P(Table2[6M Return vs Nifty])</f>
        <v>0.15173387092593238</v>
      </c>
      <c r="M126">
        <v>2.26565614797939</v>
      </c>
      <c r="N126">
        <f>(Table2[[#This Row],[1W Return vs Nifty]]-AVERAGE(Table2[1W Return vs Nifty]))/_xlfn.STDEV.P(Table2[1W Return vs Nifty])</f>
        <v>-0.10473317971174791</v>
      </c>
      <c r="O126">
        <v>11313.89</v>
      </c>
      <c r="P126">
        <v>10993.1934346903</v>
      </c>
      <c r="Q126">
        <v>8819.7162661367092</v>
      </c>
      <c r="R126">
        <v>35.918495316031098</v>
      </c>
      <c r="S126" s="1">
        <f>(Table2[[#This Row],[Close Price]]-Table2[[#This Row],[20D EMA]])/Table2[[#This Row],[20D EMA]]</f>
        <v>-3.2057055530856207E-2</v>
      </c>
      <c r="T126" s="1">
        <f>(Table2[[#This Row],[Close Price]]-Table2[[#This Row],[50D EMA]])/Table2[[#This Row],[50D EMA]]</f>
        <v>-3.8199486745847679E-3</v>
      </c>
      <c r="U126" s="1">
        <f>(Table2[[#This Row],[Close Price]]-Table2[[#This Row],[200D EMA]])/Table2[[#This Row],[200D EMA]]</f>
        <v>0.24167259688921297</v>
      </c>
      <c r="V126">
        <v>0.654944252471931</v>
      </c>
      <c r="W126">
        <v>10901</v>
      </c>
      <c r="X126">
        <v>11437.7</v>
      </c>
      <c r="Y126">
        <v>10901</v>
      </c>
      <c r="Z126">
        <v>11497</v>
      </c>
      <c r="AA126">
        <v>10901</v>
      </c>
      <c r="AB126">
        <v>11497</v>
      </c>
      <c r="AC126" s="1">
        <f>(Table2[[#This Row],[Close Price]]/Table2[[#This Row],[Day Low]])-1</f>
        <v>4.605082102559388E-3</v>
      </c>
      <c r="AD126" s="1">
        <f>(Table2[[#This Row],[Day High]]/Table2[[#This Row],[Close Price]])-1</f>
        <v>4.442435532179112E-2</v>
      </c>
      <c r="AE126" s="1">
        <f>(Table2[[#This Row],[Close Price]]/Table2[[#This Row],[Current Week Low]])-1</f>
        <v>4.605082102559388E-3</v>
      </c>
      <c r="AF126" s="1">
        <f>(Table2[[#This Row],[Current Week High]]/Table2[[#This Row],[Close Price]])-1</f>
        <v>4.9839287018774048E-2</v>
      </c>
      <c r="AG126" s="1">
        <f>(Table2[[#This Row],[Close Price]]/Table2[[#This Row],[Current Month Low]])-1</f>
        <v>4.605082102559388E-3</v>
      </c>
      <c r="AH126" s="1">
        <f>(Table2[[#This Row],[Current Month High]]/Table2[[#This Row],[Close Price]])-1</f>
        <v>4.9839287018774048E-2</v>
      </c>
      <c r="AI126">
        <v>15.229381255022201</v>
      </c>
      <c r="AJ126">
        <v>183.064516129032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-0.08</v>
      </c>
      <c r="AM126" t="s">
        <v>3174</v>
      </c>
      <c r="AN126">
        <v>-10.82</v>
      </c>
      <c r="AO126" t="s">
        <v>3174</v>
      </c>
      <c r="AP126">
        <v>8.8606293897372998E-2</v>
      </c>
      <c r="AQ126">
        <f>(Table2[[#This Row],[Sharpe Ratio]]-AVERAGE(Table2[Sharpe Ratio]))/_xlfn.STDEV.P(Table2[Sharpe Ratio])</f>
        <v>0.31716858873706272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2.2601915711445946</v>
      </c>
      <c r="AS126">
        <f>_xlfn.RANK.AVG(Table2[[#This Row],[1Y Return vs Nifty Z-Score]],Table2[1Y Return vs Nifty Z-Score])</f>
        <v>36</v>
      </c>
      <c r="AT126">
        <f>_xlfn.RANK.AVG(Table2[[#This Row],[6M Return vs Nifty Z-Score]],Table2[6M Return vs Nifty Z-Score])</f>
        <v>268</v>
      </c>
      <c r="AU126">
        <f>_xlfn.RANK.AVG(Table2[[#This Row],[Sharpe Ratio Z-Score]],Table2[Sharpe Ratio Z-Score])</f>
        <v>262</v>
      </c>
      <c r="AV126">
        <f>(Table2[[#This Row],[Rank 1Y]]+Table2[[#This Row],[Rank 6M]]+Table2[[#This Row],[Rank Sharpe]])/3</f>
        <v>188.66666666666666</v>
      </c>
    </row>
    <row r="127" spans="1:48" x14ac:dyDescent="0.3">
      <c r="A127" t="s">
        <v>1089</v>
      </c>
      <c r="B127" t="s">
        <v>1090</v>
      </c>
      <c r="C127" t="s">
        <v>3141</v>
      </c>
      <c r="D127" t="s">
        <v>446</v>
      </c>
      <c r="E127">
        <v>12321.655267811901</v>
      </c>
      <c r="F127">
        <v>199.32</v>
      </c>
      <c r="G127">
        <v>140.649605630759</v>
      </c>
      <c r="H127">
        <f>(Table2[[#This Row],[1Y Return vs Nifty]]-AVERAGE(Table2[1Y Return vs Nifty]))/_xlfn.STDEV.P(Table2[1Y Return vs Nifty])</f>
        <v>1.9714696403178091</v>
      </c>
      <c r="I127">
        <v>-4.9804159294222901</v>
      </c>
      <c r="J127">
        <f>(Table2[[#This Row],[1M Return vs Nifty]]-AVERAGE(Table2[1M Return vs Nifty]))/_xlfn.STDEV.P(Table2[1M Return vs Nifty])</f>
        <v>-0.53850528095537797</v>
      </c>
      <c r="K127">
        <v>-6.1983960151325901</v>
      </c>
      <c r="L127">
        <f>(Table2[[#This Row],[6M Return vs Nifty]]-AVERAGE(Table2[6M Return vs Nifty]))/_xlfn.STDEV.P(Table2[6M Return vs Nifty])</f>
        <v>-0.49891422232996557</v>
      </c>
      <c r="M127">
        <v>0.72400397779233205</v>
      </c>
      <c r="N127">
        <f>(Table2[[#This Row],[1W Return vs Nifty]]-AVERAGE(Table2[1W Return vs Nifty]))/_xlfn.STDEV.P(Table2[1W Return vs Nifty])</f>
        <v>-0.47779931355281557</v>
      </c>
      <c r="O127">
        <v>213.33</v>
      </c>
      <c r="P127">
        <v>209.76538237009001</v>
      </c>
      <c r="Q127">
        <v>175.037329824653</v>
      </c>
      <c r="R127">
        <v>27.702741813153299</v>
      </c>
      <c r="S127" s="1">
        <f>(Table2[[#This Row],[Close Price]]-Table2[[#This Row],[20D EMA]])/Table2[[#This Row],[20D EMA]]</f>
        <v>-6.5672901139080378E-2</v>
      </c>
      <c r="T127" s="1">
        <f>(Table2[[#This Row],[Close Price]]-Table2[[#This Row],[50D EMA]])/Table2[[#This Row],[50D EMA]]</f>
        <v>-4.9795548970330963E-2</v>
      </c>
      <c r="U127" s="1">
        <f>(Table2[[#This Row],[Close Price]]-Table2[[#This Row],[200D EMA]])/Table2[[#This Row],[200D EMA]]</f>
        <v>0.1387285226509832</v>
      </c>
      <c r="V127">
        <v>0.38085856229547299</v>
      </c>
      <c r="W127">
        <v>197.01</v>
      </c>
      <c r="X127">
        <v>206.59</v>
      </c>
      <c r="Y127">
        <v>197.01</v>
      </c>
      <c r="Z127">
        <v>216.5</v>
      </c>
      <c r="AA127">
        <v>197.01</v>
      </c>
      <c r="AB127">
        <v>216</v>
      </c>
      <c r="AC127" s="1">
        <f>(Table2[[#This Row],[Close Price]]/Table2[[#This Row],[Day Low]])-1</f>
        <v>1.1725293132328396E-2</v>
      </c>
      <c r="AD127" s="1">
        <f>(Table2[[#This Row],[Day High]]/Table2[[#This Row],[Close Price]])-1</f>
        <v>3.6474011639574533E-2</v>
      </c>
      <c r="AE127" s="1">
        <f>(Table2[[#This Row],[Close Price]]/Table2[[#This Row],[Current Week Low]])-1</f>
        <v>1.1725293132328396E-2</v>
      </c>
      <c r="AF127" s="1">
        <f>(Table2[[#This Row],[Current Week High]]/Table2[[#This Row],[Close Price]])-1</f>
        <v>8.6193056391731915E-2</v>
      </c>
      <c r="AG127" s="1">
        <f>(Table2[[#This Row],[Close Price]]/Table2[[#This Row],[Current Month Low]])-1</f>
        <v>1.1725293132328396E-2</v>
      </c>
      <c r="AH127" s="1">
        <f>(Table2[[#This Row],[Current Month High]]/Table2[[#This Row],[Close Price]])-1</f>
        <v>8.3684527393136809E-2</v>
      </c>
      <c r="AI127">
        <v>18.703592213526001</v>
      </c>
      <c r="AJ127">
        <v>178.76923076923001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0.01</v>
      </c>
      <c r="AM127" t="s">
        <v>3175</v>
      </c>
      <c r="AN127">
        <v>-7.68</v>
      </c>
      <c r="AO127" t="s">
        <v>3174</v>
      </c>
      <c r="AP127">
        <v>0.18953867613532199</v>
      </c>
      <c r="AQ127">
        <f>(Table2[[#This Row],[Sharpe Ratio]]-AVERAGE(Table2[Sharpe Ratio]))/_xlfn.STDEV.P(Table2[Sharpe Ratio])</f>
        <v>1.4955649175026828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1.9518157409823329</v>
      </c>
      <c r="AS127">
        <f>_xlfn.RANK.AVG(Table2[[#This Row],[1Y Return vs Nifty Z-Score]],Table2[1Y Return vs Nifty Z-Score])</f>
        <v>38</v>
      </c>
      <c r="AT127">
        <f>_xlfn.RANK.AVG(Table2[[#This Row],[6M Return vs Nifty Z-Score]],Table2[6M Return vs Nifty Z-Score])</f>
        <v>489</v>
      </c>
      <c r="AU127">
        <f>_xlfn.RANK.AVG(Table2[[#This Row],[Sharpe Ratio Z-Score]],Table2[Sharpe Ratio Z-Score])</f>
        <v>45</v>
      </c>
      <c r="AV127">
        <f>(Table2[[#This Row],[Rank 1Y]]+Table2[[#This Row],[Rank 6M]]+Table2[[#This Row],[Rank Sharpe]])/3</f>
        <v>190.66666666666666</v>
      </c>
    </row>
    <row r="128" spans="1:48" x14ac:dyDescent="0.3">
      <c r="A128" t="s">
        <v>861</v>
      </c>
      <c r="B128" t="s">
        <v>862</v>
      </c>
      <c r="C128" t="s">
        <v>3133</v>
      </c>
      <c r="D128" t="s">
        <v>51</v>
      </c>
      <c r="E128">
        <v>18591.75</v>
      </c>
      <c r="F128">
        <v>7436.7</v>
      </c>
      <c r="G128">
        <v>35.4783143288603</v>
      </c>
      <c r="H128">
        <f>(Table2[[#This Row],[1Y Return vs Nifty]]-AVERAGE(Table2[1Y Return vs Nifty]))/_xlfn.STDEV.P(Table2[1Y Return vs Nifty])</f>
        <v>0.18042745753390352</v>
      </c>
      <c r="I128">
        <v>11.729866500703499</v>
      </c>
      <c r="J128">
        <f>(Table2[[#This Row],[1M Return vs Nifty]]-AVERAGE(Table2[1M Return vs Nifty]))/_xlfn.STDEV.P(Table2[1M Return vs Nifty])</f>
        <v>0.99043602963919486</v>
      </c>
      <c r="K128">
        <v>35.273665893403098</v>
      </c>
      <c r="L128">
        <f>(Table2[[#This Row],[6M Return vs Nifty]]-AVERAGE(Table2[6M Return vs Nifty]))/_xlfn.STDEV.P(Table2[6M Return vs Nifty])</f>
        <v>0.87609501026146519</v>
      </c>
      <c r="M128">
        <v>9.4793590886327799</v>
      </c>
      <c r="N128">
        <f>(Table2[[#This Row],[1W Return vs Nifty]]-AVERAGE(Table2[1W Return vs Nifty]))/_xlfn.STDEV.P(Table2[1W Return vs Nifty])</f>
        <v>1.640918867352126</v>
      </c>
      <c r="O128">
        <v>7222.77</v>
      </c>
      <c r="P128">
        <v>6943.9757915802602</v>
      </c>
      <c r="Q128">
        <v>6087.8097437782599</v>
      </c>
      <c r="R128">
        <v>53.307025289150403</v>
      </c>
      <c r="S128" s="1">
        <f>(Table2[[#This Row],[Close Price]]-Table2[[#This Row],[20D EMA]])/Table2[[#This Row],[20D EMA]]</f>
        <v>2.961883044870588E-2</v>
      </c>
      <c r="T128" s="1">
        <f>(Table2[[#This Row],[Close Price]]-Table2[[#This Row],[50D EMA]])/Table2[[#This Row],[50D EMA]]</f>
        <v>7.0957074622463367E-2</v>
      </c>
      <c r="U128" s="1">
        <f>(Table2[[#This Row],[Close Price]]-Table2[[#This Row],[200D EMA]])/Table2[[#This Row],[200D EMA]]</f>
        <v>0.22157234095567876</v>
      </c>
      <c r="V128">
        <v>4.2499026198661403</v>
      </c>
      <c r="W128">
        <v>7374.9</v>
      </c>
      <c r="X128">
        <v>7699.9</v>
      </c>
      <c r="Y128">
        <v>7125.05</v>
      </c>
      <c r="Z128">
        <v>8137.5</v>
      </c>
      <c r="AA128">
        <v>7374.9</v>
      </c>
      <c r="AB128">
        <v>7925</v>
      </c>
      <c r="AC128" s="1">
        <f>(Table2[[#This Row],[Close Price]]/Table2[[#This Row],[Day Low]])-1</f>
        <v>8.3797746410121388E-3</v>
      </c>
      <c r="AD128" s="1">
        <f>(Table2[[#This Row],[Day High]]/Table2[[#This Row],[Close Price]])-1</f>
        <v>3.5392042169241744E-2</v>
      </c>
      <c r="AE128" s="1">
        <f>(Table2[[#This Row],[Close Price]]/Table2[[#This Row],[Current Week Low]])-1</f>
        <v>4.3740043929516137E-2</v>
      </c>
      <c r="AF128" s="1">
        <f>(Table2[[#This Row],[Current Week High]]/Table2[[#This Row],[Close Price]])-1</f>
        <v>9.4235346322965929E-2</v>
      </c>
      <c r="AG128" s="1">
        <f>(Table2[[#This Row],[Close Price]]/Table2[[#This Row],[Current Month Low]])-1</f>
        <v>8.3797746410121388E-3</v>
      </c>
      <c r="AH128" s="1">
        <f>(Table2[[#This Row],[Current Month High]]/Table2[[#This Row],[Close Price]])-1</f>
        <v>6.5660844191644196E-2</v>
      </c>
      <c r="AI128">
        <v>9.4235346322965903</v>
      </c>
      <c r="AJ128">
        <v>66.183240223463599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0.02</v>
      </c>
      <c r="AM128" t="s">
        <v>3175</v>
      </c>
      <c r="AN128">
        <v>11.7</v>
      </c>
      <c r="AO128" t="s">
        <v>3175</v>
      </c>
      <c r="AP128">
        <v>0.106661983216224</v>
      </c>
      <c r="AQ128">
        <f>(Table2[[#This Row],[Sharpe Ratio]]-AVERAGE(Table2[Sharpe Ratio]))/_xlfn.STDEV.P(Table2[Sharpe Ratio])</f>
        <v>0.52797068747784637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4.2158480522645361</v>
      </c>
      <c r="AS128">
        <f>_xlfn.RANK.AVG(Table2[[#This Row],[1Y Return vs Nifty Z-Score]],Table2[1Y Return vs Nifty Z-Score])</f>
        <v>252</v>
      </c>
      <c r="AT128">
        <f>_xlfn.RANK.AVG(Table2[[#This Row],[6M Return vs Nifty Z-Score]],Table2[6M Return vs Nifty Z-Score])</f>
        <v>107</v>
      </c>
      <c r="AU128">
        <f>_xlfn.RANK.AVG(Table2[[#This Row],[Sharpe Ratio Z-Score]],Table2[Sharpe Ratio Z-Score])</f>
        <v>214</v>
      </c>
      <c r="AV128">
        <f>(Table2[[#This Row],[Rank 1Y]]+Table2[[#This Row],[Rank 6M]]+Table2[[#This Row],[Rank Sharpe]])/3</f>
        <v>191</v>
      </c>
    </row>
    <row r="129" spans="1:48" x14ac:dyDescent="0.3">
      <c r="A129" t="s">
        <v>314</v>
      </c>
      <c r="B129" t="s">
        <v>315</v>
      </c>
      <c r="C129" t="s">
        <v>3127</v>
      </c>
      <c r="D129" t="s">
        <v>18</v>
      </c>
      <c r="E129">
        <v>86581.098216729995</v>
      </c>
      <c r="F129">
        <v>406.9</v>
      </c>
      <c r="G129">
        <v>120.3780702426</v>
      </c>
      <c r="H129">
        <f>(Table2[[#This Row],[1Y Return vs Nifty]]-AVERAGE(Table2[1Y Return vs Nifty]))/_xlfn.STDEV.P(Table2[1Y Return vs Nifty])</f>
        <v>1.6262501936366025</v>
      </c>
      <c r="I129">
        <v>-3.1930178662214801</v>
      </c>
      <c r="J129">
        <f>(Table2[[#This Row],[1M Return vs Nifty]]-AVERAGE(Table2[1M Return vs Nifty]))/_xlfn.STDEV.P(Table2[1M Return vs Nifty])</f>
        <v>-0.37496365628614875</v>
      </c>
      <c r="K129">
        <v>21.135534847122099</v>
      </c>
      <c r="L129">
        <f>(Table2[[#This Row],[6M Return vs Nifty]]-AVERAGE(Table2[6M Return vs Nifty]))/_xlfn.STDEV.P(Table2[6M Return vs Nifty])</f>
        <v>0.40734424587704937</v>
      </c>
      <c r="M129">
        <v>2.10648090298863</v>
      </c>
      <c r="N129">
        <f>(Table2[[#This Row],[1W Return vs Nifty]]-AVERAGE(Table2[1W Return vs Nifty]))/_xlfn.STDEV.P(Table2[1W Return vs Nifty])</f>
        <v>-0.1432521753712567</v>
      </c>
      <c r="O129">
        <v>417.69</v>
      </c>
      <c r="P129">
        <v>403.077367570766</v>
      </c>
      <c r="Q129">
        <v>342.53746717259099</v>
      </c>
      <c r="R129">
        <v>38.868885447571103</v>
      </c>
      <c r="S129" s="1">
        <f>(Table2[[#This Row],[Close Price]]-Table2[[#This Row],[20D EMA]])/Table2[[#This Row],[20D EMA]]</f>
        <v>-2.5832555244319998E-2</v>
      </c>
      <c r="T129" s="1">
        <f>(Table2[[#This Row],[Close Price]]-Table2[[#This Row],[50D EMA]])/Table2[[#This Row],[50D EMA]]</f>
        <v>9.4836196144474898E-3</v>
      </c>
      <c r="U129" s="1">
        <f>(Table2[[#This Row],[Close Price]]-Table2[[#This Row],[200D EMA]])/Table2[[#This Row],[200D EMA]]</f>
        <v>0.18789924897465091</v>
      </c>
      <c r="V129">
        <v>0.81566628188473</v>
      </c>
      <c r="W129">
        <v>395.1</v>
      </c>
      <c r="X129">
        <v>413.75</v>
      </c>
      <c r="Y129">
        <v>395.1</v>
      </c>
      <c r="Z129">
        <v>446.95</v>
      </c>
      <c r="AA129">
        <v>395.1</v>
      </c>
      <c r="AB129">
        <v>446.05</v>
      </c>
      <c r="AC129" s="1">
        <f>(Table2[[#This Row],[Close Price]]/Table2[[#This Row],[Day Low]])-1</f>
        <v>2.9865856745127761E-2</v>
      </c>
      <c r="AD129" s="1">
        <f>(Table2[[#This Row],[Day High]]/Table2[[#This Row],[Close Price]])-1</f>
        <v>1.6834603096584022E-2</v>
      </c>
      <c r="AE129" s="1">
        <f>(Table2[[#This Row],[Close Price]]/Table2[[#This Row],[Current Week Low]])-1</f>
        <v>2.9865856745127761E-2</v>
      </c>
      <c r="AF129" s="1">
        <f>(Table2[[#This Row],[Current Week High]]/Table2[[#This Row],[Close Price]])-1</f>
        <v>9.8427131973457982E-2</v>
      </c>
      <c r="AG129" s="1">
        <f>(Table2[[#This Row],[Close Price]]/Table2[[#This Row],[Current Month Low]])-1</f>
        <v>2.9865856745127761E-2</v>
      </c>
      <c r="AH129" s="1">
        <f>(Table2[[#This Row],[Current Month High]]/Table2[[#This Row],[Close Price]])-1</f>
        <v>9.6215286311132964E-2</v>
      </c>
      <c r="AI129">
        <v>12.3494716146473</v>
      </c>
      <c r="AJ129">
        <v>155.16304347825999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0.17</v>
      </c>
      <c r="AM129" t="s">
        <v>3175</v>
      </c>
      <c r="AN129">
        <v>-0.44</v>
      </c>
      <c r="AO129" t="s">
        <v>3174</v>
      </c>
      <c r="AP129">
        <v>6.9663252701089001E-2</v>
      </c>
      <c r="AQ129">
        <f>(Table2[[#This Row],[Sharpe Ratio]]-AVERAGE(Table2[Sharpe Ratio]))/_xlfn.STDEV.P(Table2[Sharpe Ratio])</f>
        <v>9.6006562176234322E-2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1.6113851700324806</v>
      </c>
      <c r="AS129">
        <f>_xlfn.RANK.AVG(Table2[[#This Row],[1Y Return vs Nifty Z-Score]],Table2[1Y Return vs Nifty Z-Score])</f>
        <v>55</v>
      </c>
      <c r="AT129">
        <f>_xlfn.RANK.AVG(Table2[[#This Row],[6M Return vs Nifty Z-Score]],Table2[6M Return vs Nifty Z-Score])</f>
        <v>198</v>
      </c>
      <c r="AU129">
        <f>_xlfn.RANK.AVG(Table2[[#This Row],[Sharpe Ratio Z-Score]],Table2[Sharpe Ratio Z-Score])</f>
        <v>323</v>
      </c>
      <c r="AV129">
        <f>(Table2[[#This Row],[Rank 1Y]]+Table2[[#This Row],[Rank 6M]]+Table2[[#This Row],[Rank Sharpe]])/3</f>
        <v>192</v>
      </c>
    </row>
    <row r="130" spans="1:48" x14ac:dyDescent="0.3">
      <c r="A130" t="s">
        <v>729</v>
      </c>
      <c r="B130" t="s">
        <v>730</v>
      </c>
      <c r="C130" t="s">
        <v>3133</v>
      </c>
      <c r="D130" t="s">
        <v>731</v>
      </c>
      <c r="E130">
        <v>23778.466586574999</v>
      </c>
      <c r="F130">
        <v>2347.5500000000002</v>
      </c>
      <c r="G130">
        <v>37.667270260414902</v>
      </c>
      <c r="H130">
        <f>(Table2[[#This Row],[1Y Return vs Nifty]]-AVERAGE(Table2[1Y Return vs Nifty]))/_xlfn.STDEV.P(Table2[1Y Return vs Nifty])</f>
        <v>0.21770485863013361</v>
      </c>
      <c r="I130">
        <v>-7.6293187977419601</v>
      </c>
      <c r="J130">
        <f>(Table2[[#This Row],[1M Return vs Nifty]]-AVERAGE(Table2[1M Return vs Nifty]))/_xlfn.STDEV.P(Table2[1M Return vs Nifty])</f>
        <v>-0.78087204166463497</v>
      </c>
      <c r="K130">
        <v>38.236332556989503</v>
      </c>
      <c r="L130">
        <f>(Table2[[#This Row],[6M Return vs Nifty]]-AVERAGE(Table2[6M Return vs Nifty]))/_xlfn.STDEV.P(Table2[6M Return vs Nifty])</f>
        <v>0.9743224392353721</v>
      </c>
      <c r="M130">
        <v>3.2642254209141299</v>
      </c>
      <c r="N130">
        <f>(Table2[[#This Row],[1W Return vs Nifty]]-AVERAGE(Table2[1W Return vs Nifty]))/_xlfn.STDEV.P(Table2[1W Return vs Nifty])</f>
        <v>0.13691171608926006</v>
      </c>
      <c r="O130">
        <v>2359.4899999999998</v>
      </c>
      <c r="P130">
        <v>2263.6520243795298</v>
      </c>
      <c r="Q130">
        <v>1879.2864939732201</v>
      </c>
      <c r="R130">
        <v>47.715635072021499</v>
      </c>
      <c r="S130" s="1">
        <f>(Table2[[#This Row],[Close Price]]-Table2[[#This Row],[20D EMA]])/Table2[[#This Row],[20D EMA]]</f>
        <v>-5.0604155982859013E-3</v>
      </c>
      <c r="T130" s="1">
        <f>(Table2[[#This Row],[Close Price]]-Table2[[#This Row],[50D EMA]])/Table2[[#This Row],[50D EMA]]</f>
        <v>3.7063106306485814E-2</v>
      </c>
      <c r="U130" s="1">
        <f>(Table2[[#This Row],[Close Price]]-Table2[[#This Row],[200D EMA]])/Table2[[#This Row],[200D EMA]]</f>
        <v>0.24917089944959336</v>
      </c>
      <c r="V130">
        <v>0.66323398040308801</v>
      </c>
      <c r="W130">
        <v>2287.5</v>
      </c>
      <c r="X130">
        <v>2367</v>
      </c>
      <c r="Y130">
        <v>2259.0500000000002</v>
      </c>
      <c r="Z130">
        <v>2399.1999999999998</v>
      </c>
      <c r="AA130">
        <v>2287.5</v>
      </c>
      <c r="AB130">
        <v>2399.1999999999998</v>
      </c>
      <c r="AC130" s="1">
        <f>(Table2[[#This Row],[Close Price]]/Table2[[#This Row],[Day Low]])-1</f>
        <v>2.6251366120218611E-2</v>
      </c>
      <c r="AD130" s="1">
        <f>(Table2[[#This Row],[Day High]]/Table2[[#This Row],[Close Price]])-1</f>
        <v>8.2852335413514666E-3</v>
      </c>
      <c r="AE130" s="1">
        <f>(Table2[[#This Row],[Close Price]]/Table2[[#This Row],[Current Week Low]])-1</f>
        <v>3.9175759722007042E-2</v>
      </c>
      <c r="AF130" s="1">
        <f>(Table2[[#This Row],[Current Week High]]/Table2[[#This Row],[Close Price]])-1</f>
        <v>2.200166130646819E-2</v>
      </c>
      <c r="AG130" s="1">
        <f>(Table2[[#This Row],[Close Price]]/Table2[[#This Row],[Current Month Low]])-1</f>
        <v>2.6251366120218611E-2</v>
      </c>
      <c r="AH130" s="1">
        <f>(Table2[[#This Row],[Current Month High]]/Table2[[#This Row],[Close Price]])-1</f>
        <v>2.200166130646819E-2</v>
      </c>
      <c r="AI130">
        <v>14.442716875039901</v>
      </c>
      <c r="AJ130">
        <v>87.788976881849393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-0.01</v>
      </c>
      <c r="AM130" t="s">
        <v>3174</v>
      </c>
      <c r="AN130">
        <v>-3.25</v>
      </c>
      <c r="AO130" t="s">
        <v>3174</v>
      </c>
      <c r="AP130">
        <v>9.7087836294088001E-2</v>
      </c>
      <c r="AQ130">
        <f>(Table2[[#This Row],[Sharpe Ratio]]-AVERAGE(Table2[Sharpe Ratio]))/_xlfn.STDEV.P(Table2[Sharpe Ratio])</f>
        <v>0.41619150091797724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0.96425847320810809</v>
      </c>
      <c r="AS130">
        <f>_xlfn.RANK.AVG(Table2[[#This Row],[1Y Return vs Nifty Z-Score]],Table2[1Y Return vs Nifty Z-Score])</f>
        <v>242</v>
      </c>
      <c r="AT130">
        <f>_xlfn.RANK.AVG(Table2[[#This Row],[6M Return vs Nifty Z-Score]],Table2[6M Return vs Nifty Z-Score])</f>
        <v>101</v>
      </c>
      <c r="AU130">
        <f>_xlfn.RANK.AVG(Table2[[#This Row],[Sharpe Ratio Z-Score]],Table2[Sharpe Ratio Z-Score])</f>
        <v>235</v>
      </c>
      <c r="AV130">
        <f>(Table2[[#This Row],[Rank 1Y]]+Table2[[#This Row],[Rank 6M]]+Table2[[#This Row],[Rank Sharpe]])/3</f>
        <v>192.66666666666666</v>
      </c>
    </row>
    <row r="131" spans="1:48" x14ac:dyDescent="0.3">
      <c r="A131" t="s">
        <v>1460</v>
      </c>
      <c r="B131" t="s">
        <v>1461</v>
      </c>
      <c r="C131" t="s">
        <v>3143</v>
      </c>
      <c r="D131" t="s">
        <v>167</v>
      </c>
      <c r="E131">
        <v>7211.7487687499997</v>
      </c>
      <c r="F131">
        <v>1041.75</v>
      </c>
      <c r="G131">
        <v>87.249746816721299</v>
      </c>
      <c r="H131">
        <f>(Table2[[#This Row],[1Y Return vs Nifty]]-AVERAGE(Table2[1Y Return vs Nifty]))/_xlfn.STDEV.P(Table2[1Y Return vs Nifty])</f>
        <v>1.0620826915914336</v>
      </c>
      <c r="I131">
        <v>5.8101952349393704</v>
      </c>
      <c r="J131">
        <f>(Table2[[#This Row],[1M Return vs Nifty]]-AVERAGE(Table2[1M Return vs Nifty]))/_xlfn.STDEV.P(Table2[1M Return vs Nifty])</f>
        <v>0.44880365560766217</v>
      </c>
      <c r="K131">
        <v>43.2868558325302</v>
      </c>
      <c r="L131">
        <f>(Table2[[#This Row],[6M Return vs Nifty]]-AVERAGE(Table2[6M Return vs Nifty]))/_xlfn.STDEV.P(Table2[6M Return vs Nifty])</f>
        <v>1.1417729062172675</v>
      </c>
      <c r="M131">
        <v>2.9460018216484798</v>
      </c>
      <c r="N131">
        <f>(Table2[[#This Row],[1W Return vs Nifty]]-AVERAGE(Table2[1W Return vs Nifty]))/_xlfn.STDEV.P(Table2[1W Return vs Nifty])</f>
        <v>5.9904431196572155E-2</v>
      </c>
      <c r="O131">
        <v>1047.46</v>
      </c>
      <c r="P131">
        <v>1000.604847426</v>
      </c>
      <c r="Q131">
        <v>804.82278593746298</v>
      </c>
      <c r="R131">
        <v>44.566912311570199</v>
      </c>
      <c r="S131" s="1">
        <f>(Table2[[#This Row],[Close Price]]-Table2[[#This Row],[20D EMA]])/Table2[[#This Row],[20D EMA]]</f>
        <v>-5.451282149199049E-3</v>
      </c>
      <c r="T131" s="1">
        <f>(Table2[[#This Row],[Close Price]]-Table2[[#This Row],[50D EMA]])/Table2[[#This Row],[50D EMA]]</f>
        <v>4.1120281077833686E-2</v>
      </c>
      <c r="U131" s="1">
        <f>(Table2[[#This Row],[Close Price]]-Table2[[#This Row],[200D EMA]])/Table2[[#This Row],[200D EMA]]</f>
        <v>0.29438432683856314</v>
      </c>
      <c r="V131">
        <v>1.25731296784076</v>
      </c>
      <c r="W131">
        <v>1031.5</v>
      </c>
      <c r="X131">
        <v>1072.6500000000001</v>
      </c>
      <c r="Y131">
        <v>1031.5</v>
      </c>
      <c r="Z131">
        <v>1149</v>
      </c>
      <c r="AA131">
        <v>1031.5</v>
      </c>
      <c r="AB131">
        <v>1131.9000000000001</v>
      </c>
      <c r="AC131" s="1">
        <f>(Table2[[#This Row],[Close Price]]/Table2[[#This Row],[Day Low]])-1</f>
        <v>9.9369849733397242E-3</v>
      </c>
      <c r="AD131" s="1">
        <f>(Table2[[#This Row],[Day High]]/Table2[[#This Row],[Close Price]])-1</f>
        <v>2.966162706983444E-2</v>
      </c>
      <c r="AE131" s="1">
        <f>(Table2[[#This Row],[Close Price]]/Table2[[#This Row],[Current Week Low]])-1</f>
        <v>9.9369849733397242E-3</v>
      </c>
      <c r="AF131" s="1">
        <f>(Table2[[#This Row],[Current Week High]]/Table2[[#This Row],[Close Price]])-1</f>
        <v>0.10295176385889127</v>
      </c>
      <c r="AG131" s="1">
        <f>(Table2[[#This Row],[Close Price]]/Table2[[#This Row],[Current Month Low]])-1</f>
        <v>9.9369849733397242E-3</v>
      </c>
      <c r="AH131" s="1">
        <f>(Table2[[#This Row],[Current Month High]]/Table2[[#This Row],[Close Price]])-1</f>
        <v>8.6537077033837395E-2</v>
      </c>
      <c r="AI131">
        <v>10.2951763858891</v>
      </c>
      <c r="AJ131">
        <v>138.332189430336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0.12</v>
      </c>
      <c r="AM131" t="s">
        <v>3175</v>
      </c>
      <c r="AN131">
        <v>-1.0900000000000001</v>
      </c>
      <c r="AO131" t="s">
        <v>3174</v>
      </c>
      <c r="AP131">
        <v>3.9690816636036998E-2</v>
      </c>
      <c r="AQ131">
        <f>(Table2[[#This Row],[Sharpe Ratio]]-AVERAGE(Table2[Sharpe Ratio]))/_xlfn.STDEV.P(Table2[Sharpe Ratio])</f>
        <v>-0.25392482594808169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2.4586388586648535</v>
      </c>
      <c r="AS131">
        <f>_xlfn.RANK.AVG(Table2[[#This Row],[1Y Return vs Nifty Z-Score]],Table2[1Y Return vs Nifty Z-Score])</f>
        <v>90</v>
      </c>
      <c r="AT131">
        <f>_xlfn.RANK.AVG(Table2[[#This Row],[6M Return vs Nifty Z-Score]],Table2[6M Return vs Nifty Z-Score])</f>
        <v>83</v>
      </c>
      <c r="AU131">
        <f>_xlfn.RANK.AVG(Table2[[#This Row],[Sharpe Ratio Z-Score]],Table2[Sharpe Ratio Z-Score])</f>
        <v>407</v>
      </c>
      <c r="AV131">
        <f>(Table2[[#This Row],[Rank 1Y]]+Table2[[#This Row],[Rank 6M]]+Table2[[#This Row],[Rank Sharpe]])/3</f>
        <v>193.33333333333334</v>
      </c>
    </row>
    <row r="132" spans="1:48" x14ac:dyDescent="0.3">
      <c r="A132" t="s">
        <v>894</v>
      </c>
      <c r="B132" t="s">
        <v>895</v>
      </c>
      <c r="C132" t="s">
        <v>3135</v>
      </c>
      <c r="D132" t="s">
        <v>788</v>
      </c>
      <c r="E132">
        <v>17327.214657320001</v>
      </c>
      <c r="F132">
        <v>959.3</v>
      </c>
      <c r="G132">
        <v>23.206409465472799</v>
      </c>
      <c r="H132">
        <f>(Table2[[#This Row],[1Y Return vs Nifty]]-AVERAGE(Table2[1Y Return vs Nifty]))/_xlfn.STDEV.P(Table2[1Y Return vs Nifty])</f>
        <v>-2.8560175891123876E-2</v>
      </c>
      <c r="I132">
        <v>2.5400333524220602</v>
      </c>
      <c r="J132">
        <f>(Table2[[#This Row],[1M Return vs Nifty]]-AVERAGE(Table2[1M Return vs Nifty]))/_xlfn.STDEV.P(Table2[1M Return vs Nifty])</f>
        <v>0.14959353660342012</v>
      </c>
      <c r="K132">
        <v>24.409831432990401</v>
      </c>
      <c r="L132">
        <f>(Table2[[#This Row],[6M Return vs Nifty]]-AVERAGE(Table2[6M Return vs Nifty]))/_xlfn.STDEV.P(Table2[6M Return vs Nifty])</f>
        <v>0.51590378761724165</v>
      </c>
      <c r="M132">
        <v>1.8557792512046001</v>
      </c>
      <c r="N132">
        <f>(Table2[[#This Row],[1W Return vs Nifty]]-AVERAGE(Table2[1W Return vs Nifty]))/_xlfn.STDEV.P(Table2[1W Return vs Nifty])</f>
        <v>-0.20391974863279813</v>
      </c>
      <c r="O132">
        <v>990.28</v>
      </c>
      <c r="P132">
        <v>955.59329442742501</v>
      </c>
      <c r="Q132">
        <v>815.73084773803998</v>
      </c>
      <c r="R132">
        <v>31.403428169896301</v>
      </c>
      <c r="S132" s="1">
        <f>(Table2[[#This Row],[Close Price]]-Table2[[#This Row],[20D EMA]])/Table2[[#This Row],[20D EMA]]</f>
        <v>-3.1284081269943871E-2</v>
      </c>
      <c r="T132" s="1">
        <f>(Table2[[#This Row],[Close Price]]-Table2[[#This Row],[50D EMA]])/Table2[[#This Row],[50D EMA]]</f>
        <v>3.8789572867356094E-3</v>
      </c>
      <c r="U132" s="1">
        <f>(Table2[[#This Row],[Close Price]]-Table2[[#This Row],[200D EMA]])/Table2[[#This Row],[200D EMA]]</f>
        <v>0.1760006412164826</v>
      </c>
      <c r="V132">
        <v>0.53824623725794296</v>
      </c>
      <c r="W132">
        <v>947.25</v>
      </c>
      <c r="X132">
        <v>996.9</v>
      </c>
      <c r="Y132">
        <v>947.25</v>
      </c>
      <c r="Z132">
        <v>1023.3</v>
      </c>
      <c r="AA132">
        <v>947.25</v>
      </c>
      <c r="AB132">
        <v>1018.95</v>
      </c>
      <c r="AC132" s="1">
        <f>(Table2[[#This Row],[Close Price]]/Table2[[#This Row],[Day Low]])-1</f>
        <v>1.2721034573766055E-2</v>
      </c>
      <c r="AD132" s="1">
        <f>(Table2[[#This Row],[Day High]]/Table2[[#This Row],[Close Price]])-1</f>
        <v>3.9195246533930916E-2</v>
      </c>
      <c r="AE132" s="1">
        <f>(Table2[[#This Row],[Close Price]]/Table2[[#This Row],[Current Week Low]])-1</f>
        <v>1.2721034573766055E-2</v>
      </c>
      <c r="AF132" s="1">
        <f>(Table2[[#This Row],[Current Week High]]/Table2[[#This Row],[Close Price]])-1</f>
        <v>6.6715313249244179E-2</v>
      </c>
      <c r="AG132" s="1">
        <f>(Table2[[#This Row],[Close Price]]/Table2[[#This Row],[Current Month Low]])-1</f>
        <v>1.2721034573766055E-2</v>
      </c>
      <c r="AH132" s="1">
        <f>(Table2[[#This Row],[Current Month High]]/Table2[[#This Row],[Close Price]])-1</f>
        <v>6.2180756801834658E-2</v>
      </c>
      <c r="AI132">
        <v>8.2768685499843695</v>
      </c>
      <c r="AJ132">
        <v>64.404455869751501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0.04</v>
      </c>
      <c r="AM132" t="s">
        <v>3175</v>
      </c>
      <c r="AN132">
        <v>-3.05</v>
      </c>
      <c r="AO132" t="s">
        <v>3174</v>
      </c>
      <c r="AP132">
        <v>0.16354372717339599</v>
      </c>
      <c r="AQ132">
        <f>(Table2[[#This Row],[Sharpe Ratio]]-AVERAGE(Table2[Sharpe Ratio]))/_xlfn.STDEV.P(Table2[Sharpe Ratio])</f>
        <v>1.1920711155733157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1.6250885152700554</v>
      </c>
      <c r="AS132">
        <f>_xlfn.RANK.AVG(Table2[[#This Row],[1Y Return vs Nifty Z-Score]],Table2[1Y Return vs Nifty Z-Score])</f>
        <v>317</v>
      </c>
      <c r="AT132">
        <f>_xlfn.RANK.AVG(Table2[[#This Row],[6M Return vs Nifty Z-Score]],Table2[6M Return vs Nifty Z-Score])</f>
        <v>175</v>
      </c>
      <c r="AU132">
        <f>_xlfn.RANK.AVG(Table2[[#This Row],[Sharpe Ratio Z-Score]],Table2[Sharpe Ratio Z-Score])</f>
        <v>89</v>
      </c>
      <c r="AV132">
        <f>(Table2[[#This Row],[Rank 1Y]]+Table2[[#This Row],[Rank 6M]]+Table2[[#This Row],[Rank Sharpe]])/3</f>
        <v>193.66666666666666</v>
      </c>
    </row>
    <row r="133" spans="1:48" x14ac:dyDescent="0.3">
      <c r="A133" t="s">
        <v>1410</v>
      </c>
      <c r="B133" t="s">
        <v>1411</v>
      </c>
      <c r="C133" t="s">
        <v>3133</v>
      </c>
      <c r="D133" t="s">
        <v>51</v>
      </c>
      <c r="E133">
        <v>7845.7645488399903</v>
      </c>
      <c r="F133">
        <v>802.3</v>
      </c>
      <c r="G133">
        <v>99.159657289916197</v>
      </c>
      <c r="H133">
        <f>(Table2[[#This Row],[1Y Return vs Nifty]]-AVERAGE(Table2[1Y Return vs Nifty]))/_xlfn.STDEV.P(Table2[1Y Return vs Nifty])</f>
        <v>1.2649056462838877</v>
      </c>
      <c r="I133">
        <v>7.7008534679379501</v>
      </c>
      <c r="J133">
        <f>(Table2[[#This Row],[1M Return vs Nifty]]-AVERAGE(Table2[1M Return vs Nifty]))/_xlfn.STDEV.P(Table2[1M Return vs Nifty])</f>
        <v>0.62179327973488929</v>
      </c>
      <c r="K133">
        <v>51.371026934708503</v>
      </c>
      <c r="L133">
        <f>(Table2[[#This Row],[6M Return vs Nifty]]-AVERAGE(Table2[6M Return vs Nifty]))/_xlfn.STDEV.P(Table2[6M Return vs Nifty])</f>
        <v>1.4098041878029119</v>
      </c>
      <c r="M133">
        <v>2.3515397479617</v>
      </c>
      <c r="N133">
        <f>(Table2[[#This Row],[1W Return vs Nifty]]-AVERAGE(Table2[1W Return vs Nifty]))/_xlfn.STDEV.P(Table2[1W Return vs Nifty])</f>
        <v>-8.3950111244451842E-2</v>
      </c>
      <c r="O133">
        <v>823.6</v>
      </c>
      <c r="P133">
        <v>770.61753404917795</v>
      </c>
      <c r="Q133">
        <v>588.26087910983495</v>
      </c>
      <c r="R133">
        <v>38.669299585581904</v>
      </c>
      <c r="S133" s="1">
        <f>(Table2[[#This Row],[Close Price]]-Table2[[#This Row],[20D EMA]])/Table2[[#This Row],[20D EMA]]</f>
        <v>-2.5862068965517324E-2</v>
      </c>
      <c r="T133" s="1">
        <f>(Table2[[#This Row],[Close Price]]-Table2[[#This Row],[50D EMA]])/Table2[[#This Row],[50D EMA]]</f>
        <v>4.111308729811506E-2</v>
      </c>
      <c r="U133" s="1">
        <f>(Table2[[#This Row],[Close Price]]-Table2[[#This Row],[200D EMA]])/Table2[[#This Row],[200D EMA]]</f>
        <v>0.36385068001471077</v>
      </c>
      <c r="V133">
        <v>0.45114558287895501</v>
      </c>
      <c r="W133">
        <v>791</v>
      </c>
      <c r="X133">
        <v>835.45</v>
      </c>
      <c r="Y133">
        <v>786.9</v>
      </c>
      <c r="Z133">
        <v>839.95</v>
      </c>
      <c r="AA133">
        <v>786.9</v>
      </c>
      <c r="AB133">
        <v>839.95</v>
      </c>
      <c r="AC133" s="1">
        <f>(Table2[[#This Row],[Close Price]]/Table2[[#This Row],[Day Low]])-1</f>
        <v>1.4285714285714235E-2</v>
      </c>
      <c r="AD133" s="1">
        <f>(Table2[[#This Row],[Day High]]/Table2[[#This Row],[Close Price]])-1</f>
        <v>4.1318708712451802E-2</v>
      </c>
      <c r="AE133" s="1">
        <f>(Table2[[#This Row],[Close Price]]/Table2[[#This Row],[Current Week Low]])-1</f>
        <v>1.9570466387088592E-2</v>
      </c>
      <c r="AF133" s="1">
        <f>(Table2[[#This Row],[Current Week High]]/Table2[[#This Row],[Close Price]])-1</f>
        <v>4.6927583198304923E-2</v>
      </c>
      <c r="AG133" s="1">
        <f>(Table2[[#This Row],[Close Price]]/Table2[[#This Row],[Current Month Low]])-1</f>
        <v>1.9570466387088592E-2</v>
      </c>
      <c r="AH133" s="1">
        <f>(Table2[[#This Row],[Current Month High]]/Table2[[#This Row],[Close Price]])-1</f>
        <v>4.6927583198304923E-2</v>
      </c>
      <c r="AI133">
        <v>19.593668203913701</v>
      </c>
      <c r="AJ133">
        <v>170.31671159029599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0.11</v>
      </c>
      <c r="AM133" t="s">
        <v>3175</v>
      </c>
      <c r="AN133">
        <v>-8.89</v>
      </c>
      <c r="AO133" t="s">
        <v>3174</v>
      </c>
      <c r="AP133">
        <v>2.2934913893482001E-2</v>
      </c>
      <c r="AQ133">
        <f>(Table2[[#This Row],[Sharpe Ratio]]-AVERAGE(Table2[Sharpe Ratio]))/_xlfn.STDEV.P(Table2[Sharpe Ratio])</f>
        <v>-0.44955177776649174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2.7630012248107452</v>
      </c>
      <c r="AS133">
        <f>_xlfn.RANK.AVG(Table2[[#This Row],[1Y Return vs Nifty Z-Score]],Table2[1Y Return vs Nifty Z-Score])</f>
        <v>68</v>
      </c>
      <c r="AT133">
        <f>_xlfn.RANK.AVG(Table2[[#This Row],[6M Return vs Nifty Z-Score]],Table2[6M Return vs Nifty Z-Score])</f>
        <v>66</v>
      </c>
      <c r="AU133">
        <f>_xlfn.RANK.AVG(Table2[[#This Row],[Sharpe Ratio Z-Score]],Table2[Sharpe Ratio Z-Score])</f>
        <v>447</v>
      </c>
      <c r="AV133">
        <f>(Table2[[#This Row],[Rank 1Y]]+Table2[[#This Row],[Rank 6M]]+Table2[[#This Row],[Rank Sharpe]])/3</f>
        <v>193.66666666666666</v>
      </c>
    </row>
    <row r="134" spans="1:48" x14ac:dyDescent="0.3">
      <c r="A134" t="s">
        <v>1538</v>
      </c>
      <c r="B134" t="s">
        <v>1539</v>
      </c>
      <c r="C134" t="s">
        <v>3127</v>
      </c>
      <c r="D134" t="s">
        <v>276</v>
      </c>
      <c r="E134">
        <v>6532.5308646650001</v>
      </c>
      <c r="F134">
        <v>1326.65</v>
      </c>
      <c r="G134">
        <v>118.025053609889</v>
      </c>
      <c r="H134">
        <f>(Table2[[#This Row],[1Y Return vs Nifty]]-AVERAGE(Table2[1Y Return vs Nifty]))/_xlfn.STDEV.P(Table2[1Y Return vs Nifty])</f>
        <v>1.5861788776547527</v>
      </c>
      <c r="I134">
        <v>-2.1253286979919199</v>
      </c>
      <c r="J134">
        <f>(Table2[[#This Row],[1M Return vs Nifty]]-AVERAGE(Table2[1M Return vs Nifty]))/_xlfn.STDEV.P(Table2[1M Return vs Nifty])</f>
        <v>-0.27727326218260367</v>
      </c>
      <c r="K134">
        <v>13.0447593184568</v>
      </c>
      <c r="L134">
        <f>(Table2[[#This Row],[6M Return vs Nifty]]-AVERAGE(Table2[6M Return vs Nifty]))/_xlfn.STDEV.P(Table2[6M Return vs Nifty])</f>
        <v>0.13909399405029127</v>
      </c>
      <c r="M134">
        <v>3.4352839202585299</v>
      </c>
      <c r="N134">
        <f>(Table2[[#This Row],[1W Return vs Nifty]]-AVERAGE(Table2[1W Return vs Nifty]))/_xlfn.STDEV.P(Table2[1W Return vs Nifty])</f>
        <v>0.17830635376769755</v>
      </c>
      <c r="O134">
        <v>1382.34</v>
      </c>
      <c r="P134">
        <v>1334.08650500778</v>
      </c>
      <c r="Q134">
        <v>1077.9607925783</v>
      </c>
      <c r="R134">
        <v>31.271329363793999</v>
      </c>
      <c r="S134" s="1">
        <f>(Table2[[#This Row],[Close Price]]-Table2[[#This Row],[20D EMA]])/Table2[[#This Row],[20D EMA]]</f>
        <v>-4.0286760131371321E-2</v>
      </c>
      <c r="T134" s="1">
        <f>(Table2[[#This Row],[Close Price]]-Table2[[#This Row],[50D EMA]])/Table2[[#This Row],[50D EMA]]</f>
        <v>-5.5742299917324887E-3</v>
      </c>
      <c r="U134" s="1">
        <f>(Table2[[#This Row],[Close Price]]-Table2[[#This Row],[200D EMA]])/Table2[[#This Row],[200D EMA]]</f>
        <v>0.23070338841070231</v>
      </c>
      <c r="V134">
        <v>0.66574311921096196</v>
      </c>
      <c r="W134">
        <v>1294.75</v>
      </c>
      <c r="X134">
        <v>1368.35</v>
      </c>
      <c r="Y134">
        <v>1294.75</v>
      </c>
      <c r="Z134">
        <v>1391.8</v>
      </c>
      <c r="AA134">
        <v>1294.75</v>
      </c>
      <c r="AB134">
        <v>1391.8</v>
      </c>
      <c r="AC134" s="1">
        <f>(Table2[[#This Row],[Close Price]]/Table2[[#This Row],[Day Low]])-1</f>
        <v>2.4637960996331421E-2</v>
      </c>
      <c r="AD134" s="1">
        <f>(Table2[[#This Row],[Day High]]/Table2[[#This Row],[Close Price]])-1</f>
        <v>3.1432555685372732E-2</v>
      </c>
      <c r="AE134" s="1">
        <f>(Table2[[#This Row],[Close Price]]/Table2[[#This Row],[Current Week Low]])-1</f>
        <v>2.4637960996331421E-2</v>
      </c>
      <c r="AF134" s="1">
        <f>(Table2[[#This Row],[Current Week High]]/Table2[[#This Row],[Close Price]])-1</f>
        <v>4.9108657143933865E-2</v>
      </c>
      <c r="AG134" s="1">
        <f>(Table2[[#This Row],[Close Price]]/Table2[[#This Row],[Current Month Low]])-1</f>
        <v>2.4637960996331421E-2</v>
      </c>
      <c r="AH134" s="1">
        <f>(Table2[[#This Row],[Current Month High]]/Table2[[#This Row],[Close Price]])-1</f>
        <v>4.9108657143933865E-2</v>
      </c>
      <c r="AI134">
        <v>14.0881166848829</v>
      </c>
      <c r="AJ134">
        <v>154.12316827890001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7.0000000000000007E-2</v>
      </c>
      <c r="AM134" t="s">
        <v>3175</v>
      </c>
      <c r="AN134">
        <v>-6.55</v>
      </c>
      <c r="AO134" t="s">
        <v>3174</v>
      </c>
      <c r="AP134">
        <v>9.1157770676206007E-2</v>
      </c>
      <c r="AQ134">
        <f>(Table2[[#This Row],[Sharpe Ratio]]-AVERAGE(Table2[Sharpe Ratio]))/_xlfn.STDEV.P(Table2[Sharpe Ratio])</f>
        <v>0.34695735228788571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1.9732633155780235</v>
      </c>
      <c r="AS134">
        <f>_xlfn.RANK.AVG(Table2[[#This Row],[1Y Return vs Nifty Z-Score]],Table2[1Y Return vs Nifty Z-Score])</f>
        <v>57</v>
      </c>
      <c r="AT134">
        <f>_xlfn.RANK.AVG(Table2[[#This Row],[6M Return vs Nifty Z-Score]],Table2[6M Return vs Nifty Z-Score])</f>
        <v>270</v>
      </c>
      <c r="AU134">
        <f>_xlfn.RANK.AVG(Table2[[#This Row],[Sharpe Ratio Z-Score]],Table2[Sharpe Ratio Z-Score])</f>
        <v>254</v>
      </c>
      <c r="AV134">
        <f>(Table2[[#This Row],[Rank 1Y]]+Table2[[#This Row],[Rank 6M]]+Table2[[#This Row],[Rank Sharpe]])/3</f>
        <v>193.66666666666666</v>
      </c>
    </row>
    <row r="135" spans="1:48" x14ac:dyDescent="0.3">
      <c r="A135" t="s">
        <v>1578</v>
      </c>
      <c r="B135" t="s">
        <v>1579</v>
      </c>
      <c r="C135" t="s">
        <v>3141</v>
      </c>
      <c r="D135" t="s">
        <v>161</v>
      </c>
      <c r="E135">
        <v>6185.8977006099904</v>
      </c>
      <c r="F135">
        <v>396.1</v>
      </c>
      <c r="G135">
        <v>23.6151164213037</v>
      </c>
      <c r="H135">
        <f>(Table2[[#This Row],[1Y Return vs Nifty]]-AVERAGE(Table2[1Y Return vs Nifty]))/_xlfn.STDEV.P(Table2[1Y Return vs Nifty])</f>
        <v>-2.1599993228831823E-2</v>
      </c>
      <c r="I135">
        <v>-6.0015245671720798</v>
      </c>
      <c r="J135">
        <f>(Table2[[#This Row],[1M Return vs Nifty]]-AVERAGE(Table2[1M Return vs Nifty]))/_xlfn.STDEV.P(Table2[1M Return vs Nifty])</f>
        <v>-0.63193369459164284</v>
      </c>
      <c r="K135">
        <v>18.765193285989</v>
      </c>
      <c r="L135">
        <f>(Table2[[#This Row],[6M Return vs Nifty]]-AVERAGE(Table2[6M Return vs Nifty]))/_xlfn.STDEV.P(Table2[6M Return vs Nifty])</f>
        <v>0.32875539880835841</v>
      </c>
      <c r="M135">
        <v>0.60382076675677399</v>
      </c>
      <c r="N135">
        <f>(Table2[[#This Row],[1W Return vs Nifty]]-AVERAGE(Table2[1W Return vs Nifty]))/_xlfn.STDEV.P(Table2[1W Return vs Nifty])</f>
        <v>-0.50688258328168101</v>
      </c>
      <c r="O135">
        <v>408.86</v>
      </c>
      <c r="P135">
        <v>405.54732729781603</v>
      </c>
      <c r="Q135">
        <v>348.22276731881402</v>
      </c>
      <c r="R135">
        <v>36.422416276104897</v>
      </c>
      <c r="S135" s="1">
        <f>(Table2[[#This Row],[Close Price]]-Table2[[#This Row],[20D EMA]])/Table2[[#This Row],[20D EMA]]</f>
        <v>-3.1208726703517074E-2</v>
      </c>
      <c r="T135" s="1">
        <f>(Table2[[#This Row],[Close Price]]-Table2[[#This Row],[50D EMA]])/Table2[[#This Row],[50D EMA]]</f>
        <v>-2.3295252272438977E-2</v>
      </c>
      <c r="U135" s="1">
        <f>(Table2[[#This Row],[Close Price]]-Table2[[#This Row],[200D EMA]])/Table2[[#This Row],[200D EMA]]</f>
        <v>0.13749024238082683</v>
      </c>
      <c r="V135">
        <v>0.57011050647796802</v>
      </c>
      <c r="W135">
        <v>391.55</v>
      </c>
      <c r="X135">
        <v>405</v>
      </c>
      <c r="Y135">
        <v>391.55</v>
      </c>
      <c r="Z135">
        <v>423.9</v>
      </c>
      <c r="AA135">
        <v>391.55</v>
      </c>
      <c r="AB135">
        <v>423.9</v>
      </c>
      <c r="AC135" s="1">
        <f>(Table2[[#This Row],[Close Price]]/Table2[[#This Row],[Day Low]])-1</f>
        <v>1.1620482696973689E-2</v>
      </c>
      <c r="AD135" s="1">
        <f>(Table2[[#This Row],[Day High]]/Table2[[#This Row],[Close Price]])-1</f>
        <v>2.246907346629623E-2</v>
      </c>
      <c r="AE135" s="1">
        <f>(Table2[[#This Row],[Close Price]]/Table2[[#This Row],[Current Week Low]])-1</f>
        <v>1.1620482696973689E-2</v>
      </c>
      <c r="AF135" s="1">
        <f>(Table2[[#This Row],[Current Week High]]/Table2[[#This Row],[Close Price]])-1</f>
        <v>7.0184296894723497E-2</v>
      </c>
      <c r="AG135" s="1">
        <f>(Table2[[#This Row],[Close Price]]/Table2[[#This Row],[Current Month Low]])-1</f>
        <v>1.1620482696973689E-2</v>
      </c>
      <c r="AH135" s="1">
        <f>(Table2[[#This Row],[Current Month High]]/Table2[[#This Row],[Close Price]])-1</f>
        <v>7.0184296894723497E-2</v>
      </c>
      <c r="AI135">
        <v>13.8601363292097</v>
      </c>
      <c r="AJ135">
        <v>75.226719752267201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0.04</v>
      </c>
      <c r="AM135" t="s">
        <v>3175</v>
      </c>
      <c r="AN135">
        <v>-3.73</v>
      </c>
      <c r="AO135" t="s">
        <v>3174</v>
      </c>
      <c r="AP135">
        <v>0.17912952459769699</v>
      </c>
      <c r="AQ135">
        <f>(Table2[[#This Row],[Sharpe Ratio]]-AVERAGE(Table2[Sharpe Ratio]))/_xlfn.STDEV.P(Table2[Sharpe Ratio])</f>
        <v>1.3740369629896816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0.54237609069588433</v>
      </c>
      <c r="AS135">
        <f>_xlfn.RANK.AVG(Table2[[#This Row],[1Y Return vs Nifty Z-Score]],Table2[1Y Return vs Nifty Z-Score])</f>
        <v>313</v>
      </c>
      <c r="AT135">
        <f>_xlfn.RANK.AVG(Table2[[#This Row],[6M Return vs Nifty Z-Score]],Table2[6M Return vs Nifty Z-Score])</f>
        <v>214</v>
      </c>
      <c r="AU135">
        <f>_xlfn.RANK.AVG(Table2[[#This Row],[Sharpe Ratio Z-Score]],Table2[Sharpe Ratio Z-Score])</f>
        <v>60</v>
      </c>
      <c r="AV135">
        <f>(Table2[[#This Row],[Rank 1Y]]+Table2[[#This Row],[Rank 6M]]+Table2[[#This Row],[Rank Sharpe]])/3</f>
        <v>195.66666666666666</v>
      </c>
    </row>
    <row r="136" spans="1:48" x14ac:dyDescent="0.3">
      <c r="A136" t="s">
        <v>851</v>
      </c>
      <c r="B136" t="s">
        <v>852</v>
      </c>
      <c r="C136" t="s">
        <v>3132</v>
      </c>
      <c r="D136" t="s">
        <v>48</v>
      </c>
      <c r="E136">
        <v>18866.789969400001</v>
      </c>
      <c r="F136">
        <v>300.5</v>
      </c>
      <c r="G136">
        <v>62.821517504391899</v>
      </c>
      <c r="H136">
        <f>(Table2[[#This Row],[1Y Return vs Nifty]]-AVERAGE(Table2[1Y Return vs Nifty]))/_xlfn.STDEV.P(Table2[1Y Return vs Nifty])</f>
        <v>0.64607573182607059</v>
      </c>
      <c r="I136">
        <v>-5.79215873523151</v>
      </c>
      <c r="J136">
        <f>(Table2[[#This Row],[1M Return vs Nifty]]-AVERAGE(Table2[1M Return vs Nifty]))/_xlfn.STDEV.P(Table2[1M Return vs Nifty])</f>
        <v>-0.6127773415605392</v>
      </c>
      <c r="K136">
        <v>6.6932832025116804</v>
      </c>
      <c r="L136">
        <f>(Table2[[#This Row],[6M Return vs Nifty]]-AVERAGE(Table2[6M Return vs Nifty]))/_xlfn.STDEV.P(Table2[6M Return vs Nifty])</f>
        <v>-7.1489659091175134E-2</v>
      </c>
      <c r="M136">
        <v>2.813403410511</v>
      </c>
      <c r="N136">
        <f>(Table2[[#This Row],[1W Return vs Nifty]]-AVERAGE(Table2[1W Return vs Nifty]))/_xlfn.STDEV.P(Table2[1W Return vs Nifty])</f>
        <v>2.781679330188043E-2</v>
      </c>
      <c r="O136">
        <v>309.43</v>
      </c>
      <c r="P136">
        <v>313.82762796619897</v>
      </c>
      <c r="Q136">
        <v>272.17222448921501</v>
      </c>
      <c r="R136">
        <v>33.170988132929999</v>
      </c>
      <c r="S136" s="1">
        <f>(Table2[[#This Row],[Close Price]]-Table2[[#This Row],[20D EMA]])/Table2[[#This Row],[20D EMA]]</f>
        <v>-2.8859515884044878E-2</v>
      </c>
      <c r="T136" s="1">
        <f>(Table2[[#This Row],[Close Price]]-Table2[[#This Row],[50D EMA]])/Table2[[#This Row],[50D EMA]]</f>
        <v>-4.2467988088143838E-2</v>
      </c>
      <c r="U136" s="1">
        <f>(Table2[[#This Row],[Close Price]]-Table2[[#This Row],[200D EMA]])/Table2[[#This Row],[200D EMA]]</f>
        <v>0.10408033209100473</v>
      </c>
      <c r="V136">
        <v>0.61519677094928704</v>
      </c>
      <c r="W136">
        <v>291.64999999999998</v>
      </c>
      <c r="X136">
        <v>304.39999999999998</v>
      </c>
      <c r="Y136">
        <v>291.64999999999998</v>
      </c>
      <c r="Z136">
        <v>310.45</v>
      </c>
      <c r="AA136">
        <v>291.64999999999998</v>
      </c>
      <c r="AB136">
        <v>310.45</v>
      </c>
      <c r="AC136" s="1">
        <f>(Table2[[#This Row],[Close Price]]/Table2[[#This Row],[Day Low]])-1</f>
        <v>3.0344591119492614E-2</v>
      </c>
      <c r="AD136" s="1">
        <f>(Table2[[#This Row],[Day High]]/Table2[[#This Row],[Close Price]])-1</f>
        <v>1.2978369384359256E-2</v>
      </c>
      <c r="AE136" s="1">
        <f>(Table2[[#This Row],[Close Price]]/Table2[[#This Row],[Current Week Low]])-1</f>
        <v>3.0344591119492614E-2</v>
      </c>
      <c r="AF136" s="1">
        <f>(Table2[[#This Row],[Current Week High]]/Table2[[#This Row],[Close Price]])-1</f>
        <v>3.3111480865224641E-2</v>
      </c>
      <c r="AG136" s="1">
        <f>(Table2[[#This Row],[Close Price]]/Table2[[#This Row],[Current Month Low]])-1</f>
        <v>3.0344591119492614E-2</v>
      </c>
      <c r="AH136" s="1">
        <f>(Table2[[#This Row],[Current Month High]]/Table2[[#This Row],[Close Price]])-1</f>
        <v>3.3111480865224641E-2</v>
      </c>
      <c r="AI136">
        <v>21.2978369384359</v>
      </c>
      <c r="AJ136">
        <v>120.065909923105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-7.0000000000000007E-2</v>
      </c>
      <c r="AM136" t="s">
        <v>3174</v>
      </c>
      <c r="AN136">
        <v>-4.68</v>
      </c>
      <c r="AO136" t="s">
        <v>3174</v>
      </c>
      <c r="AP136">
        <v>0.15278517834590599</v>
      </c>
      <c r="AQ136">
        <f>(Table2[[#This Row],[Sharpe Ratio]]-AVERAGE(Table2[Sharpe Ratio]))/_xlfn.STDEV.P(Table2[Sharpe Ratio])</f>
        <v>1.0664639104320384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139</v>
      </c>
      <c r="AT136">
        <f>_xlfn.RANK.AVG(Table2[[#This Row],[6M Return vs Nifty Z-Score]],Table2[6M Return vs Nifty Z-Score])</f>
        <v>348</v>
      </c>
      <c r="AU136">
        <f>_xlfn.RANK.AVG(Table2[[#This Row],[Sharpe Ratio Z-Score]],Table2[Sharpe Ratio Z-Score])</f>
        <v>103</v>
      </c>
      <c r="AV136">
        <f>(Table2[[#This Row],[Rank 1Y]]+Table2[[#This Row],[Rank 6M]]+Table2[[#This Row],[Rank Sharpe]])/3</f>
        <v>196.66666666666666</v>
      </c>
    </row>
    <row r="137" spans="1:48" x14ac:dyDescent="0.3">
      <c r="A137" t="s">
        <v>1480</v>
      </c>
      <c r="B137" t="s">
        <v>1481</v>
      </c>
      <c r="C137" t="s">
        <v>3141</v>
      </c>
      <c r="D137" t="s">
        <v>271</v>
      </c>
      <c r="E137">
        <v>7056.2281935600004</v>
      </c>
      <c r="F137">
        <v>3112.2</v>
      </c>
      <c r="G137">
        <v>26.022458211894399</v>
      </c>
      <c r="H137">
        <f>(Table2[[#This Row],[1Y Return vs Nifty]]-AVERAGE(Table2[1Y Return vs Nifty]))/_xlfn.STDEV.P(Table2[1Y Return vs Nifty])</f>
        <v>1.9396467325690645E-2</v>
      </c>
      <c r="I137">
        <v>-6.0606803573169197</v>
      </c>
      <c r="J137">
        <f>(Table2[[#This Row],[1M Return vs Nifty]]-AVERAGE(Table2[1M Return vs Nifty]))/_xlfn.STDEV.P(Table2[1M Return vs Nifty])</f>
        <v>-0.63734627404333732</v>
      </c>
      <c r="K137">
        <v>26.088317904336499</v>
      </c>
      <c r="L137">
        <f>(Table2[[#This Row],[6M Return vs Nifty]]-AVERAGE(Table2[6M Return vs Nifty]))/_xlfn.STDEV.P(Table2[6M Return vs Nifty])</f>
        <v>0.57155412880285028</v>
      </c>
      <c r="M137">
        <v>2.5150814288991699</v>
      </c>
      <c r="N137">
        <f>(Table2[[#This Row],[1W Return vs Nifty]]-AVERAGE(Table2[1W Return vs Nifty]))/_xlfn.STDEV.P(Table2[1W Return vs Nifty])</f>
        <v>-4.4374476863962238E-2</v>
      </c>
      <c r="O137">
        <v>3276.48</v>
      </c>
      <c r="P137">
        <v>3260.6753209799899</v>
      </c>
      <c r="Q137">
        <v>2728.0641119839402</v>
      </c>
      <c r="R137">
        <v>36.4450545122709</v>
      </c>
      <c r="S137" s="1">
        <f>(Table2[[#This Row],[Close Price]]-Table2[[#This Row],[20D EMA]])/Table2[[#This Row],[20D EMA]]</f>
        <v>-5.0139173747436337E-2</v>
      </c>
      <c r="T137" s="1">
        <f>(Table2[[#This Row],[Close Price]]-Table2[[#This Row],[50D EMA]])/Table2[[#This Row],[50D EMA]]</f>
        <v>-4.5535144215268303E-2</v>
      </c>
      <c r="U137" s="1">
        <f>(Table2[[#This Row],[Close Price]]-Table2[[#This Row],[200D EMA]])/Table2[[#This Row],[200D EMA]]</f>
        <v>0.14080896644936364</v>
      </c>
      <c r="V137">
        <v>0.49227520084477799</v>
      </c>
      <c r="W137">
        <v>3090</v>
      </c>
      <c r="X137">
        <v>3270</v>
      </c>
      <c r="Y137">
        <v>3090</v>
      </c>
      <c r="Z137">
        <v>3425.9</v>
      </c>
      <c r="AA137">
        <v>3090</v>
      </c>
      <c r="AB137">
        <v>3418.4</v>
      </c>
      <c r="AC137" s="1">
        <f>(Table2[[#This Row],[Close Price]]/Table2[[#This Row],[Day Low]])-1</f>
        <v>7.1844660194173571E-3</v>
      </c>
      <c r="AD137" s="1">
        <f>(Table2[[#This Row],[Day High]]/Table2[[#This Row],[Close Price]])-1</f>
        <v>5.070368228262967E-2</v>
      </c>
      <c r="AE137" s="1">
        <f>(Table2[[#This Row],[Close Price]]/Table2[[#This Row],[Current Week Low]])-1</f>
        <v>7.1844660194173571E-3</v>
      </c>
      <c r="AF137" s="1">
        <f>(Table2[[#This Row],[Current Week High]]/Table2[[#This Row],[Close Price]])-1</f>
        <v>0.10079686395475873</v>
      </c>
      <c r="AG137" s="1">
        <f>(Table2[[#This Row],[Close Price]]/Table2[[#This Row],[Current Month Low]])-1</f>
        <v>7.1844660194173571E-3</v>
      </c>
      <c r="AH137" s="1">
        <f>(Table2[[#This Row],[Current Month High]]/Table2[[#This Row],[Close Price]])-1</f>
        <v>9.8386993123835254E-2</v>
      </c>
      <c r="AI137">
        <v>26.373626373626301</v>
      </c>
      <c r="AJ137">
        <v>103.079934747145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0.06</v>
      </c>
      <c r="AM137" t="s">
        <v>3175</v>
      </c>
      <c r="AN137">
        <v>-4.97</v>
      </c>
      <c r="AO137" t="s">
        <v>3174</v>
      </c>
      <c r="AP137">
        <v>0.13485557000897999</v>
      </c>
      <c r="AQ137">
        <f>(Table2[[#This Row],[Sharpe Ratio]]-AVERAGE(Table2[Sharpe Ratio]))/_xlfn.STDEV.P(Table2[Sharpe Ratio])</f>
        <v>0.8571338206038881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0.76636366582512949</v>
      </c>
      <c r="AS137">
        <f>_xlfn.RANK.AVG(Table2[[#This Row],[1Y Return vs Nifty Z-Score]],Table2[1Y Return vs Nifty Z-Score])</f>
        <v>298</v>
      </c>
      <c r="AT137">
        <f>_xlfn.RANK.AVG(Table2[[#This Row],[6M Return vs Nifty Z-Score]],Table2[6M Return vs Nifty Z-Score])</f>
        <v>161</v>
      </c>
      <c r="AU137">
        <f>_xlfn.RANK.AVG(Table2[[#This Row],[Sharpe Ratio Z-Score]],Table2[Sharpe Ratio Z-Score])</f>
        <v>137</v>
      </c>
      <c r="AV137">
        <f>(Table2[[#This Row],[Rank 1Y]]+Table2[[#This Row],[Rank 6M]]+Table2[[#This Row],[Rank Sharpe]])/3</f>
        <v>198.66666666666666</v>
      </c>
    </row>
    <row r="138" spans="1:48" x14ac:dyDescent="0.3">
      <c r="A138" t="s">
        <v>1294</v>
      </c>
      <c r="B138" t="s">
        <v>1295</v>
      </c>
      <c r="C138" t="s">
        <v>3139</v>
      </c>
      <c r="D138" t="s">
        <v>89</v>
      </c>
      <c r="E138">
        <v>8819.1714932649993</v>
      </c>
      <c r="F138">
        <v>4457.1499999999996</v>
      </c>
      <c r="G138">
        <v>97.641439329174204</v>
      </c>
      <c r="H138">
        <f>(Table2[[#This Row],[1Y Return vs Nifty]]-AVERAGE(Table2[1Y Return vs Nifty]))/_xlfn.STDEV.P(Table2[1Y Return vs Nifty])</f>
        <v>1.2390507539773596</v>
      </c>
      <c r="I138">
        <v>22.2359695889756</v>
      </c>
      <c r="J138">
        <f>(Table2[[#This Row],[1M Return vs Nifty]]-AVERAGE(Table2[1M Return vs Nifty]))/_xlfn.STDEV.P(Table2[1M Return vs Nifty])</f>
        <v>1.951713320564284</v>
      </c>
      <c r="K138">
        <v>92.772930343027895</v>
      </c>
      <c r="L138">
        <f>(Table2[[#This Row],[6M Return vs Nifty]]-AVERAGE(Table2[6M Return vs Nifty]))/_xlfn.STDEV.P(Table2[6M Return vs Nifty])</f>
        <v>2.7824873102106986</v>
      </c>
      <c r="M138">
        <v>14.978147327753801</v>
      </c>
      <c r="N138">
        <f>(Table2[[#This Row],[1W Return vs Nifty]]-AVERAGE(Table2[1W Return vs Nifty]))/_xlfn.STDEV.P(Table2[1W Return vs Nifty])</f>
        <v>2.971576786726184</v>
      </c>
      <c r="O138">
        <v>3952.4</v>
      </c>
      <c r="P138">
        <v>3668.3782062104901</v>
      </c>
      <c r="Q138">
        <v>2889.1101526388902</v>
      </c>
      <c r="R138">
        <v>86.637666601379806</v>
      </c>
      <c r="S138" s="1">
        <f>(Table2[[#This Row],[Close Price]]-Table2[[#This Row],[20D EMA]])/Table2[[#This Row],[20D EMA]]</f>
        <v>0.12770721586883907</v>
      </c>
      <c r="T138" s="1">
        <f>(Table2[[#This Row],[Close Price]]-Table2[[#This Row],[50D EMA]])/Table2[[#This Row],[50D EMA]]</f>
        <v>0.21501921270116992</v>
      </c>
      <c r="U138" s="1">
        <f>(Table2[[#This Row],[Close Price]]-Table2[[#This Row],[200D EMA]])/Table2[[#This Row],[200D EMA]]</f>
        <v>0.54274145481399327</v>
      </c>
      <c r="V138">
        <v>2.1281913320761201</v>
      </c>
      <c r="W138">
        <v>4170</v>
      </c>
      <c r="X138">
        <v>4475</v>
      </c>
      <c r="Y138">
        <v>3965.3</v>
      </c>
      <c r="Z138">
        <v>4479.8999999999996</v>
      </c>
      <c r="AA138">
        <v>4070.5</v>
      </c>
      <c r="AB138">
        <v>4479.8999999999996</v>
      </c>
      <c r="AC138" s="1">
        <f>(Table2[[#This Row],[Close Price]]/Table2[[#This Row],[Day Low]])-1</f>
        <v>6.8860911270983038E-2</v>
      </c>
      <c r="AD138" s="1">
        <f>(Table2[[#This Row],[Day High]]/Table2[[#This Row],[Close Price]])-1</f>
        <v>4.0048012743569839E-3</v>
      </c>
      <c r="AE138" s="1">
        <f>(Table2[[#This Row],[Close Price]]/Table2[[#This Row],[Current Week Low]])-1</f>
        <v>0.12403853428492151</v>
      </c>
      <c r="AF138" s="1">
        <f>(Table2[[#This Row],[Current Week High]]/Table2[[#This Row],[Close Price]])-1</f>
        <v>5.1041584869255807E-3</v>
      </c>
      <c r="AG138" s="1">
        <f>(Table2[[#This Row],[Close Price]]/Table2[[#This Row],[Current Month Low]])-1</f>
        <v>9.4988330671907484E-2</v>
      </c>
      <c r="AH138" s="1">
        <f>(Table2[[#This Row],[Current Month High]]/Table2[[#This Row],[Close Price]])-1</f>
        <v>5.1041584869255807E-3</v>
      </c>
      <c r="AI138">
        <v>0.51041584869255796</v>
      </c>
      <c r="AJ138">
        <v>179.44514106583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0.27</v>
      </c>
      <c r="AM138" t="s">
        <v>3175</v>
      </c>
      <c r="AN138">
        <v>23.96</v>
      </c>
      <c r="AO138" t="s">
        <v>3175</v>
      </c>
      <c r="AP138">
        <v>4.3381856367399999E-4</v>
      </c>
      <c r="AQ138">
        <f>(Table2[[#This Row],[Sharpe Ratio]]-AVERAGE(Table2[Sharpe Ratio]))/_xlfn.STDEV.P(Table2[Sharpe Ratio])</f>
        <v>-0.71225446586257912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8.2325737056159465</v>
      </c>
      <c r="AS138">
        <f>_xlfn.RANK.AVG(Table2[[#This Row],[1Y Return vs Nifty Z-Score]],Table2[1Y Return vs Nifty Z-Score])</f>
        <v>73</v>
      </c>
      <c r="AT138">
        <f>_xlfn.RANK.AVG(Table2[[#This Row],[6M Return vs Nifty Z-Score]],Table2[6M Return vs Nifty Z-Score])</f>
        <v>11</v>
      </c>
      <c r="AU138">
        <f>_xlfn.RANK.AVG(Table2[[#This Row],[Sharpe Ratio Z-Score]],Table2[Sharpe Ratio Z-Score])</f>
        <v>516</v>
      </c>
      <c r="AV138">
        <f>(Table2[[#This Row],[Rank 1Y]]+Table2[[#This Row],[Rank 6M]]+Table2[[#This Row],[Rank Sharpe]])/3</f>
        <v>200</v>
      </c>
    </row>
    <row r="139" spans="1:48" x14ac:dyDescent="0.3">
      <c r="A139" t="s">
        <v>476</v>
      </c>
      <c r="B139" t="s">
        <v>477</v>
      </c>
      <c r="C139" t="s">
        <v>3129</v>
      </c>
      <c r="D139" t="s">
        <v>143</v>
      </c>
      <c r="E139">
        <v>44908.6227</v>
      </c>
      <c r="F139">
        <v>224.33</v>
      </c>
      <c r="G139">
        <v>122.930335042167</v>
      </c>
      <c r="H139">
        <f>(Table2[[#This Row],[1Y Return vs Nifty]]-AVERAGE(Table2[1Y Return vs Nifty]))/_xlfn.STDEV.P(Table2[1Y Return vs Nifty])</f>
        <v>1.6697146587113645</v>
      </c>
      <c r="I139">
        <v>-14.332603781132599</v>
      </c>
      <c r="J139">
        <f>(Table2[[#This Row],[1M Return vs Nifty]]-AVERAGE(Table2[1M Return vs Nifty]))/_xlfn.STDEV.P(Table2[1M Return vs Nifty])</f>
        <v>-1.3942027481114112</v>
      </c>
      <c r="K139">
        <v>-2.8101520525832</v>
      </c>
      <c r="L139">
        <f>(Table2[[#This Row],[6M Return vs Nifty]]-AVERAGE(Table2[6M Return vs Nifty]))/_xlfn.STDEV.P(Table2[6M Return vs Nifty])</f>
        <v>-0.38657674701821348</v>
      </c>
      <c r="M139">
        <v>1.46676565383164</v>
      </c>
      <c r="N139">
        <f>(Table2[[#This Row],[1W Return vs Nifty]]-AVERAGE(Table2[1W Return vs Nifty]))/_xlfn.STDEV.P(Table2[1W Return vs Nifty])</f>
        <v>-0.29805758438463748</v>
      </c>
      <c r="O139">
        <v>244.63</v>
      </c>
      <c r="P139">
        <v>261.40278115149198</v>
      </c>
      <c r="Q139">
        <v>226.613466410911</v>
      </c>
      <c r="R139">
        <v>28.5266924821521</v>
      </c>
      <c r="S139" s="1">
        <f>(Table2[[#This Row],[Close Price]]-Table2[[#This Row],[20D EMA]])/Table2[[#This Row],[20D EMA]]</f>
        <v>-8.298246331194041E-2</v>
      </c>
      <c r="T139" s="1">
        <f>(Table2[[#This Row],[Close Price]]-Table2[[#This Row],[50D EMA]])/Table2[[#This Row],[50D EMA]]</f>
        <v>-0.1418224434651558</v>
      </c>
      <c r="U139" s="1">
        <f>(Table2[[#This Row],[Close Price]]-Table2[[#This Row],[200D EMA]])/Table2[[#This Row],[200D EMA]]</f>
        <v>-1.007648153958535E-2</v>
      </c>
      <c r="V139">
        <v>0.55732653079343897</v>
      </c>
      <c r="W139">
        <v>220</v>
      </c>
      <c r="X139">
        <v>230.9</v>
      </c>
      <c r="Y139">
        <v>220</v>
      </c>
      <c r="Z139">
        <v>243.1</v>
      </c>
      <c r="AA139">
        <v>220</v>
      </c>
      <c r="AB139">
        <v>241.38</v>
      </c>
      <c r="AC139" s="1">
        <f>(Table2[[#This Row],[Close Price]]/Table2[[#This Row],[Day Low]])-1</f>
        <v>1.9681818181818134E-2</v>
      </c>
      <c r="AD139" s="1">
        <f>(Table2[[#This Row],[Day High]]/Table2[[#This Row],[Close Price]])-1</f>
        <v>2.9287210805509778E-2</v>
      </c>
      <c r="AE139" s="1">
        <f>(Table2[[#This Row],[Close Price]]/Table2[[#This Row],[Current Week Low]])-1</f>
        <v>1.9681818181818134E-2</v>
      </c>
      <c r="AF139" s="1">
        <f>(Table2[[#This Row],[Current Week High]]/Table2[[#This Row],[Close Price]])-1</f>
        <v>8.3671376989256752E-2</v>
      </c>
      <c r="AG139" s="1">
        <f>(Table2[[#This Row],[Close Price]]/Table2[[#This Row],[Current Month Low]])-1</f>
        <v>1.9681818181818134E-2</v>
      </c>
      <c r="AH139" s="1">
        <f>(Table2[[#This Row],[Current Month High]]/Table2[[#This Row],[Close Price]])-1</f>
        <v>7.6004101101056376E-2</v>
      </c>
      <c r="AI139">
        <v>57.669504747470199</v>
      </c>
      <c r="AJ139">
        <v>218.198581560283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-0.33</v>
      </c>
      <c r="AM139" t="s">
        <v>3174</v>
      </c>
      <c r="AN139">
        <v>-8.4700000000000006</v>
      </c>
      <c r="AO139" t="s">
        <v>3174</v>
      </c>
      <c r="AP139">
        <v>0.15836353865367001</v>
      </c>
      <c r="AQ139">
        <f>(Table2[[#This Row],[Sharpe Ratio]]-AVERAGE(Table2[Sharpe Ratio]))/_xlfn.STDEV.P(Table2[Sharpe Ratio])</f>
        <v>1.1315918620512109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53</v>
      </c>
      <c r="AT139">
        <f>_xlfn.RANK.AVG(Table2[[#This Row],[6M Return vs Nifty Z-Score]],Table2[6M Return vs Nifty Z-Score])</f>
        <v>452</v>
      </c>
      <c r="AU139">
        <f>_xlfn.RANK.AVG(Table2[[#This Row],[Sharpe Ratio Z-Score]],Table2[Sharpe Ratio Z-Score])</f>
        <v>96</v>
      </c>
      <c r="AV139">
        <f>(Table2[[#This Row],[Rank 1Y]]+Table2[[#This Row],[Rank 6M]]+Table2[[#This Row],[Rank Sharpe]])/3</f>
        <v>200.33333333333334</v>
      </c>
    </row>
    <row r="140" spans="1:48" x14ac:dyDescent="0.3">
      <c r="A140" t="s">
        <v>331</v>
      </c>
      <c r="B140" t="s">
        <v>332</v>
      </c>
      <c r="C140" t="s">
        <v>3128</v>
      </c>
      <c r="D140" t="s">
        <v>287</v>
      </c>
      <c r="E140">
        <v>78659.119353429996</v>
      </c>
      <c r="F140">
        <v>5141.3</v>
      </c>
      <c r="G140">
        <v>51.927662375812901</v>
      </c>
      <c r="H140">
        <f>(Table2[[#This Row],[1Y Return vs Nifty]]-AVERAGE(Table2[1Y Return vs Nifty]))/_xlfn.STDEV.P(Table2[1Y Return vs Nifty])</f>
        <v>0.46055595901645857</v>
      </c>
      <c r="I140">
        <v>1.6261185012001</v>
      </c>
      <c r="J140">
        <f>(Table2[[#This Row],[1M Return vs Nifty]]-AVERAGE(Table2[1M Return vs Nifty]))/_xlfn.STDEV.P(Table2[1M Return vs Nifty])</f>
        <v>6.5973036696128654E-2</v>
      </c>
      <c r="K140">
        <v>16.4878534215873</v>
      </c>
      <c r="L140">
        <f>(Table2[[#This Row],[6M Return vs Nifty]]-AVERAGE(Table2[6M Return vs Nifty]))/_xlfn.STDEV.P(Table2[6M Return vs Nifty])</f>
        <v>0.25325002976722172</v>
      </c>
      <c r="M140">
        <v>-8.9998605295624704E-3</v>
      </c>
      <c r="N140">
        <f>(Table2[[#This Row],[1W Return vs Nifty]]-AVERAGE(Table2[1W Return vs Nifty]))/_xlfn.STDEV.P(Table2[1W Return vs Nifty])</f>
        <v>-0.65517973265230156</v>
      </c>
      <c r="O140">
        <v>5285.03</v>
      </c>
      <c r="P140">
        <v>5052.1466554680701</v>
      </c>
      <c r="Q140">
        <v>4251.50456950429</v>
      </c>
      <c r="R140">
        <v>33.761079834844899</v>
      </c>
      <c r="S140" s="1">
        <f>(Table2[[#This Row],[Close Price]]-Table2[[#This Row],[20D EMA]])/Table2[[#This Row],[20D EMA]]</f>
        <v>-2.719568290057002E-2</v>
      </c>
      <c r="T140" s="1">
        <f>(Table2[[#This Row],[Close Price]]-Table2[[#This Row],[50D EMA]])/Table2[[#This Row],[50D EMA]]</f>
        <v>1.7646626397006329E-2</v>
      </c>
      <c r="U140" s="1">
        <f>(Table2[[#This Row],[Close Price]]-Table2[[#This Row],[200D EMA]])/Table2[[#This Row],[200D EMA]]</f>
        <v>0.20928953878543216</v>
      </c>
      <c r="V140">
        <v>0.94201874198975499</v>
      </c>
      <c r="W140">
        <v>5078.5</v>
      </c>
      <c r="X140">
        <v>5369</v>
      </c>
      <c r="Y140">
        <v>5078.5</v>
      </c>
      <c r="Z140">
        <v>5499</v>
      </c>
      <c r="AA140">
        <v>5078.5</v>
      </c>
      <c r="AB140">
        <v>5499</v>
      </c>
      <c r="AC140" s="1">
        <f>(Table2[[#This Row],[Close Price]]/Table2[[#This Row],[Day Low]])-1</f>
        <v>1.2365856059860292E-2</v>
      </c>
      <c r="AD140" s="1">
        <f>(Table2[[#This Row],[Day High]]/Table2[[#This Row],[Close Price]])-1</f>
        <v>4.4288409546223706E-2</v>
      </c>
      <c r="AE140" s="1">
        <f>(Table2[[#This Row],[Close Price]]/Table2[[#This Row],[Current Week Low]])-1</f>
        <v>1.2365856059860292E-2</v>
      </c>
      <c r="AF140" s="1">
        <f>(Table2[[#This Row],[Current Week High]]/Table2[[#This Row],[Close Price]])-1</f>
        <v>6.95738431914108E-2</v>
      </c>
      <c r="AG140" s="1">
        <f>(Table2[[#This Row],[Close Price]]/Table2[[#This Row],[Current Month Low]])-1</f>
        <v>1.2365856059860292E-2</v>
      </c>
      <c r="AH140" s="1">
        <f>(Table2[[#This Row],[Current Month High]]/Table2[[#This Row],[Close Price]])-1</f>
        <v>6.95738431914108E-2</v>
      </c>
      <c r="AI140">
        <v>8.6485908233326008</v>
      </c>
      <c r="AJ140">
        <v>84.381724286329003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</v>
      </c>
      <c r="AM140" t="s">
        <v>3176</v>
      </c>
      <c r="AN140">
        <v>-4.01</v>
      </c>
      <c r="AO140" t="s">
        <v>3174</v>
      </c>
      <c r="AP140">
        <v>0.118357315243554</v>
      </c>
      <c r="AQ140">
        <f>(Table2[[#This Row],[Sharpe Ratio]]-AVERAGE(Table2[Sharpe Ratio]))/_xlfn.STDEV.P(Table2[Sharpe Ratio])</f>
        <v>0.66451493640095294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0.78911422922846042</v>
      </c>
      <c r="AS140">
        <f>_xlfn.RANK.AVG(Table2[[#This Row],[1Y Return vs Nifty Z-Score]],Table2[1Y Return vs Nifty Z-Score])</f>
        <v>185</v>
      </c>
      <c r="AT140">
        <f>_xlfn.RANK.AVG(Table2[[#This Row],[6M Return vs Nifty Z-Score]],Table2[6M Return vs Nifty Z-Score])</f>
        <v>236</v>
      </c>
      <c r="AU140">
        <f>_xlfn.RANK.AVG(Table2[[#This Row],[Sharpe Ratio Z-Score]],Table2[Sharpe Ratio Z-Score])</f>
        <v>180</v>
      </c>
      <c r="AV140">
        <f>(Table2[[#This Row],[Rank 1Y]]+Table2[[#This Row],[Rank 6M]]+Table2[[#This Row],[Rank Sharpe]])/3</f>
        <v>200.33333333333334</v>
      </c>
    </row>
    <row r="141" spans="1:48" x14ac:dyDescent="0.3">
      <c r="A141" t="s">
        <v>386</v>
      </c>
      <c r="B141" t="s">
        <v>387</v>
      </c>
      <c r="C141" t="s">
        <v>3142</v>
      </c>
      <c r="D141" t="s">
        <v>135</v>
      </c>
      <c r="E141">
        <v>59783.026277659999</v>
      </c>
      <c r="F141">
        <v>1672.3</v>
      </c>
      <c r="G141">
        <v>55.843182135506297</v>
      </c>
      <c r="H141">
        <f>(Table2[[#This Row],[1Y Return vs Nifty]]-AVERAGE(Table2[1Y Return vs Nifty]))/_xlfn.STDEV.P(Table2[1Y Return vs Nifty])</f>
        <v>0.52723633319769836</v>
      </c>
      <c r="I141">
        <v>-7.88798276855408</v>
      </c>
      <c r="J141">
        <f>(Table2[[#This Row],[1M Return vs Nifty]]-AVERAGE(Table2[1M Return vs Nifty]))/_xlfn.STDEV.P(Table2[1M Return vs Nifty])</f>
        <v>-0.8045390282754713</v>
      </c>
      <c r="K141">
        <v>6.2280838239381602</v>
      </c>
      <c r="L141">
        <f>(Table2[[#This Row],[6M Return vs Nifty]]-AVERAGE(Table2[6M Return vs Nifty]))/_xlfn.STDEV.P(Table2[6M Return vs Nifty])</f>
        <v>-8.6913378363805138E-2</v>
      </c>
      <c r="M141">
        <v>-3.1565876335259899</v>
      </c>
      <c r="N141">
        <f>(Table2[[#This Row],[1W Return vs Nifty]]-AVERAGE(Table2[1W Return vs Nifty]))/_xlfn.STDEV.P(Table2[1W Return vs Nifty])</f>
        <v>-1.4168680201307366</v>
      </c>
      <c r="O141">
        <v>1767.92</v>
      </c>
      <c r="P141">
        <v>1769.42138301112</v>
      </c>
      <c r="Q141">
        <v>1557.25513242786</v>
      </c>
      <c r="R141">
        <v>34.089015756377499</v>
      </c>
      <c r="S141" s="1">
        <f>(Table2[[#This Row],[Close Price]]-Table2[[#This Row],[20D EMA]])/Table2[[#This Row],[20D EMA]]</f>
        <v>-5.4086157744694392E-2</v>
      </c>
      <c r="T141" s="1">
        <f>(Table2[[#This Row],[Close Price]]-Table2[[#This Row],[50D EMA]])/Table2[[#This Row],[50D EMA]]</f>
        <v>-5.4888781125637456E-2</v>
      </c>
      <c r="U141" s="1">
        <f>(Table2[[#This Row],[Close Price]]-Table2[[#This Row],[200D EMA]])/Table2[[#This Row],[200D EMA]]</f>
        <v>7.3876698285641682E-2</v>
      </c>
      <c r="V141">
        <v>1.34344285007415</v>
      </c>
      <c r="W141">
        <v>1560</v>
      </c>
      <c r="X141">
        <v>1688.1</v>
      </c>
      <c r="Y141">
        <v>1560</v>
      </c>
      <c r="Z141">
        <v>1869.95</v>
      </c>
      <c r="AA141">
        <v>1560</v>
      </c>
      <c r="AB141">
        <v>1850.85</v>
      </c>
      <c r="AC141" s="1">
        <f>(Table2[[#This Row],[Close Price]]/Table2[[#This Row],[Day Low]])-1</f>
        <v>7.1987179487179365E-2</v>
      </c>
      <c r="AD141" s="1">
        <f>(Table2[[#This Row],[Day High]]/Table2[[#This Row],[Close Price]])-1</f>
        <v>9.4480655384798773E-3</v>
      </c>
      <c r="AE141" s="1">
        <f>(Table2[[#This Row],[Close Price]]/Table2[[#This Row],[Current Week Low]])-1</f>
        <v>7.1987179487179365E-2</v>
      </c>
      <c r="AF141" s="1">
        <f>(Table2[[#This Row],[Current Week High]]/Table2[[#This Row],[Close Price]])-1</f>
        <v>0.11819051605573172</v>
      </c>
      <c r="AG141" s="1">
        <f>(Table2[[#This Row],[Close Price]]/Table2[[#This Row],[Current Month Low]])-1</f>
        <v>7.1987179487179365E-2</v>
      </c>
      <c r="AH141" s="1">
        <f>(Table2[[#This Row],[Current Month High]]/Table2[[#This Row],[Close Price]])-1</f>
        <v>0.10676912037313868</v>
      </c>
      <c r="AI141">
        <v>23.691921305985701</v>
      </c>
      <c r="AJ141">
        <v>93.547640403923495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-0.1</v>
      </c>
      <c r="AM141" t="s">
        <v>3174</v>
      </c>
      <c r="AN141">
        <v>-4.24</v>
      </c>
      <c r="AO141" t="s">
        <v>3174</v>
      </c>
      <c r="AP141">
        <v>0.165421392416088</v>
      </c>
      <c r="AQ141">
        <f>(Table2[[#This Row],[Sharpe Ratio]]-AVERAGE(Table2[Sharpe Ratio]))/_xlfn.STDEV.P(Table2[Sharpe Ratio])</f>
        <v>1.2139930575663498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166</v>
      </c>
      <c r="AT141">
        <f>_xlfn.RANK.AVG(Table2[[#This Row],[6M Return vs Nifty Z-Score]],Table2[6M Return vs Nifty Z-Score])</f>
        <v>355</v>
      </c>
      <c r="AU141">
        <f>_xlfn.RANK.AVG(Table2[[#This Row],[Sharpe Ratio Z-Score]],Table2[Sharpe Ratio Z-Score])</f>
        <v>83</v>
      </c>
      <c r="AV141">
        <f>(Table2[[#This Row],[Rank 1Y]]+Table2[[#This Row],[Rank 6M]]+Table2[[#This Row],[Rank Sharpe]])/3</f>
        <v>201.33333333333334</v>
      </c>
    </row>
    <row r="142" spans="1:48" x14ac:dyDescent="0.3">
      <c r="A142" t="s">
        <v>1201</v>
      </c>
      <c r="B142" t="s">
        <v>1202</v>
      </c>
      <c r="C142" t="s">
        <v>3133</v>
      </c>
      <c r="D142" t="s">
        <v>284</v>
      </c>
      <c r="E142">
        <v>10151.3949484</v>
      </c>
      <c r="F142">
        <v>989.2</v>
      </c>
      <c r="G142">
        <v>68.134389987297595</v>
      </c>
      <c r="H142">
        <f>(Table2[[#This Row],[1Y Return vs Nifty]]-AVERAGE(Table2[1Y Return vs Nifty]))/_xlfn.STDEV.P(Table2[1Y Return vs Nifty])</f>
        <v>0.7365526919436477</v>
      </c>
      <c r="I142">
        <v>11.371042683091799</v>
      </c>
      <c r="J142">
        <f>(Table2[[#This Row],[1M Return vs Nifty]]-AVERAGE(Table2[1M Return vs Nifty]))/_xlfn.STDEV.P(Table2[1M Return vs Nifty])</f>
        <v>0.95760471393487667</v>
      </c>
      <c r="K142">
        <v>39.677531285016997</v>
      </c>
      <c r="L142">
        <f>(Table2[[#This Row],[6M Return vs Nifty]]-AVERAGE(Table2[6M Return vs Nifty]))/_xlfn.STDEV.P(Table2[6M Return vs Nifty])</f>
        <v>1.0221054880118539</v>
      </c>
      <c r="M142">
        <v>12.579211757807901</v>
      </c>
      <c r="N142">
        <f>(Table2[[#This Row],[1W Return vs Nifty]]-AVERAGE(Table2[1W Return vs Nifty]))/_xlfn.STDEV.P(Table2[1W Return vs Nifty])</f>
        <v>2.3910556836391343</v>
      </c>
      <c r="O142">
        <v>926.35</v>
      </c>
      <c r="P142">
        <v>886.61409626831005</v>
      </c>
      <c r="Q142">
        <v>756.36710403673806</v>
      </c>
      <c r="R142">
        <v>71.389289568210202</v>
      </c>
      <c r="S142" s="1">
        <f>(Table2[[#This Row],[Close Price]]-Table2[[#This Row],[20D EMA]])/Table2[[#This Row],[20D EMA]]</f>
        <v>6.7846926107842626E-2</v>
      </c>
      <c r="T142" s="1">
        <f>(Table2[[#This Row],[Close Price]]-Table2[[#This Row],[50D EMA]])/Table2[[#This Row],[50D EMA]]</f>
        <v>0.11570524782254885</v>
      </c>
      <c r="U142" s="1">
        <f>(Table2[[#This Row],[Close Price]]-Table2[[#This Row],[200D EMA]])/Table2[[#This Row],[200D EMA]]</f>
        <v>0.30783054249798902</v>
      </c>
      <c r="V142">
        <v>1.17183259439733</v>
      </c>
      <c r="W142">
        <v>960</v>
      </c>
      <c r="X142">
        <v>992.85</v>
      </c>
      <c r="Y142">
        <v>879.7</v>
      </c>
      <c r="Z142">
        <v>995.45</v>
      </c>
      <c r="AA142">
        <v>924.05</v>
      </c>
      <c r="AB142">
        <v>995.45</v>
      </c>
      <c r="AC142" s="1">
        <f>(Table2[[#This Row],[Close Price]]/Table2[[#This Row],[Day Low]])-1</f>
        <v>3.0416666666666758E-2</v>
      </c>
      <c r="AD142" s="1">
        <f>(Table2[[#This Row],[Day High]]/Table2[[#This Row],[Close Price]])-1</f>
        <v>3.6898503841487074E-3</v>
      </c>
      <c r="AE142" s="1">
        <f>(Table2[[#This Row],[Close Price]]/Table2[[#This Row],[Current Week Low]])-1</f>
        <v>0.12447425258610889</v>
      </c>
      <c r="AF142" s="1">
        <f>(Table2[[#This Row],[Current Week High]]/Table2[[#This Row],[Close Price]])-1</f>
        <v>6.3182369591590071E-3</v>
      </c>
      <c r="AG142" s="1">
        <f>(Table2[[#This Row],[Close Price]]/Table2[[#This Row],[Current Month Low]])-1</f>
        <v>7.0504842811536239E-2</v>
      </c>
      <c r="AH142" s="1">
        <f>(Table2[[#This Row],[Current Month High]]/Table2[[#This Row],[Close Price]])-1</f>
        <v>6.3182369591590071E-3</v>
      </c>
      <c r="AI142">
        <v>0.63182369591590004</v>
      </c>
      <c r="AJ142">
        <v>102.767244029927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0.15</v>
      </c>
      <c r="AM142" t="s">
        <v>3175</v>
      </c>
      <c r="AN142">
        <v>8.67</v>
      </c>
      <c r="AO142" t="s">
        <v>3175</v>
      </c>
      <c r="AP142">
        <v>4.7957073555075003E-2</v>
      </c>
      <c r="AQ142">
        <f>(Table2[[#This Row],[Sharpe Ratio]]-AVERAGE(Table2[Sharpe Ratio]))/_xlfn.STDEV.P(Table2[Sharpe Ratio])</f>
        <v>-0.15741539468286625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4.9499031828466462</v>
      </c>
      <c r="AS142">
        <f>_xlfn.RANK.AVG(Table2[[#This Row],[1Y Return vs Nifty Z-Score]],Table2[1Y Return vs Nifty Z-Score])</f>
        <v>128</v>
      </c>
      <c r="AT142">
        <f>_xlfn.RANK.AVG(Table2[[#This Row],[6M Return vs Nifty Z-Score]],Table2[6M Return vs Nifty Z-Score])</f>
        <v>95</v>
      </c>
      <c r="AU142">
        <f>_xlfn.RANK.AVG(Table2[[#This Row],[Sharpe Ratio Z-Score]],Table2[Sharpe Ratio Z-Score])</f>
        <v>381</v>
      </c>
      <c r="AV142">
        <f>(Table2[[#This Row],[Rank 1Y]]+Table2[[#This Row],[Rank 6M]]+Table2[[#This Row],[Rank Sharpe]])/3</f>
        <v>201.33333333333334</v>
      </c>
    </row>
    <row r="143" spans="1:48" x14ac:dyDescent="0.3">
      <c r="A143" t="s">
        <v>1126</v>
      </c>
      <c r="B143" t="s">
        <v>1127</v>
      </c>
      <c r="C143" t="s">
        <v>3138</v>
      </c>
      <c r="D143" t="s">
        <v>325</v>
      </c>
      <c r="E143">
        <v>11370.953769</v>
      </c>
      <c r="F143">
        <v>1655.85</v>
      </c>
      <c r="G143">
        <v>61.091365632494004</v>
      </c>
      <c r="H143">
        <f>(Table2[[#This Row],[1Y Return vs Nifty]]-AVERAGE(Table2[1Y Return vs Nifty]))/_xlfn.STDEV.P(Table2[1Y Return vs Nifty])</f>
        <v>0.61661165520561245</v>
      </c>
      <c r="I143">
        <v>5.8516057049326804</v>
      </c>
      <c r="J143">
        <f>(Table2[[#This Row],[1M Return vs Nifty]]-AVERAGE(Table2[1M Return vs Nifty]))/_xlfn.STDEV.P(Table2[1M Return vs Nifty])</f>
        <v>0.45259259086525921</v>
      </c>
      <c r="K143">
        <v>61.966630871393797</v>
      </c>
      <c r="L143">
        <f>(Table2[[#This Row],[6M Return vs Nifty]]-AVERAGE(Table2[6M Return vs Nifty]))/_xlfn.STDEV.P(Table2[6M Return vs Nifty])</f>
        <v>1.7611022079002878</v>
      </c>
      <c r="M143">
        <v>4.8464112676578699</v>
      </c>
      <c r="N143">
        <f>(Table2[[#This Row],[1W Return vs Nifty]]-AVERAGE(Table2[1W Return vs Nifty]))/_xlfn.STDEV.P(Table2[1W Return vs Nifty])</f>
        <v>0.51978663967927019</v>
      </c>
      <c r="O143">
        <v>1577.04</v>
      </c>
      <c r="P143">
        <v>1494.00996528577</v>
      </c>
      <c r="Q143">
        <v>1206.23489896517</v>
      </c>
      <c r="R143">
        <v>62.451617260617198</v>
      </c>
      <c r="S143" s="1">
        <f>(Table2[[#This Row],[Close Price]]-Table2[[#This Row],[20D EMA]])/Table2[[#This Row],[20D EMA]]</f>
        <v>4.9973367828336598E-2</v>
      </c>
      <c r="T143" s="1">
        <f>(Table2[[#This Row],[Close Price]]-Table2[[#This Row],[50D EMA]])/Table2[[#This Row],[50D EMA]]</f>
        <v>0.10832594057247374</v>
      </c>
      <c r="U143" s="1">
        <f>(Table2[[#This Row],[Close Price]]-Table2[[#This Row],[200D EMA]])/Table2[[#This Row],[200D EMA]]</f>
        <v>0.3727425739551683</v>
      </c>
      <c r="V143">
        <v>0.621702818170626</v>
      </c>
      <c r="W143">
        <v>1612</v>
      </c>
      <c r="X143">
        <v>1677.2</v>
      </c>
      <c r="Y143">
        <v>1535.5</v>
      </c>
      <c r="Z143">
        <v>1713</v>
      </c>
      <c r="AA143">
        <v>1581.05</v>
      </c>
      <c r="AB143">
        <v>1677.2</v>
      </c>
      <c r="AC143" s="1">
        <f>(Table2[[#This Row],[Close Price]]/Table2[[#This Row],[Day Low]])-1</f>
        <v>2.7202233250620322E-2</v>
      </c>
      <c r="AD143" s="1">
        <f>(Table2[[#This Row],[Day High]]/Table2[[#This Row],[Close Price]])-1</f>
        <v>1.2893679983090323E-2</v>
      </c>
      <c r="AE143" s="1">
        <f>(Table2[[#This Row],[Close Price]]/Table2[[#This Row],[Current Week Low]])-1</f>
        <v>7.8378378378378244E-2</v>
      </c>
      <c r="AF143" s="1">
        <f>(Table2[[#This Row],[Current Week High]]/Table2[[#This Row],[Close Price]])-1</f>
        <v>3.451399583295589E-2</v>
      </c>
      <c r="AG143" s="1">
        <f>(Table2[[#This Row],[Close Price]]/Table2[[#This Row],[Current Month Low]])-1</f>
        <v>4.7310331741564182E-2</v>
      </c>
      <c r="AH143" s="1">
        <f>(Table2[[#This Row],[Current Month High]]/Table2[[#This Row],[Close Price]])-1</f>
        <v>1.2893679983090323E-2</v>
      </c>
      <c r="AI143">
        <v>5.6104115710964297</v>
      </c>
      <c r="AJ143">
        <v>101.932926829268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0.32</v>
      </c>
      <c r="AM143" t="s">
        <v>3175</v>
      </c>
      <c r="AN143">
        <v>13.13</v>
      </c>
      <c r="AO143" t="s">
        <v>3175</v>
      </c>
      <c r="AP143">
        <v>3.4845784100297997E-2</v>
      </c>
      <c r="AQ143">
        <f>(Table2[[#This Row],[Sharpe Ratio]]-AVERAGE(Table2[Sharpe Ratio]))/_xlfn.STDEV.P(Table2[Sharpe Ratio])</f>
        <v>-0.31049109760711113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3.0396019960433187</v>
      </c>
      <c r="AS143">
        <f>_xlfn.RANK.AVG(Table2[[#This Row],[1Y Return vs Nifty Z-Score]],Table2[1Y Return vs Nifty Z-Score])</f>
        <v>146</v>
      </c>
      <c r="AT143">
        <f>_xlfn.RANK.AVG(Table2[[#This Row],[6M Return vs Nifty Z-Score]],Table2[6M Return vs Nifty Z-Score])</f>
        <v>42</v>
      </c>
      <c r="AU143">
        <f>_xlfn.RANK.AVG(Table2[[#This Row],[Sharpe Ratio Z-Score]],Table2[Sharpe Ratio Z-Score])</f>
        <v>420</v>
      </c>
      <c r="AV143">
        <f>(Table2[[#This Row],[Rank 1Y]]+Table2[[#This Row],[Rank 6M]]+Table2[[#This Row],[Rank Sharpe]])/3</f>
        <v>202.66666666666666</v>
      </c>
    </row>
    <row r="144" spans="1:48" x14ac:dyDescent="0.3">
      <c r="A144" t="s">
        <v>964</v>
      </c>
      <c r="B144" t="s">
        <v>965</v>
      </c>
      <c r="C144" t="s">
        <v>3135</v>
      </c>
      <c r="D144" t="s">
        <v>271</v>
      </c>
      <c r="E144">
        <v>15308.3661669299</v>
      </c>
      <c r="F144">
        <v>6417.1</v>
      </c>
      <c r="G144">
        <v>10.369609320855499</v>
      </c>
      <c r="H144">
        <f>(Table2[[#This Row],[1Y Return vs Nifty]]-AVERAGE(Table2[1Y Return vs Nifty]))/_xlfn.STDEV.P(Table2[1Y Return vs Nifty])</f>
        <v>-0.2471678421693552</v>
      </c>
      <c r="I144">
        <v>9.1463796977350196</v>
      </c>
      <c r="J144">
        <f>(Table2[[#This Row],[1M Return vs Nifty]]-AVERAGE(Table2[1M Return vs Nifty]))/_xlfn.STDEV.P(Table2[1M Return vs Nifty])</f>
        <v>0.75405464500662667</v>
      </c>
      <c r="K144">
        <v>31.9595444831983</v>
      </c>
      <c r="L144">
        <f>(Table2[[#This Row],[6M Return vs Nifty]]-AVERAGE(Table2[6M Return vs Nifty]))/_xlfn.STDEV.P(Table2[6M Return vs Nifty])</f>
        <v>0.76621507357033514</v>
      </c>
      <c r="M144">
        <v>-0.124051267653707</v>
      </c>
      <c r="N144">
        <f>(Table2[[#This Row],[1W Return vs Nifty]]-AVERAGE(Table2[1W Return vs Nifty]))/_xlfn.STDEV.P(Table2[1W Return vs Nifty])</f>
        <v>-0.68302115140992647</v>
      </c>
      <c r="O144">
        <v>6319.41</v>
      </c>
      <c r="P144">
        <v>5972.2132978314003</v>
      </c>
      <c r="Q144">
        <v>5132.3216251429803</v>
      </c>
      <c r="R144">
        <v>52.248222675419598</v>
      </c>
      <c r="S144" s="1">
        <f>(Table2[[#This Row],[Close Price]]-Table2[[#This Row],[20D EMA]])/Table2[[#This Row],[20D EMA]]</f>
        <v>1.5458721621164082E-2</v>
      </c>
      <c r="T144" s="1">
        <f>(Table2[[#This Row],[Close Price]]-Table2[[#This Row],[50D EMA]])/Table2[[#This Row],[50D EMA]]</f>
        <v>7.4492768423081127E-2</v>
      </c>
      <c r="U144" s="1">
        <f>(Table2[[#This Row],[Close Price]]-Table2[[#This Row],[200D EMA]])/Table2[[#This Row],[200D EMA]]</f>
        <v>0.25033083830190156</v>
      </c>
      <c r="V144">
        <v>1.62001092524402</v>
      </c>
      <c r="W144">
        <v>6132.2</v>
      </c>
      <c r="X144">
        <v>6510</v>
      </c>
      <c r="Y144">
        <v>6132.2</v>
      </c>
      <c r="Z144">
        <v>6618.95</v>
      </c>
      <c r="AA144">
        <v>6132.2</v>
      </c>
      <c r="AB144">
        <v>6618.95</v>
      </c>
      <c r="AC144" s="1">
        <f>(Table2[[#This Row],[Close Price]]/Table2[[#This Row],[Day Low]])-1</f>
        <v>4.6459671895893839E-2</v>
      </c>
      <c r="AD144" s="1">
        <f>(Table2[[#This Row],[Day High]]/Table2[[#This Row],[Close Price]])-1</f>
        <v>1.4476944414143489E-2</v>
      </c>
      <c r="AE144" s="1">
        <f>(Table2[[#This Row],[Close Price]]/Table2[[#This Row],[Current Week Low]])-1</f>
        <v>4.6459671895893839E-2</v>
      </c>
      <c r="AF144" s="1">
        <f>(Table2[[#This Row],[Current Week High]]/Table2[[#This Row],[Close Price]])-1</f>
        <v>3.1455018622118969E-2</v>
      </c>
      <c r="AG144" s="1">
        <f>(Table2[[#This Row],[Close Price]]/Table2[[#This Row],[Current Month Low]])-1</f>
        <v>4.6459671895893839E-2</v>
      </c>
      <c r="AH144" s="1">
        <f>(Table2[[#This Row],[Current Month High]]/Table2[[#This Row],[Close Price]])-1</f>
        <v>3.1455018622118969E-2</v>
      </c>
      <c r="AI144">
        <v>10.973025198298201</v>
      </c>
      <c r="AJ144">
        <v>69.672532092383705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0.18</v>
      </c>
      <c r="AM144" t="s">
        <v>3175</v>
      </c>
      <c r="AN144">
        <v>0.22</v>
      </c>
      <c r="AO144" t="s">
        <v>3175</v>
      </c>
      <c r="AP144">
        <v>0.141081032775631</v>
      </c>
      <c r="AQ144">
        <f>(Table2[[#This Row],[Sharpe Ratio]]-AVERAGE(Table2[Sharpe Ratio]))/_xlfn.STDEV.P(Table2[Sharpe Ratio])</f>
        <v>0.92981676245493616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1.5198974874526163</v>
      </c>
      <c r="AS144">
        <f>_xlfn.RANK.AVG(Table2[[#This Row],[1Y Return vs Nifty Z-Score]],Table2[1Y Return vs Nifty Z-Score])</f>
        <v>373</v>
      </c>
      <c r="AT144">
        <f>_xlfn.RANK.AVG(Table2[[#This Row],[6M Return vs Nifty Z-Score]],Table2[6M Return vs Nifty Z-Score])</f>
        <v>121</v>
      </c>
      <c r="AU144">
        <f>_xlfn.RANK.AVG(Table2[[#This Row],[Sharpe Ratio Z-Score]],Table2[Sharpe Ratio Z-Score])</f>
        <v>122</v>
      </c>
      <c r="AV144">
        <f>(Table2[[#This Row],[Rank 1Y]]+Table2[[#This Row],[Rank 6M]]+Table2[[#This Row],[Rank Sharpe]])/3</f>
        <v>205.33333333333334</v>
      </c>
    </row>
    <row r="145" spans="1:48" x14ac:dyDescent="0.3">
      <c r="A145" t="s">
        <v>556</v>
      </c>
      <c r="B145" t="s">
        <v>557</v>
      </c>
      <c r="C145" t="s">
        <v>3145</v>
      </c>
      <c r="D145" t="s">
        <v>167</v>
      </c>
      <c r="E145">
        <v>37492.293828815004</v>
      </c>
      <c r="F145">
        <v>1113.3499999999999</v>
      </c>
      <c r="G145">
        <v>62.201889396005903</v>
      </c>
      <c r="H145">
        <f>(Table2[[#This Row],[1Y Return vs Nifty]]-AVERAGE(Table2[1Y Return vs Nifty]))/_xlfn.STDEV.P(Table2[1Y Return vs Nifty])</f>
        <v>0.63552361188896489</v>
      </c>
      <c r="I145">
        <v>-10.4578563613469</v>
      </c>
      <c r="J145">
        <f>(Table2[[#This Row],[1M Return vs Nifty]]-AVERAGE(Table2[1M Return vs Nifty]))/_xlfn.STDEV.P(Table2[1M Return vs Nifty])</f>
        <v>-1.039674844528546</v>
      </c>
      <c r="K145">
        <v>27.484751855789401</v>
      </c>
      <c r="L145">
        <f>(Table2[[#This Row],[6M Return vs Nifty]]-AVERAGE(Table2[6M Return vs Nifty]))/_xlfn.STDEV.P(Table2[6M Return vs Nifty])</f>
        <v>0.61785299815221062</v>
      </c>
      <c r="M145">
        <v>-6.1433572816645796</v>
      </c>
      <c r="N145">
        <f>(Table2[[#This Row],[1W Return vs Nifty]]-AVERAGE(Table2[1W Return vs Nifty]))/_xlfn.STDEV.P(Table2[1W Return vs Nifty])</f>
        <v>-2.1396397496121735</v>
      </c>
      <c r="O145">
        <v>1173.47</v>
      </c>
      <c r="P145">
        <v>1087.86951829687</v>
      </c>
      <c r="Q145">
        <v>891.02874325517098</v>
      </c>
      <c r="R145">
        <v>22.250785569040001</v>
      </c>
      <c r="S145" s="1">
        <f>(Table2[[#This Row],[Close Price]]-Table2[[#This Row],[20D EMA]])/Table2[[#This Row],[20D EMA]]</f>
        <v>-5.1232668922085882E-2</v>
      </c>
      <c r="T145" s="1">
        <f>(Table2[[#This Row],[Close Price]]-Table2[[#This Row],[50D EMA]])/Table2[[#This Row],[50D EMA]]</f>
        <v>2.342236938766452E-2</v>
      </c>
      <c r="U145" s="1">
        <f>(Table2[[#This Row],[Close Price]]-Table2[[#This Row],[200D EMA]])/Table2[[#This Row],[200D EMA]]</f>
        <v>0.24951075756841329</v>
      </c>
      <c r="V145">
        <v>0.55731131528354505</v>
      </c>
      <c r="W145">
        <v>1080.25</v>
      </c>
      <c r="X145">
        <v>1130.0999999999999</v>
      </c>
      <c r="Y145">
        <v>1080.25</v>
      </c>
      <c r="Z145">
        <v>1245.7</v>
      </c>
      <c r="AA145">
        <v>1080.25</v>
      </c>
      <c r="AB145">
        <v>1245.7</v>
      </c>
      <c r="AC145" s="1">
        <f>(Table2[[#This Row],[Close Price]]/Table2[[#This Row],[Day Low]])-1</f>
        <v>3.0641055311270371E-2</v>
      </c>
      <c r="AD145" s="1">
        <f>(Table2[[#This Row],[Day High]]/Table2[[#This Row],[Close Price]])-1</f>
        <v>1.5044684959806043E-2</v>
      </c>
      <c r="AE145" s="1">
        <f>(Table2[[#This Row],[Close Price]]/Table2[[#This Row],[Current Week Low]])-1</f>
        <v>3.0641055311270371E-2</v>
      </c>
      <c r="AF145" s="1">
        <f>(Table2[[#This Row],[Current Week High]]/Table2[[#This Row],[Close Price]])-1</f>
        <v>0.11887546593613885</v>
      </c>
      <c r="AG145" s="1">
        <f>(Table2[[#This Row],[Close Price]]/Table2[[#This Row],[Current Month Low]])-1</f>
        <v>3.0641055311270371E-2</v>
      </c>
      <c r="AH145" s="1">
        <f>(Table2[[#This Row],[Current Month High]]/Table2[[#This Row],[Close Price]])-1</f>
        <v>0.11887546593613885</v>
      </c>
      <c r="AI145">
        <v>18.022185296627299</v>
      </c>
      <c r="AJ145">
        <v>92.771188641676005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0.23</v>
      </c>
      <c r="AM145" t="s">
        <v>3175</v>
      </c>
      <c r="AN145">
        <v>-9.2799999999999994</v>
      </c>
      <c r="AO145" t="s">
        <v>3174</v>
      </c>
      <c r="AP145">
        <v>6.8146863425515E-2</v>
      </c>
      <c r="AQ145">
        <f>(Table2[[#This Row],[Sharpe Ratio]]-AVERAGE(Table2[Sharpe Ratio]))/_xlfn.STDEV.P(Table2[Sharpe Ratio])</f>
        <v>7.8302555635466162E-2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-1.8476354284640779</v>
      </c>
      <c r="AS145">
        <f>_xlfn.RANK.AVG(Table2[[#This Row],[1Y Return vs Nifty Z-Score]],Table2[1Y Return vs Nifty Z-Score])</f>
        <v>141</v>
      </c>
      <c r="AT145">
        <f>_xlfn.RANK.AVG(Table2[[#This Row],[6M Return vs Nifty Z-Score]],Table2[6M Return vs Nifty Z-Score])</f>
        <v>148</v>
      </c>
      <c r="AU145">
        <f>_xlfn.RANK.AVG(Table2[[#This Row],[Sharpe Ratio Z-Score]],Table2[Sharpe Ratio Z-Score])</f>
        <v>329</v>
      </c>
      <c r="AV145">
        <f>(Table2[[#This Row],[Rank 1Y]]+Table2[[#This Row],[Rank 6M]]+Table2[[#This Row],[Rank Sharpe]])/3</f>
        <v>206</v>
      </c>
    </row>
    <row r="146" spans="1:48" x14ac:dyDescent="0.3">
      <c r="A146" t="s">
        <v>486</v>
      </c>
      <c r="B146" t="s">
        <v>487</v>
      </c>
      <c r="C146" t="s">
        <v>3133</v>
      </c>
      <c r="D146" t="s">
        <v>284</v>
      </c>
      <c r="E146">
        <v>43893.266724720001</v>
      </c>
      <c r="F146">
        <v>581.4</v>
      </c>
      <c r="G146">
        <v>44.179610211611198</v>
      </c>
      <c r="H146">
        <f>(Table2[[#This Row],[1Y Return vs Nifty]]-AVERAGE(Table2[1Y Return vs Nifty]))/_xlfn.STDEV.P(Table2[1Y Return vs Nifty])</f>
        <v>0.32860846565859342</v>
      </c>
      <c r="I146">
        <v>8.4770086114691008</v>
      </c>
      <c r="J146">
        <f>(Table2[[#This Row],[1M Return vs Nifty]]-AVERAGE(Table2[1M Return vs Nifty]))/_xlfn.STDEV.P(Table2[1M Return vs Nifty])</f>
        <v>0.69280917472873005</v>
      </c>
      <c r="K146">
        <v>25.567708951091099</v>
      </c>
      <c r="L146">
        <f>(Table2[[#This Row],[6M Return vs Nifty]]-AVERAGE(Table2[6M Return vs Nifty]))/_xlfn.STDEV.P(Table2[6M Return vs Nifty])</f>
        <v>0.55429330104702434</v>
      </c>
      <c r="M146">
        <v>2.6800013676572698</v>
      </c>
      <c r="N146">
        <f>(Table2[[#This Row],[1W Return vs Nifty]]-AVERAGE(Table2[1W Return vs Nifty]))/_xlfn.STDEV.P(Table2[1W Return vs Nifty])</f>
        <v>-4.4653163311264227E-3</v>
      </c>
      <c r="O146">
        <v>587.4</v>
      </c>
      <c r="P146">
        <v>555.71627077584401</v>
      </c>
      <c r="Q146">
        <v>473.694561678002</v>
      </c>
      <c r="R146">
        <v>41.308500957689198</v>
      </c>
      <c r="S146" s="1">
        <f>(Table2[[#This Row],[Close Price]]-Table2[[#This Row],[20D EMA]])/Table2[[#This Row],[20D EMA]]</f>
        <v>-1.0214504596527068E-2</v>
      </c>
      <c r="T146" s="1">
        <f>(Table2[[#This Row],[Close Price]]-Table2[[#This Row],[50D EMA]])/Table2[[#This Row],[50D EMA]]</f>
        <v>4.6217342508792336E-2</v>
      </c>
      <c r="U146" s="1">
        <f>(Table2[[#This Row],[Close Price]]-Table2[[#This Row],[200D EMA]])/Table2[[#This Row],[200D EMA]]</f>
        <v>0.22737317891188222</v>
      </c>
      <c r="V146">
        <v>0.97565170889455399</v>
      </c>
      <c r="W146">
        <v>574</v>
      </c>
      <c r="X146">
        <v>596</v>
      </c>
      <c r="Y146">
        <v>574</v>
      </c>
      <c r="Z146">
        <v>628.5</v>
      </c>
      <c r="AA146">
        <v>574</v>
      </c>
      <c r="AB146">
        <v>628.5</v>
      </c>
      <c r="AC146" s="1">
        <f>(Table2[[#This Row],[Close Price]]/Table2[[#This Row],[Day Low]])-1</f>
        <v>1.2891986062717686E-2</v>
      </c>
      <c r="AD146" s="1">
        <f>(Table2[[#This Row],[Day High]]/Table2[[#This Row],[Close Price]])-1</f>
        <v>2.5111799105607124E-2</v>
      </c>
      <c r="AE146" s="1">
        <f>(Table2[[#This Row],[Close Price]]/Table2[[#This Row],[Current Week Low]])-1</f>
        <v>1.2891986062717686E-2</v>
      </c>
      <c r="AF146" s="1">
        <f>(Table2[[#This Row],[Current Week High]]/Table2[[#This Row],[Close Price]])-1</f>
        <v>8.1011351909184848E-2</v>
      </c>
      <c r="AG146" s="1">
        <f>(Table2[[#This Row],[Close Price]]/Table2[[#This Row],[Current Month Low]])-1</f>
        <v>1.2891986062717686E-2</v>
      </c>
      <c r="AH146" s="1">
        <f>(Table2[[#This Row],[Current Month High]]/Table2[[#This Row],[Close Price]])-1</f>
        <v>8.1011351909184848E-2</v>
      </c>
      <c r="AI146">
        <v>8.1011351909184803</v>
      </c>
      <c r="AJ146">
        <v>85.277246653919605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7.0000000000000007E-2</v>
      </c>
      <c r="AM146" t="s">
        <v>3175</v>
      </c>
      <c r="AN146">
        <v>-3.72</v>
      </c>
      <c r="AO146" t="s">
        <v>3174</v>
      </c>
      <c r="AP146">
        <v>9.5756296959994006E-2</v>
      </c>
      <c r="AQ146">
        <f>(Table2[[#This Row],[Sharpe Ratio]]-AVERAGE(Table2[Sharpe Ratio]))/_xlfn.STDEV.P(Table2[Sharpe Ratio])</f>
        <v>0.40064563716134599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1.9718912622645675</v>
      </c>
      <c r="AS146">
        <f>_xlfn.RANK.AVG(Table2[[#This Row],[1Y Return vs Nifty Z-Score]],Table2[1Y Return vs Nifty Z-Score])</f>
        <v>210</v>
      </c>
      <c r="AT146">
        <f>_xlfn.RANK.AVG(Table2[[#This Row],[6M Return vs Nifty Z-Score]],Table2[6M Return vs Nifty Z-Score])</f>
        <v>167</v>
      </c>
      <c r="AU146">
        <f>_xlfn.RANK.AVG(Table2[[#This Row],[Sharpe Ratio Z-Score]],Table2[Sharpe Ratio Z-Score])</f>
        <v>242</v>
      </c>
      <c r="AV146">
        <f>(Table2[[#This Row],[Rank 1Y]]+Table2[[#This Row],[Rank 6M]]+Table2[[#This Row],[Rank Sharpe]])/3</f>
        <v>206.33333333333334</v>
      </c>
    </row>
    <row r="147" spans="1:48" x14ac:dyDescent="0.3">
      <c r="A147" t="s">
        <v>809</v>
      </c>
      <c r="B147" t="s">
        <v>810</v>
      </c>
      <c r="C147" t="s">
        <v>3130</v>
      </c>
      <c r="D147" t="s">
        <v>728</v>
      </c>
      <c r="E147">
        <v>20160.486814296</v>
      </c>
      <c r="F147">
        <v>139.83000000000001</v>
      </c>
      <c r="G147">
        <v>57.738254279407897</v>
      </c>
      <c r="H147">
        <f>(Table2[[#This Row],[1Y Return vs Nifty]]-AVERAGE(Table2[1Y Return vs Nifty]))/_xlfn.STDEV.P(Table2[1Y Return vs Nifty])</f>
        <v>0.55950896299173059</v>
      </c>
      <c r="I147">
        <v>-5.3527788713260502</v>
      </c>
      <c r="J147">
        <f>(Table2[[#This Row],[1M Return vs Nifty]]-AVERAGE(Table2[1M Return vs Nifty]))/_xlfn.STDEV.P(Table2[1M Return vs Nifty])</f>
        <v>-0.57257538640044192</v>
      </c>
      <c r="K147">
        <v>32.458969163728298</v>
      </c>
      <c r="L147">
        <f>(Table2[[#This Row],[6M Return vs Nifty]]-AVERAGE(Table2[6M Return vs Nifty]))/_xlfn.STDEV.P(Table2[6M Return vs Nifty])</f>
        <v>0.78277353522163384</v>
      </c>
      <c r="M147">
        <v>-4.5225707486038296</v>
      </c>
      <c r="N147">
        <f>(Table2[[#This Row],[1W Return vs Nifty]]-AVERAGE(Table2[1W Return vs Nifty]))/_xlfn.STDEV.P(Table2[1W Return vs Nifty])</f>
        <v>-1.7474238027444213</v>
      </c>
      <c r="O147">
        <v>149.97</v>
      </c>
      <c r="P147">
        <v>143.476452916852</v>
      </c>
      <c r="Q147">
        <v>115.78690307455599</v>
      </c>
      <c r="R147">
        <v>25.338488726989599</v>
      </c>
      <c r="S147" s="1">
        <f>(Table2[[#This Row],[Close Price]]-Table2[[#This Row],[20D EMA]])/Table2[[#This Row],[20D EMA]]</f>
        <v>-6.7613522704540824E-2</v>
      </c>
      <c r="T147" s="1">
        <f>(Table2[[#This Row],[Close Price]]-Table2[[#This Row],[50D EMA]])/Table2[[#This Row],[50D EMA]]</f>
        <v>-2.5414992096056282E-2</v>
      </c>
      <c r="U147" s="1">
        <f>(Table2[[#This Row],[Close Price]]-Table2[[#This Row],[200D EMA]])/Table2[[#This Row],[200D EMA]]</f>
        <v>0.20764953796166827</v>
      </c>
      <c r="V147">
        <v>0.70732422664022498</v>
      </c>
      <c r="W147">
        <v>137.34</v>
      </c>
      <c r="X147">
        <v>143.80000000000001</v>
      </c>
      <c r="Y147">
        <v>137.34</v>
      </c>
      <c r="Z147">
        <v>152.74</v>
      </c>
      <c r="AA147">
        <v>137.34</v>
      </c>
      <c r="AB147">
        <v>152.74</v>
      </c>
      <c r="AC147" s="1">
        <f>(Table2[[#This Row],[Close Price]]/Table2[[#This Row],[Day Low]])-1</f>
        <v>1.8130187854958457E-2</v>
      </c>
      <c r="AD147" s="1">
        <f>(Table2[[#This Row],[Day High]]/Table2[[#This Row],[Close Price]])-1</f>
        <v>2.8391618393763807E-2</v>
      </c>
      <c r="AE147" s="1">
        <f>(Table2[[#This Row],[Close Price]]/Table2[[#This Row],[Current Week Low]])-1</f>
        <v>1.8130187854958457E-2</v>
      </c>
      <c r="AF147" s="1">
        <f>(Table2[[#This Row],[Current Week High]]/Table2[[#This Row],[Close Price]])-1</f>
        <v>9.2326396338410888E-2</v>
      </c>
      <c r="AG147" s="1">
        <f>(Table2[[#This Row],[Close Price]]/Table2[[#This Row],[Current Month Low]])-1</f>
        <v>1.8130187854958457E-2</v>
      </c>
      <c r="AH147" s="1">
        <f>(Table2[[#This Row],[Current Month High]]/Table2[[#This Row],[Close Price]])-1</f>
        <v>9.2326396338410888E-2</v>
      </c>
      <c r="AI147">
        <v>22.291353786740999</v>
      </c>
      <c r="AJ147">
        <v>127.365853658536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0.13</v>
      </c>
      <c r="AM147" t="s">
        <v>3175</v>
      </c>
      <c r="AN147">
        <v>-8.98</v>
      </c>
      <c r="AO147" t="s">
        <v>3174</v>
      </c>
      <c r="AP147">
        <v>6.2667131784365004E-2</v>
      </c>
      <c r="AQ147">
        <f>(Table2[[#This Row],[Sharpe Ratio]]-AVERAGE(Table2[Sharpe Ratio]))/_xlfn.STDEV.P(Table2[Sharpe Ratio])</f>
        <v>1.4326104219419832E-2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-0.963390586712079</v>
      </c>
      <c r="AS147">
        <f>_xlfn.RANK.AVG(Table2[[#This Row],[1Y Return vs Nifty Z-Score]],Table2[1Y Return vs Nifty Z-Score])</f>
        <v>161</v>
      </c>
      <c r="AT147">
        <f>_xlfn.RANK.AVG(Table2[[#This Row],[6M Return vs Nifty Z-Score]],Table2[6M Return vs Nifty Z-Score])</f>
        <v>119</v>
      </c>
      <c r="AU147">
        <f>_xlfn.RANK.AVG(Table2[[#This Row],[Sharpe Ratio Z-Score]],Table2[Sharpe Ratio Z-Score])</f>
        <v>345</v>
      </c>
      <c r="AV147">
        <f>(Table2[[#This Row],[Rank 1Y]]+Table2[[#This Row],[Rank 6M]]+Table2[[#This Row],[Rank Sharpe]])/3</f>
        <v>208.33333333333334</v>
      </c>
    </row>
    <row r="148" spans="1:48" x14ac:dyDescent="0.3">
      <c r="A148" t="s">
        <v>170</v>
      </c>
      <c r="B148" t="s">
        <v>171</v>
      </c>
      <c r="C148" t="s">
        <v>3129</v>
      </c>
      <c r="D148" t="s">
        <v>143</v>
      </c>
      <c r="E148">
        <v>152910.2150496</v>
      </c>
      <c r="F148">
        <v>463.35</v>
      </c>
      <c r="G148">
        <v>61.2736540334054</v>
      </c>
      <c r="H148">
        <f>(Table2[[#This Row],[1Y Return vs Nifty]]-AVERAGE(Table2[1Y Return vs Nifty]))/_xlfn.STDEV.P(Table2[1Y Return vs Nifty])</f>
        <v>0.61971598350112944</v>
      </c>
      <c r="I148">
        <v>-14.345240012761799</v>
      </c>
      <c r="J148">
        <f>(Table2[[#This Row],[1M Return vs Nifty]]-AVERAGE(Table2[1M Return vs Nifty]))/_xlfn.STDEV.P(Table2[1M Return vs Nifty])</f>
        <v>-1.3953589258498136</v>
      </c>
      <c r="K148">
        <v>0.54694323661123201</v>
      </c>
      <c r="L148">
        <f>(Table2[[#This Row],[6M Return vs Nifty]]-AVERAGE(Table2[6M Return vs Nifty]))/_xlfn.STDEV.P(Table2[6M Return vs Nifty])</f>
        <v>-0.27527200823980508</v>
      </c>
      <c r="M148">
        <v>1.4195540862181699</v>
      </c>
      <c r="N148">
        <f>(Table2[[#This Row],[1W Return vs Nifty]]-AVERAGE(Table2[1W Return vs Nifty]))/_xlfn.STDEV.P(Table2[1W Return vs Nifty])</f>
        <v>-0.30948236446326982</v>
      </c>
      <c r="O148">
        <v>492.73</v>
      </c>
      <c r="P148">
        <v>503.471867903212</v>
      </c>
      <c r="Q148">
        <v>447.13111885301703</v>
      </c>
      <c r="R148">
        <v>29.689335912791901</v>
      </c>
      <c r="S148" s="1">
        <f>(Table2[[#This Row],[Close Price]]-Table2[[#This Row],[20D EMA]])/Table2[[#This Row],[20D EMA]]</f>
        <v>-5.9626976234448875E-2</v>
      </c>
      <c r="T148" s="1">
        <f>(Table2[[#This Row],[Close Price]]-Table2[[#This Row],[50D EMA]])/Table2[[#This Row],[50D EMA]]</f>
        <v>-7.9690386814075281E-2</v>
      </c>
      <c r="U148" s="1">
        <f>(Table2[[#This Row],[Close Price]]-Table2[[#This Row],[200D EMA]])/Table2[[#This Row],[200D EMA]]</f>
        <v>3.6273210392038353E-2</v>
      </c>
      <c r="V148">
        <v>0.92723414564180895</v>
      </c>
      <c r="W148">
        <v>457.65</v>
      </c>
      <c r="X148">
        <v>469.65</v>
      </c>
      <c r="Y148">
        <v>457.65</v>
      </c>
      <c r="Z148">
        <v>505.05</v>
      </c>
      <c r="AA148">
        <v>457.65</v>
      </c>
      <c r="AB148">
        <v>505.05</v>
      </c>
      <c r="AC148" s="1">
        <f>(Table2[[#This Row],[Close Price]]/Table2[[#This Row],[Day Low]])-1</f>
        <v>1.2454932808915187E-2</v>
      </c>
      <c r="AD148" s="1">
        <f>(Table2[[#This Row],[Day High]]/Table2[[#This Row],[Close Price]])-1</f>
        <v>1.3596633214632448E-2</v>
      </c>
      <c r="AE148" s="1">
        <f>(Table2[[#This Row],[Close Price]]/Table2[[#This Row],[Current Week Low]])-1</f>
        <v>1.2454932808915187E-2</v>
      </c>
      <c r="AF148" s="1">
        <f>(Table2[[#This Row],[Current Week High]]/Table2[[#This Row],[Close Price]])-1</f>
        <v>8.9996762706377353E-2</v>
      </c>
      <c r="AG148" s="1">
        <f>(Table2[[#This Row],[Close Price]]/Table2[[#This Row],[Current Month Low]])-1</f>
        <v>1.2454932808915187E-2</v>
      </c>
      <c r="AH148" s="1">
        <f>(Table2[[#This Row],[Current Month High]]/Table2[[#This Row],[Close Price]])-1</f>
        <v>8.9996762706377353E-2</v>
      </c>
      <c r="AI148">
        <v>25.1753534045537</v>
      </c>
      <c r="AJ148">
        <v>105.476718403547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-0.16</v>
      </c>
      <c r="AM148" t="s">
        <v>3174</v>
      </c>
      <c r="AN148">
        <v>-3.96</v>
      </c>
      <c r="AO148" t="s">
        <v>3174</v>
      </c>
      <c r="AP148">
        <v>0.17658680941042301</v>
      </c>
      <c r="AQ148">
        <f>(Table2[[#This Row],[Sharpe Ratio]]-AVERAGE(Table2[Sharpe Ratio]))/_xlfn.STDEV.P(Table2[Sharpe Ratio])</f>
        <v>1.3443504919548817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145</v>
      </c>
      <c r="AT148">
        <f>_xlfn.RANK.AVG(Table2[[#This Row],[6M Return vs Nifty Z-Score]],Table2[6M Return vs Nifty Z-Score])</f>
        <v>414</v>
      </c>
      <c r="AU148">
        <f>_xlfn.RANK.AVG(Table2[[#This Row],[Sharpe Ratio Z-Score]],Table2[Sharpe Ratio Z-Score])</f>
        <v>68</v>
      </c>
      <c r="AV148">
        <f>(Table2[[#This Row],[Rank 1Y]]+Table2[[#This Row],[Rank 6M]]+Table2[[#This Row],[Rank Sharpe]])/3</f>
        <v>209</v>
      </c>
    </row>
    <row r="149" spans="1:48" x14ac:dyDescent="0.3">
      <c r="A149" t="s">
        <v>1648</v>
      </c>
      <c r="B149" t="s">
        <v>1649</v>
      </c>
      <c r="C149" t="s">
        <v>3131</v>
      </c>
      <c r="D149" t="s">
        <v>233</v>
      </c>
      <c r="E149">
        <v>5506.9749139599999</v>
      </c>
      <c r="F149">
        <v>285.39999999999998</v>
      </c>
      <c r="G149">
        <v>11.5095045864577</v>
      </c>
      <c r="H149">
        <f>(Table2[[#This Row],[1Y Return vs Nifty]]-AVERAGE(Table2[1Y Return vs Nifty]))/_xlfn.STDEV.P(Table2[1Y Return vs Nifty])</f>
        <v>-0.22775569576156124</v>
      </c>
      <c r="I149">
        <v>-3.2150078296570399</v>
      </c>
      <c r="J149">
        <f>(Table2[[#This Row],[1M Return vs Nifty]]-AVERAGE(Table2[1M Return vs Nifty]))/_xlfn.STDEV.P(Table2[1M Return vs Nifty])</f>
        <v>-0.37697567275898092</v>
      </c>
      <c r="K149">
        <v>18.8303267136104</v>
      </c>
      <c r="L149">
        <f>(Table2[[#This Row],[6M Return vs Nifty]]-AVERAGE(Table2[6M Return vs Nifty]))/_xlfn.STDEV.P(Table2[6M Return vs Nifty])</f>
        <v>0.33091490234419102</v>
      </c>
      <c r="M149">
        <v>0.55046268182482305</v>
      </c>
      <c r="N149">
        <f>(Table2[[#This Row],[1W Return vs Nifty]]-AVERAGE(Table2[1W Return vs Nifty]))/_xlfn.STDEV.P(Table2[1W Return vs Nifty])</f>
        <v>-0.5197947659644393</v>
      </c>
      <c r="O149">
        <v>296.07</v>
      </c>
      <c r="P149">
        <v>281.01727078093398</v>
      </c>
      <c r="Q149">
        <v>245.87444865163101</v>
      </c>
      <c r="R149">
        <v>34.388083199598597</v>
      </c>
      <c r="S149" s="1">
        <f>(Table2[[#This Row],[Close Price]]-Table2[[#This Row],[20D EMA]])/Table2[[#This Row],[20D EMA]]</f>
        <v>-3.6038774614111584E-2</v>
      </c>
      <c r="T149" s="1">
        <f>(Table2[[#This Row],[Close Price]]-Table2[[#This Row],[50D EMA]])/Table2[[#This Row],[50D EMA]]</f>
        <v>1.5595942579922549E-2</v>
      </c>
      <c r="U149" s="1">
        <f>(Table2[[#This Row],[Close Price]]-Table2[[#This Row],[200D EMA]])/Table2[[#This Row],[200D EMA]]</f>
        <v>0.1607550177138212</v>
      </c>
      <c r="V149">
        <v>0.61381946710993096</v>
      </c>
      <c r="W149">
        <v>277.5</v>
      </c>
      <c r="X149">
        <v>293</v>
      </c>
      <c r="Y149">
        <v>277.5</v>
      </c>
      <c r="Z149">
        <v>306</v>
      </c>
      <c r="AA149">
        <v>277.5</v>
      </c>
      <c r="AB149">
        <v>306</v>
      </c>
      <c r="AC149" s="1">
        <f>(Table2[[#This Row],[Close Price]]/Table2[[#This Row],[Day Low]])-1</f>
        <v>2.84684684684684E-2</v>
      </c>
      <c r="AD149" s="1">
        <f>(Table2[[#This Row],[Day High]]/Table2[[#This Row],[Close Price]])-1</f>
        <v>2.6629292221443723E-2</v>
      </c>
      <c r="AE149" s="1">
        <f>(Table2[[#This Row],[Close Price]]/Table2[[#This Row],[Current Week Low]])-1</f>
        <v>2.84684684684684E-2</v>
      </c>
      <c r="AF149" s="1">
        <f>(Table2[[#This Row],[Current Week High]]/Table2[[#This Row],[Close Price]])-1</f>
        <v>7.2179397337070794E-2</v>
      </c>
      <c r="AG149" s="1">
        <f>(Table2[[#This Row],[Close Price]]/Table2[[#This Row],[Current Month Low]])-1</f>
        <v>2.84684684684684E-2</v>
      </c>
      <c r="AH149" s="1">
        <f>(Table2[[#This Row],[Current Month High]]/Table2[[#This Row],[Close Price]])-1</f>
        <v>7.2179397337070794E-2</v>
      </c>
      <c r="AI149">
        <v>15.592151366503099</v>
      </c>
      <c r="AJ149">
        <v>61.2429378531073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0.14000000000000001</v>
      </c>
      <c r="AM149" t="s">
        <v>3175</v>
      </c>
      <c r="AN149">
        <v>-7.49</v>
      </c>
      <c r="AO149" t="s">
        <v>3174</v>
      </c>
      <c r="AP149">
        <v>0.188426609951413</v>
      </c>
      <c r="AQ149">
        <f>(Table2[[#This Row],[Sharpe Ratio]]-AVERAGE(Table2[Sharpe Ratio]))/_xlfn.STDEV.P(Table2[Sharpe Ratio])</f>
        <v>1.4825814261849672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0.68897019404417681</v>
      </c>
      <c r="AS149">
        <f>_xlfn.RANK.AVG(Table2[[#This Row],[1Y Return vs Nifty Z-Score]],Table2[1Y Return vs Nifty Z-Score])</f>
        <v>368</v>
      </c>
      <c r="AT149">
        <f>_xlfn.RANK.AVG(Table2[[#This Row],[6M Return vs Nifty Z-Score]],Table2[6M Return vs Nifty Z-Score])</f>
        <v>213</v>
      </c>
      <c r="AU149">
        <f>_xlfn.RANK.AVG(Table2[[#This Row],[Sharpe Ratio Z-Score]],Table2[Sharpe Ratio Z-Score])</f>
        <v>48</v>
      </c>
      <c r="AV149">
        <f>(Table2[[#This Row],[Rank 1Y]]+Table2[[#This Row],[Rank 6M]]+Table2[[#This Row],[Rank Sharpe]])/3</f>
        <v>209.66666666666666</v>
      </c>
    </row>
    <row r="150" spans="1:48" x14ac:dyDescent="0.3">
      <c r="A150" t="s">
        <v>1484</v>
      </c>
      <c r="B150" t="s">
        <v>1485</v>
      </c>
      <c r="C150" t="s">
        <v>3143</v>
      </c>
      <c r="D150" t="s">
        <v>406</v>
      </c>
      <c r="E150">
        <v>6975.64524738</v>
      </c>
      <c r="F150">
        <v>1547.45</v>
      </c>
      <c r="G150">
        <v>54.157929316335498</v>
      </c>
      <c r="H150">
        <f>(Table2[[#This Row],[1Y Return vs Nifty]]-AVERAGE(Table2[1Y Return vs Nifty]))/_xlfn.STDEV.P(Table2[1Y Return vs Nifty])</f>
        <v>0.49853687681158182</v>
      </c>
      <c r="I150">
        <v>-11.4938044736768</v>
      </c>
      <c r="J150">
        <f>(Table2[[#This Row],[1M Return vs Nifty]]-AVERAGE(Table2[1M Return vs Nifty]))/_xlfn.STDEV.P(Table2[1M Return vs Nifty])</f>
        <v>-1.1344610261024817</v>
      </c>
      <c r="K150">
        <v>31.2364042956752</v>
      </c>
      <c r="L150">
        <f>(Table2[[#This Row],[6M Return vs Nifty]]-AVERAGE(Table2[6M Return vs Nifty]))/_xlfn.STDEV.P(Table2[6M Return vs Nifty])</f>
        <v>0.7422393079936177</v>
      </c>
      <c r="M150">
        <v>6.4223392487004904</v>
      </c>
      <c r="N150">
        <f>(Table2[[#This Row],[1W Return vs Nifty]]-AVERAGE(Table2[1W Return vs Nifty]))/_xlfn.STDEV.P(Table2[1W Return vs Nifty])</f>
        <v>0.90114721534543585</v>
      </c>
      <c r="O150">
        <v>1579.34</v>
      </c>
      <c r="P150">
        <v>1624.41788855544</v>
      </c>
      <c r="Q150">
        <v>1406.24997411508</v>
      </c>
      <c r="R150">
        <v>46.436100031254597</v>
      </c>
      <c r="S150" s="1">
        <f>(Table2[[#This Row],[Close Price]]-Table2[[#This Row],[20D EMA]])/Table2[[#This Row],[20D EMA]]</f>
        <v>-2.0191978927906515E-2</v>
      </c>
      <c r="T150" s="1">
        <f>(Table2[[#This Row],[Close Price]]-Table2[[#This Row],[50D EMA]])/Table2[[#This Row],[50D EMA]]</f>
        <v>-4.7381827729000084E-2</v>
      </c>
      <c r="U150" s="1">
        <f>(Table2[[#This Row],[Close Price]]-Table2[[#This Row],[200D EMA]])/Table2[[#This Row],[200D EMA]]</f>
        <v>0.10040890914417536</v>
      </c>
      <c r="V150">
        <v>0.62454385313986405</v>
      </c>
      <c r="W150">
        <v>1480.7</v>
      </c>
      <c r="X150">
        <v>1574</v>
      </c>
      <c r="Y150">
        <v>1480.7</v>
      </c>
      <c r="Z150">
        <v>1580</v>
      </c>
      <c r="AA150">
        <v>1480.7</v>
      </c>
      <c r="AB150">
        <v>1580</v>
      </c>
      <c r="AC150" s="1">
        <f>(Table2[[#This Row],[Close Price]]/Table2[[#This Row],[Day Low]])-1</f>
        <v>4.5080029715675041E-2</v>
      </c>
      <c r="AD150" s="1">
        <f>(Table2[[#This Row],[Day High]]/Table2[[#This Row],[Close Price]])-1</f>
        <v>1.7157258715952084E-2</v>
      </c>
      <c r="AE150" s="1">
        <f>(Table2[[#This Row],[Close Price]]/Table2[[#This Row],[Current Week Low]])-1</f>
        <v>4.5080029715675041E-2</v>
      </c>
      <c r="AF150" s="1">
        <f>(Table2[[#This Row],[Current Week High]]/Table2[[#This Row],[Close Price]])-1</f>
        <v>2.1034605318427158E-2</v>
      </c>
      <c r="AG150" s="1">
        <f>(Table2[[#This Row],[Close Price]]/Table2[[#This Row],[Current Month Low]])-1</f>
        <v>4.5080029715675041E-2</v>
      </c>
      <c r="AH150" s="1">
        <f>(Table2[[#This Row],[Current Month High]]/Table2[[#This Row],[Close Price]])-1</f>
        <v>2.1034605318427158E-2</v>
      </c>
      <c r="AI150">
        <v>24.449901450773801</v>
      </c>
      <c r="AJ150">
        <v>102.38686895108501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-0.09</v>
      </c>
      <c r="AM150" t="s">
        <v>3174</v>
      </c>
      <c r="AN150">
        <v>-2.19</v>
      </c>
      <c r="AO150" t="s">
        <v>3174</v>
      </c>
      <c r="AP150">
        <v>6.8225263418229001E-2</v>
      </c>
      <c r="AQ150">
        <f>(Table2[[#This Row],[Sharpe Ratio]]-AVERAGE(Table2[Sharpe Ratio]))/_xlfn.STDEV.P(Table2[Sharpe Ratio])</f>
        <v>7.9217883913081058E-2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175</v>
      </c>
      <c r="AT150">
        <f>_xlfn.RANK.AVG(Table2[[#This Row],[6M Return vs Nifty Z-Score]],Table2[6M Return vs Nifty Z-Score])</f>
        <v>126</v>
      </c>
      <c r="AU150">
        <f>_xlfn.RANK.AVG(Table2[[#This Row],[Sharpe Ratio Z-Score]],Table2[Sharpe Ratio Z-Score])</f>
        <v>328</v>
      </c>
      <c r="AV150">
        <f>(Table2[[#This Row],[Rank 1Y]]+Table2[[#This Row],[Rank 6M]]+Table2[[#This Row],[Rank Sharpe]])/3</f>
        <v>209.66666666666666</v>
      </c>
    </row>
    <row r="151" spans="1:48" x14ac:dyDescent="0.3">
      <c r="A151" t="s">
        <v>782</v>
      </c>
      <c r="B151" t="s">
        <v>783</v>
      </c>
      <c r="C151" t="s">
        <v>3141</v>
      </c>
      <c r="D151" t="s">
        <v>117</v>
      </c>
      <c r="E151">
        <v>20922.6843656399</v>
      </c>
      <c r="F151">
        <v>13975.3</v>
      </c>
      <c r="G151">
        <v>118.63337511263001</v>
      </c>
      <c r="H151">
        <f>(Table2[[#This Row],[1Y Return vs Nifty]]-AVERAGE(Table2[1Y Return vs Nifty]))/_xlfn.STDEV.P(Table2[1Y Return vs Nifty])</f>
        <v>1.5965384487755074</v>
      </c>
      <c r="I151">
        <v>-1.2816874568647501</v>
      </c>
      <c r="J151">
        <f>(Table2[[#This Row],[1M Return vs Nifty]]-AVERAGE(Table2[1M Return vs Nifty]))/_xlfn.STDEV.P(Table2[1M Return vs Nifty])</f>
        <v>-0.20008258929755554</v>
      </c>
      <c r="K151">
        <v>68.197881696582499</v>
      </c>
      <c r="L151">
        <f>(Table2[[#This Row],[6M Return vs Nifty]]-AVERAGE(Table2[6M Return vs Nifty]))/_xlfn.STDEV.P(Table2[6M Return vs Nifty])</f>
        <v>1.9676997827718663</v>
      </c>
      <c r="M151">
        <v>10.2302550349316</v>
      </c>
      <c r="N151">
        <f>(Table2[[#This Row],[1W Return vs Nifty]]-AVERAGE(Table2[1W Return vs Nifty]))/_xlfn.STDEV.P(Table2[1W Return vs Nifty])</f>
        <v>1.8226290176830144</v>
      </c>
      <c r="O151">
        <v>13891.78</v>
      </c>
      <c r="P151">
        <v>13733.4507932908</v>
      </c>
      <c r="Q151">
        <v>10766.5542619966</v>
      </c>
      <c r="R151">
        <v>53.906078772078303</v>
      </c>
      <c r="S151" s="1">
        <f>(Table2[[#This Row],[Close Price]]-Table2[[#This Row],[20D EMA]])/Table2[[#This Row],[20D EMA]]</f>
        <v>6.0121885028411488E-3</v>
      </c>
      <c r="T151" s="1">
        <f>(Table2[[#This Row],[Close Price]]-Table2[[#This Row],[50D EMA]])/Table2[[#This Row],[50D EMA]]</f>
        <v>1.7610228510619472E-2</v>
      </c>
      <c r="U151" s="1">
        <f>(Table2[[#This Row],[Close Price]]-Table2[[#This Row],[200D EMA]])/Table2[[#This Row],[200D EMA]]</f>
        <v>0.29802903138003173</v>
      </c>
      <c r="V151">
        <v>2.3347444021847501</v>
      </c>
      <c r="W151">
        <v>13372</v>
      </c>
      <c r="X151">
        <v>14000</v>
      </c>
      <c r="Y151">
        <v>13300</v>
      </c>
      <c r="Z151">
        <v>14440</v>
      </c>
      <c r="AA151">
        <v>13300</v>
      </c>
      <c r="AB151">
        <v>14440</v>
      </c>
      <c r="AC151" s="1">
        <f>(Table2[[#This Row],[Close Price]]/Table2[[#This Row],[Day Low]])-1</f>
        <v>4.5116661681124715E-2</v>
      </c>
      <c r="AD151" s="1">
        <f>(Table2[[#This Row],[Day High]]/Table2[[#This Row],[Close Price]])-1</f>
        <v>1.7674039197728142E-3</v>
      </c>
      <c r="AE151" s="1">
        <f>(Table2[[#This Row],[Close Price]]/Table2[[#This Row],[Current Week Low]])-1</f>
        <v>5.0774436090225583E-2</v>
      </c>
      <c r="AF151" s="1">
        <f>(Table2[[#This Row],[Current Week High]]/Table2[[#This Row],[Close Price]])-1</f>
        <v>3.3251522328680005E-2</v>
      </c>
      <c r="AG151" s="1">
        <f>(Table2[[#This Row],[Close Price]]/Table2[[#This Row],[Current Month Low]])-1</f>
        <v>5.0774436090225583E-2</v>
      </c>
      <c r="AH151" s="1">
        <f>(Table2[[#This Row],[Current Month High]]/Table2[[#This Row],[Close Price]])-1</f>
        <v>3.3251522328680005E-2</v>
      </c>
      <c r="AI151">
        <v>12.3560853792047</v>
      </c>
      <c r="AJ151">
        <v>212.69200219271201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-0.04</v>
      </c>
      <c r="AM151" t="s">
        <v>3174</v>
      </c>
      <c r="AN151">
        <v>-2.41</v>
      </c>
      <c r="AO151" t="s">
        <v>3174</v>
      </c>
      <c r="AQ151">
        <f>(Table2[[#This Row],[Sharpe Ratio]]-AVERAGE(Table2[Sharpe Ratio]))/_xlfn.STDEV.P(Table2[Sharpe Ratio])</f>
        <v>-0.71731934386752538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4.4694653160653068</v>
      </c>
      <c r="AS151">
        <f>_xlfn.RANK.AVG(Table2[[#This Row],[1Y Return vs Nifty Z-Score]],Table2[1Y Return vs Nifty Z-Score])</f>
        <v>56</v>
      </c>
      <c r="AT151">
        <f>_xlfn.RANK.AVG(Table2[[#This Row],[6M Return vs Nifty Z-Score]],Table2[6M Return vs Nifty Z-Score])</f>
        <v>34</v>
      </c>
      <c r="AU151">
        <f>_xlfn.RANK.AVG(Table2[[#This Row],[Sharpe Ratio Z-Score]],Table2[Sharpe Ratio Z-Score])</f>
        <v>541.5</v>
      </c>
      <c r="AV151">
        <f>(Table2[[#This Row],[Rank 1Y]]+Table2[[#This Row],[Rank 6M]]+Table2[[#This Row],[Rank Sharpe]])/3</f>
        <v>210.5</v>
      </c>
    </row>
    <row r="152" spans="1:48" x14ac:dyDescent="0.3">
      <c r="A152" t="s">
        <v>538</v>
      </c>
      <c r="B152" t="s">
        <v>539</v>
      </c>
      <c r="C152" t="s">
        <v>3141</v>
      </c>
      <c r="D152" t="s">
        <v>540</v>
      </c>
      <c r="E152">
        <v>38692.635760520003</v>
      </c>
      <c r="F152">
        <v>4285.3999999999996</v>
      </c>
      <c r="G152">
        <v>32.691720054758598</v>
      </c>
      <c r="H152">
        <f>(Table2[[#This Row],[1Y Return vs Nifty]]-AVERAGE(Table2[1Y Return vs Nifty]))/_xlfn.STDEV.P(Table2[1Y Return vs Nifty])</f>
        <v>0.13297241700489043</v>
      </c>
      <c r="I152">
        <v>-2.8940102611890102</v>
      </c>
      <c r="J152">
        <f>(Table2[[#This Row],[1M Return vs Nifty]]-AVERAGE(Table2[1M Return vs Nifty]))/_xlfn.STDEV.P(Table2[1M Return vs Nifty])</f>
        <v>-0.34760534672868143</v>
      </c>
      <c r="K152">
        <v>8.3683156245025998</v>
      </c>
      <c r="L152">
        <f>(Table2[[#This Row],[6M Return vs Nifty]]-AVERAGE(Table2[6M Return vs Nifty]))/_xlfn.STDEV.P(Table2[6M Return vs Nifty])</f>
        <v>-1.595383716346279E-2</v>
      </c>
      <c r="M152">
        <v>5.3672791229858401</v>
      </c>
      <c r="N152">
        <f>(Table2[[#This Row],[1W Return vs Nifty]]-AVERAGE(Table2[1W Return vs Nifty]))/_xlfn.STDEV.P(Table2[1W Return vs Nifty])</f>
        <v>0.64583203486443486</v>
      </c>
      <c r="O152">
        <v>4328.34</v>
      </c>
      <c r="P152">
        <v>4354.3684077650896</v>
      </c>
      <c r="Q152">
        <v>3886.4805836615101</v>
      </c>
      <c r="R152">
        <v>46.581619560872497</v>
      </c>
      <c r="S152" s="1">
        <f>(Table2[[#This Row],[Close Price]]-Table2[[#This Row],[20D EMA]])/Table2[[#This Row],[20D EMA]]</f>
        <v>-9.9206624248558365E-3</v>
      </c>
      <c r="T152" s="1">
        <f>(Table2[[#This Row],[Close Price]]-Table2[[#This Row],[50D EMA]])/Table2[[#This Row],[50D EMA]]</f>
        <v>-1.5838900457319942E-2</v>
      </c>
      <c r="U152" s="1">
        <f>(Table2[[#This Row],[Close Price]]-Table2[[#This Row],[200D EMA]])/Table2[[#This Row],[200D EMA]]</f>
        <v>0.10264284299155349</v>
      </c>
      <c r="V152">
        <v>1.38931722844073</v>
      </c>
      <c r="W152">
        <v>4153.95</v>
      </c>
      <c r="X152">
        <v>4320</v>
      </c>
      <c r="Y152">
        <v>4143.6499999999996</v>
      </c>
      <c r="Z152">
        <v>4325</v>
      </c>
      <c r="AA152">
        <v>4153.95</v>
      </c>
      <c r="AB152">
        <v>4325</v>
      </c>
      <c r="AC152" s="1">
        <f>(Table2[[#This Row],[Close Price]]/Table2[[#This Row],[Day Low]])-1</f>
        <v>3.1644579255889038E-2</v>
      </c>
      <c r="AD152" s="1">
        <f>(Table2[[#This Row],[Day High]]/Table2[[#This Row],[Close Price]])-1</f>
        <v>8.0739254211976696E-3</v>
      </c>
      <c r="AE152" s="1">
        <f>(Table2[[#This Row],[Close Price]]/Table2[[#This Row],[Current Week Low]])-1</f>
        <v>3.4208970352225698E-2</v>
      </c>
      <c r="AF152" s="1">
        <f>(Table2[[#This Row],[Current Week High]]/Table2[[#This Row],[Close Price]])-1</f>
        <v>9.2406776496944953E-3</v>
      </c>
      <c r="AG152" s="1">
        <f>(Table2[[#This Row],[Close Price]]/Table2[[#This Row],[Current Month Low]])-1</f>
        <v>3.1644579255889038E-2</v>
      </c>
      <c r="AH152" s="1">
        <f>(Table2[[#This Row],[Current Month High]]/Table2[[#This Row],[Close Price]])-1</f>
        <v>9.2406776496944953E-3</v>
      </c>
      <c r="AI152">
        <v>17.601624119101999</v>
      </c>
      <c r="AJ152">
        <v>84.627978113825293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-0.11</v>
      </c>
      <c r="AM152" t="s">
        <v>3174</v>
      </c>
      <c r="AN152">
        <v>-3.16</v>
      </c>
      <c r="AO152" t="s">
        <v>3174</v>
      </c>
      <c r="AP152">
        <v>0.19692837115383999</v>
      </c>
      <c r="AQ152">
        <f>(Table2[[#This Row],[Sharpe Ratio]]-AVERAGE(Table2[Sharpe Ratio]))/_xlfn.STDEV.P(Table2[Sharpe Ratio])</f>
        <v>1.5818403950792452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266</v>
      </c>
      <c r="AT152">
        <f>_xlfn.RANK.AVG(Table2[[#This Row],[6M Return vs Nifty Z-Score]],Table2[6M Return vs Nifty Z-Score])</f>
        <v>328</v>
      </c>
      <c r="AU152">
        <f>_xlfn.RANK.AVG(Table2[[#This Row],[Sharpe Ratio Z-Score]],Table2[Sharpe Ratio Z-Score])</f>
        <v>39</v>
      </c>
      <c r="AV152">
        <f>(Table2[[#This Row],[Rank 1Y]]+Table2[[#This Row],[Rank 6M]]+Table2[[#This Row],[Rank Sharpe]])/3</f>
        <v>211</v>
      </c>
    </row>
    <row r="153" spans="1:48" x14ac:dyDescent="0.3">
      <c r="A153" t="s">
        <v>1634</v>
      </c>
      <c r="B153" t="s">
        <v>1635</v>
      </c>
      <c r="C153" t="s">
        <v>3132</v>
      </c>
      <c r="D153" t="s">
        <v>48</v>
      </c>
      <c r="E153">
        <v>5669.2380370499995</v>
      </c>
      <c r="F153">
        <v>749.25</v>
      </c>
      <c r="G153">
        <v>45.846885613129501</v>
      </c>
      <c r="H153">
        <f>(Table2[[#This Row],[1Y Return vs Nifty]]-AVERAGE(Table2[1Y Return vs Nifty]))/_xlfn.STDEV.P(Table2[1Y Return vs Nifty])</f>
        <v>0.35700177087974311</v>
      </c>
      <c r="I153">
        <v>-5.96156736696505</v>
      </c>
      <c r="J153">
        <f>(Table2[[#This Row],[1M Return vs Nifty]]-AVERAGE(Table2[1M Return vs Nifty]))/_xlfn.STDEV.P(Table2[1M Return vs Nifty])</f>
        <v>-0.62827772921178271</v>
      </c>
      <c r="K153">
        <v>7.5048575279383103</v>
      </c>
      <c r="L153">
        <f>(Table2[[#This Row],[6M Return vs Nifty]]-AVERAGE(Table2[6M Return vs Nifty]))/_xlfn.STDEV.P(Table2[6M Return vs Nifty])</f>
        <v>-4.4581853232453117E-2</v>
      </c>
      <c r="M153">
        <v>0.55947440026047601</v>
      </c>
      <c r="N153">
        <f>(Table2[[#This Row],[1W Return vs Nifty]]-AVERAGE(Table2[1W Return vs Nifty]))/_xlfn.STDEV.P(Table2[1W Return vs Nifty])</f>
        <v>-0.51761401013568109</v>
      </c>
      <c r="O153">
        <v>777.86</v>
      </c>
      <c r="P153">
        <v>793.63681475859505</v>
      </c>
      <c r="Q153">
        <v>701.89834610600406</v>
      </c>
      <c r="R153">
        <v>34.0058465232663</v>
      </c>
      <c r="S153" s="1">
        <f>(Table2[[#This Row],[Close Price]]-Table2[[#This Row],[20D EMA]])/Table2[[#This Row],[20D EMA]]</f>
        <v>-3.6780397500835643E-2</v>
      </c>
      <c r="T153" s="1">
        <f>(Table2[[#This Row],[Close Price]]-Table2[[#This Row],[50D EMA]])/Table2[[#This Row],[50D EMA]]</f>
        <v>-5.5928371684844831E-2</v>
      </c>
      <c r="U153" s="1">
        <f>(Table2[[#This Row],[Close Price]]-Table2[[#This Row],[200D EMA]])/Table2[[#This Row],[200D EMA]]</f>
        <v>6.7462267373464752E-2</v>
      </c>
      <c r="V153">
        <v>1.04485764744835</v>
      </c>
      <c r="W153">
        <v>739.85</v>
      </c>
      <c r="X153">
        <v>765.9</v>
      </c>
      <c r="Y153">
        <v>739.85</v>
      </c>
      <c r="Z153">
        <v>803</v>
      </c>
      <c r="AA153">
        <v>739.85</v>
      </c>
      <c r="AB153">
        <v>803</v>
      </c>
      <c r="AC153" s="1">
        <f>(Table2[[#This Row],[Close Price]]/Table2[[#This Row],[Day Low]])-1</f>
        <v>1.2705278096911465E-2</v>
      </c>
      <c r="AD153" s="1">
        <f>(Table2[[#This Row],[Day High]]/Table2[[#This Row],[Close Price]])-1</f>
        <v>2.2222222222222143E-2</v>
      </c>
      <c r="AE153" s="1">
        <f>(Table2[[#This Row],[Close Price]]/Table2[[#This Row],[Current Week Low]])-1</f>
        <v>1.2705278096911465E-2</v>
      </c>
      <c r="AF153" s="1">
        <f>(Table2[[#This Row],[Current Week High]]/Table2[[#This Row],[Close Price]])-1</f>
        <v>7.1738405071738454E-2</v>
      </c>
      <c r="AG153" s="1">
        <f>(Table2[[#This Row],[Close Price]]/Table2[[#This Row],[Current Month Low]])-1</f>
        <v>1.2705278096911465E-2</v>
      </c>
      <c r="AH153" s="1">
        <f>(Table2[[#This Row],[Current Month High]]/Table2[[#This Row],[Close Price]])-1</f>
        <v>7.1738405071738454E-2</v>
      </c>
      <c r="AI153">
        <v>25.031698365031598</v>
      </c>
      <c r="AJ153">
        <v>90.382416465506196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-0.12</v>
      </c>
      <c r="AM153" t="s">
        <v>3174</v>
      </c>
      <c r="AN153">
        <v>-1.19</v>
      </c>
      <c r="AO153" t="s">
        <v>3174</v>
      </c>
      <c r="AP153">
        <v>0.16228770759854499</v>
      </c>
      <c r="AQ153">
        <f>(Table2[[#This Row],[Sharpe Ratio]]-AVERAGE(Table2[Sharpe Ratio]))/_xlfn.STDEV.P(Table2[Sharpe Ratio])</f>
        <v>1.1774069530613001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203</v>
      </c>
      <c r="AT153">
        <f>_xlfn.RANK.AVG(Table2[[#This Row],[6M Return vs Nifty Z-Score]],Table2[6M Return vs Nifty Z-Score])</f>
        <v>337</v>
      </c>
      <c r="AU153">
        <f>_xlfn.RANK.AVG(Table2[[#This Row],[Sharpe Ratio Z-Score]],Table2[Sharpe Ratio Z-Score])</f>
        <v>93</v>
      </c>
      <c r="AV153">
        <f>(Table2[[#This Row],[Rank 1Y]]+Table2[[#This Row],[Rank 6M]]+Table2[[#This Row],[Rank Sharpe]])/3</f>
        <v>211</v>
      </c>
    </row>
    <row r="154" spans="1:48" x14ac:dyDescent="0.3">
      <c r="A154" t="s">
        <v>242</v>
      </c>
      <c r="B154" t="s">
        <v>243</v>
      </c>
      <c r="C154" t="s">
        <v>3135</v>
      </c>
      <c r="D154" t="s">
        <v>190</v>
      </c>
      <c r="E154">
        <v>108343.41185800001</v>
      </c>
      <c r="F154">
        <v>36734.5</v>
      </c>
      <c r="G154">
        <v>67.295554511235807</v>
      </c>
      <c r="H154">
        <f>(Table2[[#This Row],[1Y Return vs Nifty]]-AVERAGE(Table2[1Y Return vs Nifty]))/_xlfn.STDEV.P(Table2[1Y Return vs Nifty])</f>
        <v>0.72226752245067638</v>
      </c>
      <c r="I154">
        <v>15.377906401158899</v>
      </c>
      <c r="J154">
        <f>(Table2[[#This Row],[1M Return vs Nifty]]-AVERAGE(Table2[1M Return vs Nifty]))/_xlfn.STDEV.P(Table2[1M Return vs Nifty])</f>
        <v>1.3242208671981366</v>
      </c>
      <c r="K154">
        <v>8.1994466147216407</v>
      </c>
      <c r="L154">
        <f>(Table2[[#This Row],[6M Return vs Nifty]]-AVERAGE(Table2[6M Return vs Nifty]))/_xlfn.STDEV.P(Table2[6M Return vs Nifty])</f>
        <v>-2.155270147986663E-2</v>
      </c>
      <c r="M154">
        <v>4.7252096729389699</v>
      </c>
      <c r="N154">
        <f>(Table2[[#This Row],[1W Return vs Nifty]]-AVERAGE(Table2[1W Return vs Nifty]))/_xlfn.STDEV.P(Table2[1W Return vs Nifty])</f>
        <v>0.49045693014325625</v>
      </c>
      <c r="O154">
        <v>35782.449999999997</v>
      </c>
      <c r="P154">
        <v>34412.505317394898</v>
      </c>
      <c r="Q154">
        <v>30303.876634601402</v>
      </c>
      <c r="R154">
        <v>56.815500580957902</v>
      </c>
      <c r="S154" s="1">
        <f>(Table2[[#This Row],[Close Price]]-Table2[[#This Row],[20D EMA]])/Table2[[#This Row],[20D EMA]]</f>
        <v>2.6606618607725379E-2</v>
      </c>
      <c r="T154" s="1">
        <f>(Table2[[#This Row],[Close Price]]-Table2[[#This Row],[50D EMA]])/Table2[[#This Row],[50D EMA]]</f>
        <v>6.747531634761203E-2</v>
      </c>
      <c r="U154" s="1">
        <f>(Table2[[#This Row],[Close Price]]-Table2[[#This Row],[200D EMA]])/Table2[[#This Row],[200D EMA]]</f>
        <v>0.21220464440698059</v>
      </c>
      <c r="V154">
        <v>1.3208968556324701</v>
      </c>
      <c r="W154">
        <v>36420.550000000003</v>
      </c>
      <c r="X154">
        <v>37150</v>
      </c>
      <c r="Y154">
        <v>36420.550000000003</v>
      </c>
      <c r="Z154">
        <v>38124.6</v>
      </c>
      <c r="AA154">
        <v>36420.550000000003</v>
      </c>
      <c r="AB154">
        <v>38100</v>
      </c>
      <c r="AC154" s="1">
        <f>(Table2[[#This Row],[Close Price]]/Table2[[#This Row],[Day Low]])-1</f>
        <v>8.6201334136908336E-3</v>
      </c>
      <c r="AD154" s="1">
        <f>(Table2[[#This Row],[Day High]]/Table2[[#This Row],[Close Price]])-1</f>
        <v>1.131089302971322E-2</v>
      </c>
      <c r="AE154" s="1">
        <f>(Table2[[#This Row],[Close Price]]/Table2[[#This Row],[Current Week Low]])-1</f>
        <v>8.6201334136908336E-3</v>
      </c>
      <c r="AF154" s="1">
        <f>(Table2[[#This Row],[Current Week High]]/Table2[[#This Row],[Close Price]])-1</f>
        <v>3.7841810831779288E-2</v>
      </c>
      <c r="AG154" s="1">
        <f>(Table2[[#This Row],[Close Price]]/Table2[[#This Row],[Current Month Low]])-1</f>
        <v>8.6201334136908336E-3</v>
      </c>
      <c r="AH154" s="1">
        <f>(Table2[[#This Row],[Current Month High]]/Table2[[#This Row],[Close Price]])-1</f>
        <v>3.7172140630742145E-2</v>
      </c>
      <c r="AI154">
        <v>3.93472076658183</v>
      </c>
      <c r="AJ154">
        <v>97.497311827956906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0.03</v>
      </c>
      <c r="AM154" t="s">
        <v>3175</v>
      </c>
      <c r="AN154">
        <v>5.8</v>
      </c>
      <c r="AO154" t="s">
        <v>3175</v>
      </c>
      <c r="AP154">
        <v>0.11919546611482899</v>
      </c>
      <c r="AQ154">
        <f>(Table2[[#This Row],[Sharpe Ratio]]-AVERAGE(Table2[Sharpe Ratio]))/_xlfn.STDEV.P(Table2[Sharpe Ratio])</f>
        <v>0.67430043722598754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3.1896930555381902</v>
      </c>
      <c r="AS154">
        <f>_xlfn.RANK.AVG(Table2[[#This Row],[1Y Return vs Nifty Z-Score]],Table2[1Y Return vs Nifty Z-Score])</f>
        <v>130</v>
      </c>
      <c r="AT154">
        <f>_xlfn.RANK.AVG(Table2[[#This Row],[6M Return vs Nifty Z-Score]],Table2[6M Return vs Nifty Z-Score])</f>
        <v>330</v>
      </c>
      <c r="AU154">
        <f>_xlfn.RANK.AVG(Table2[[#This Row],[Sharpe Ratio Z-Score]],Table2[Sharpe Ratio Z-Score])</f>
        <v>177</v>
      </c>
      <c r="AV154">
        <f>(Table2[[#This Row],[Rank 1Y]]+Table2[[#This Row],[Rank 6M]]+Table2[[#This Row],[Rank Sharpe]])/3</f>
        <v>212.33333333333334</v>
      </c>
    </row>
    <row r="155" spans="1:48" x14ac:dyDescent="0.3">
      <c r="A155" t="s">
        <v>465</v>
      </c>
      <c r="B155" t="s">
        <v>466</v>
      </c>
      <c r="C155" t="s">
        <v>3133</v>
      </c>
      <c r="D155" t="s">
        <v>51</v>
      </c>
      <c r="E155">
        <v>46609.52916459</v>
      </c>
      <c r="F155">
        <v>2751.35</v>
      </c>
      <c r="G155">
        <v>47.565151582245903</v>
      </c>
      <c r="H155">
        <f>(Table2[[#This Row],[1Y Return vs Nifty]]-AVERAGE(Table2[1Y Return vs Nifty]))/_xlfn.STDEV.P(Table2[1Y Return vs Nifty])</f>
        <v>0.38626343339081265</v>
      </c>
      <c r="I155">
        <v>-2.7850455293972001</v>
      </c>
      <c r="J155">
        <f>(Table2[[#This Row],[1M Return vs Nifty]]-AVERAGE(Table2[1M Return vs Nifty]))/_xlfn.STDEV.P(Table2[1M Return vs Nifty])</f>
        <v>-0.33763539675739884</v>
      </c>
      <c r="K155">
        <v>31.1106948444952</v>
      </c>
      <c r="L155">
        <f>(Table2[[#This Row],[6M Return vs Nifty]]-AVERAGE(Table2[6M Return vs Nifty]))/_xlfn.STDEV.P(Table2[6M Return vs Nifty])</f>
        <v>0.7380714019855269</v>
      </c>
      <c r="M155">
        <v>4.7850244436171998</v>
      </c>
      <c r="N155">
        <f>(Table2[[#This Row],[1W Return vs Nifty]]-AVERAGE(Table2[1W Return vs Nifty]))/_xlfn.STDEV.P(Table2[1W Return vs Nifty])</f>
        <v>0.50493157343507589</v>
      </c>
      <c r="O155">
        <v>2763.51</v>
      </c>
      <c r="P155">
        <v>2751.2280569251002</v>
      </c>
      <c r="Q155">
        <v>2385.8968306973002</v>
      </c>
      <c r="R155">
        <v>49.731633590886702</v>
      </c>
      <c r="S155" s="1">
        <f>(Table2[[#This Row],[Close Price]]-Table2[[#This Row],[20D EMA]])/Table2[[#This Row],[20D EMA]]</f>
        <v>-4.400201193409942E-3</v>
      </c>
      <c r="T155" s="1">
        <f>(Table2[[#This Row],[Close Price]]-Table2[[#This Row],[50D EMA]])/Table2[[#This Row],[50D EMA]]</f>
        <v>4.4323143111591976E-5</v>
      </c>
      <c r="U155" s="1">
        <f>(Table2[[#This Row],[Close Price]]-Table2[[#This Row],[200D EMA]])/Table2[[#This Row],[200D EMA]]</f>
        <v>0.15317224307469016</v>
      </c>
      <c r="V155">
        <v>0.45707084251339702</v>
      </c>
      <c r="W155">
        <v>2704.45</v>
      </c>
      <c r="X155">
        <v>2769</v>
      </c>
      <c r="Y155">
        <v>2695</v>
      </c>
      <c r="Z155">
        <v>2782.25</v>
      </c>
      <c r="AA155">
        <v>2695</v>
      </c>
      <c r="AB155">
        <v>2769</v>
      </c>
      <c r="AC155" s="1">
        <f>(Table2[[#This Row],[Close Price]]/Table2[[#This Row],[Day Low]])-1</f>
        <v>1.7341788533713043E-2</v>
      </c>
      <c r="AD155" s="1">
        <f>(Table2[[#This Row],[Day High]]/Table2[[#This Row],[Close Price]])-1</f>
        <v>6.4150326203500363E-3</v>
      </c>
      <c r="AE155" s="1">
        <f>(Table2[[#This Row],[Close Price]]/Table2[[#This Row],[Current Week Low]])-1</f>
        <v>2.0909090909090766E-2</v>
      </c>
      <c r="AF155" s="1">
        <f>(Table2[[#This Row],[Current Week High]]/Table2[[#This Row],[Close Price]])-1</f>
        <v>1.123085030984794E-2</v>
      </c>
      <c r="AG155" s="1">
        <f>(Table2[[#This Row],[Close Price]]/Table2[[#This Row],[Current Month Low]])-1</f>
        <v>2.0909090909090766E-2</v>
      </c>
      <c r="AH155" s="1">
        <f>(Table2[[#This Row],[Current Month High]]/Table2[[#This Row],[Close Price]])-1</f>
        <v>6.4150326203500363E-3</v>
      </c>
      <c r="AI155">
        <v>12.2358115107129</v>
      </c>
      <c r="AJ155">
        <v>98.646258257824599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-0.06</v>
      </c>
      <c r="AM155" t="s">
        <v>3174</v>
      </c>
      <c r="AN155">
        <v>-1.7</v>
      </c>
      <c r="AO155" t="s">
        <v>3174</v>
      </c>
      <c r="AP155">
        <v>7.0287449911154001E-2</v>
      </c>
      <c r="AQ155">
        <f>(Table2[[#This Row],[Sharpe Ratio]]-AVERAGE(Table2[Sharpe Ratio]))/_xlfn.STDEV.P(Table2[Sharpe Ratio])</f>
        <v>0.1032941311848828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1.3949251432388994</v>
      </c>
      <c r="AS155">
        <f>_xlfn.RANK.AVG(Table2[[#This Row],[1Y Return vs Nifty Z-Score]],Table2[1Y Return vs Nifty Z-Score])</f>
        <v>198</v>
      </c>
      <c r="AT155">
        <f>_xlfn.RANK.AVG(Table2[[#This Row],[6M Return vs Nifty Z-Score]],Table2[6M Return vs Nifty Z-Score])</f>
        <v>127</v>
      </c>
      <c r="AU155">
        <f>_xlfn.RANK.AVG(Table2[[#This Row],[Sharpe Ratio Z-Score]],Table2[Sharpe Ratio Z-Score])</f>
        <v>319</v>
      </c>
      <c r="AV155">
        <f>(Table2[[#This Row],[Rank 1Y]]+Table2[[#This Row],[Rank 6M]]+Table2[[#This Row],[Rank Sharpe]])/3</f>
        <v>214.66666666666666</v>
      </c>
    </row>
    <row r="156" spans="1:48" x14ac:dyDescent="0.3">
      <c r="A156" t="s">
        <v>1544</v>
      </c>
      <c r="B156" t="s">
        <v>1545</v>
      </c>
      <c r="C156" t="s">
        <v>3133</v>
      </c>
      <c r="D156" t="s">
        <v>51</v>
      </c>
      <c r="E156">
        <v>6512.5866775249997</v>
      </c>
      <c r="F156">
        <v>1284.05</v>
      </c>
      <c r="G156">
        <v>133.402765404127</v>
      </c>
      <c r="H156">
        <f>(Table2[[#This Row],[1Y Return vs Nifty]]-AVERAGE(Table2[1Y Return vs Nifty]))/_xlfn.STDEV.P(Table2[1Y Return vs Nifty])</f>
        <v>1.848057667552967</v>
      </c>
      <c r="I156">
        <v>-7.7662315324900097</v>
      </c>
      <c r="J156">
        <f>(Table2[[#This Row],[1M Return vs Nifty]]-AVERAGE(Table2[1M Return vs Nifty]))/_xlfn.STDEV.P(Table2[1M Return vs Nifty])</f>
        <v>-0.79339915106437686</v>
      </c>
      <c r="K156">
        <v>2.5190290846489898</v>
      </c>
      <c r="L156">
        <f>(Table2[[#This Row],[6M Return vs Nifty]]-AVERAGE(Table2[6M Return vs Nifty]))/_xlfn.STDEV.P(Table2[6M Return vs Nifty])</f>
        <v>-0.20988735833994768</v>
      </c>
      <c r="M156">
        <v>-1.97422783068987</v>
      </c>
      <c r="N156">
        <f>(Table2[[#This Row],[1W Return vs Nifty]]-AVERAGE(Table2[1W Return vs Nifty]))/_xlfn.STDEV.P(Table2[1W Return vs Nifty])</f>
        <v>-1.130747448329098</v>
      </c>
      <c r="O156">
        <v>1386.34</v>
      </c>
      <c r="P156">
        <v>1371.7663602954699</v>
      </c>
      <c r="Q156">
        <v>1123.85644817257</v>
      </c>
      <c r="R156">
        <v>27.437391255441501</v>
      </c>
      <c r="S156" s="1">
        <f>(Table2[[#This Row],[Close Price]]-Table2[[#This Row],[20D EMA]])/Table2[[#This Row],[20D EMA]]</f>
        <v>-7.3784208779952953E-2</v>
      </c>
      <c r="T156" s="1">
        <f>(Table2[[#This Row],[Close Price]]-Table2[[#This Row],[50D EMA]])/Table2[[#This Row],[50D EMA]]</f>
        <v>-6.394409633764192E-2</v>
      </c>
      <c r="U156" s="1">
        <f>(Table2[[#This Row],[Close Price]]-Table2[[#This Row],[200D EMA]])/Table2[[#This Row],[200D EMA]]</f>
        <v>0.14253915799291828</v>
      </c>
      <c r="V156">
        <v>0.75298342516799999</v>
      </c>
      <c r="W156">
        <v>1277.75</v>
      </c>
      <c r="X156">
        <v>1322.45</v>
      </c>
      <c r="Y156">
        <v>1277.75</v>
      </c>
      <c r="Z156">
        <v>1419.65</v>
      </c>
      <c r="AA156">
        <v>1277.75</v>
      </c>
      <c r="AB156">
        <v>1397.35</v>
      </c>
      <c r="AC156" s="1">
        <f>(Table2[[#This Row],[Close Price]]/Table2[[#This Row],[Day Low]])-1</f>
        <v>4.93054196830367E-3</v>
      </c>
      <c r="AD156" s="1">
        <f>(Table2[[#This Row],[Day High]]/Table2[[#This Row],[Close Price]])-1</f>
        <v>2.9905377516451948E-2</v>
      </c>
      <c r="AE156" s="1">
        <f>(Table2[[#This Row],[Close Price]]/Table2[[#This Row],[Current Week Low]])-1</f>
        <v>4.93054196830367E-3</v>
      </c>
      <c r="AF156" s="1">
        <f>(Table2[[#This Row],[Current Week High]]/Table2[[#This Row],[Close Price]])-1</f>
        <v>0.10560336435497075</v>
      </c>
      <c r="AG156" s="1">
        <f>(Table2[[#This Row],[Close Price]]/Table2[[#This Row],[Current Month Low]])-1</f>
        <v>4.93054196830367E-3</v>
      </c>
      <c r="AH156" s="1">
        <f>(Table2[[#This Row],[Current Month High]]/Table2[[#This Row],[Close Price]])-1</f>
        <v>8.8236439390989352E-2</v>
      </c>
      <c r="AI156">
        <v>23.8269537790584</v>
      </c>
      <c r="AJ156">
        <v>197.19939821779801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0.01</v>
      </c>
      <c r="AM156" t="s">
        <v>3175</v>
      </c>
      <c r="AN156">
        <v>-10.65</v>
      </c>
      <c r="AO156" t="s">
        <v>3174</v>
      </c>
      <c r="AP156">
        <v>0.10877665861296899</v>
      </c>
      <c r="AQ156">
        <f>(Table2[[#This Row],[Sharpe Ratio]]-AVERAGE(Table2[Sharpe Ratio]))/_xlfn.STDEV.P(Table2[Sharpe Ratio])</f>
        <v>0.55265974830057163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0.26668345812011585</v>
      </c>
      <c r="AS156">
        <f>_xlfn.RANK.AVG(Table2[[#This Row],[1Y Return vs Nifty Z-Score]],Table2[1Y Return vs Nifty Z-Score])</f>
        <v>44</v>
      </c>
      <c r="AT156">
        <f>_xlfn.RANK.AVG(Table2[[#This Row],[6M Return vs Nifty Z-Score]],Table2[6M Return vs Nifty Z-Score])</f>
        <v>392</v>
      </c>
      <c r="AU156">
        <f>_xlfn.RANK.AVG(Table2[[#This Row],[Sharpe Ratio Z-Score]],Table2[Sharpe Ratio Z-Score])</f>
        <v>209</v>
      </c>
      <c r="AV156">
        <f>(Table2[[#This Row],[Rank 1Y]]+Table2[[#This Row],[Rank 6M]]+Table2[[#This Row],[Rank Sharpe]])/3</f>
        <v>215</v>
      </c>
    </row>
    <row r="157" spans="1:48" x14ac:dyDescent="0.3">
      <c r="A157" t="s">
        <v>384</v>
      </c>
      <c r="B157" t="s">
        <v>385</v>
      </c>
      <c r="C157" t="s">
        <v>3138</v>
      </c>
      <c r="D157" t="s">
        <v>325</v>
      </c>
      <c r="E157">
        <v>59876.902550400002</v>
      </c>
      <c r="F157">
        <v>1809.6</v>
      </c>
      <c r="G157">
        <v>78.690380805108404</v>
      </c>
      <c r="H157">
        <f>(Table2[[#This Row],[1Y Return vs Nifty]]-AVERAGE(Table2[1Y Return vs Nifty]))/_xlfn.STDEV.P(Table2[1Y Return vs Nifty])</f>
        <v>0.91631871555847244</v>
      </c>
      <c r="I157">
        <v>3.8424120107769402</v>
      </c>
      <c r="J157">
        <f>(Table2[[#This Row],[1M Return vs Nifty]]-AVERAGE(Table2[1M Return vs Nifty]))/_xlfn.STDEV.P(Table2[1M Return vs Nifty])</f>
        <v>0.26875732339888497</v>
      </c>
      <c r="K157">
        <v>37.473868640101202</v>
      </c>
      <c r="L157">
        <f>(Table2[[#This Row],[6M Return vs Nifty]]-AVERAGE(Table2[6M Return vs Nifty]))/_xlfn.STDEV.P(Table2[6M Return vs Nifty])</f>
        <v>0.94904289254798002</v>
      </c>
      <c r="M157">
        <v>3.34119003177759</v>
      </c>
      <c r="N157">
        <f>(Table2[[#This Row],[1W Return vs Nifty]]-AVERAGE(Table2[1W Return vs Nifty]))/_xlfn.STDEV.P(Table2[1W Return vs Nifty])</f>
        <v>0.1555364683989392</v>
      </c>
      <c r="O157">
        <v>1843.02</v>
      </c>
      <c r="P157">
        <v>1741.1536863086601</v>
      </c>
      <c r="Q157">
        <v>1408.3205930902</v>
      </c>
      <c r="R157">
        <v>34.154574019996403</v>
      </c>
      <c r="S157" s="1">
        <f>(Table2[[#This Row],[Close Price]]-Table2[[#This Row],[20D EMA]])/Table2[[#This Row],[20D EMA]]</f>
        <v>-1.8133281244913278E-2</v>
      </c>
      <c r="T157" s="1">
        <f>(Table2[[#This Row],[Close Price]]-Table2[[#This Row],[50D EMA]])/Table2[[#This Row],[50D EMA]]</f>
        <v>3.9310897268609125E-2</v>
      </c>
      <c r="U157" s="1">
        <f>(Table2[[#This Row],[Close Price]]-Table2[[#This Row],[200D EMA]])/Table2[[#This Row],[200D EMA]]</f>
        <v>0.28493470086189304</v>
      </c>
      <c r="V157">
        <v>0.80992065757407405</v>
      </c>
      <c r="W157">
        <v>1797.25</v>
      </c>
      <c r="X157">
        <v>1863.65</v>
      </c>
      <c r="Y157">
        <v>1797.25</v>
      </c>
      <c r="Z157">
        <v>1882.55</v>
      </c>
      <c r="AA157">
        <v>1797.25</v>
      </c>
      <c r="AB157">
        <v>1864.65</v>
      </c>
      <c r="AC157" s="1">
        <f>(Table2[[#This Row],[Close Price]]/Table2[[#This Row],[Day Low]])-1</f>
        <v>6.8716094032548192E-3</v>
      </c>
      <c r="AD157" s="1">
        <f>(Table2[[#This Row],[Day High]]/Table2[[#This Row],[Close Price]])-1</f>
        <v>2.9868479221927702E-2</v>
      </c>
      <c r="AE157" s="1">
        <f>(Table2[[#This Row],[Close Price]]/Table2[[#This Row],[Current Week Low]])-1</f>
        <v>6.8716094032548192E-3</v>
      </c>
      <c r="AF157" s="1">
        <f>(Table2[[#This Row],[Current Week High]]/Table2[[#This Row],[Close Price]])-1</f>
        <v>4.0312776304155751E-2</v>
      </c>
      <c r="AG157" s="1">
        <f>(Table2[[#This Row],[Close Price]]/Table2[[#This Row],[Current Month Low]])-1</f>
        <v>6.8716094032548192E-3</v>
      </c>
      <c r="AH157" s="1">
        <f>(Table2[[#This Row],[Current Month High]]/Table2[[#This Row],[Close Price]])-1</f>
        <v>3.0421087533156532E-2</v>
      </c>
      <c r="AI157">
        <v>7.47679045092839</v>
      </c>
      <c r="AJ157">
        <v>124.321309036816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</v>
      </c>
      <c r="AM157" t="s">
        <v>3175</v>
      </c>
      <c r="AN157">
        <v>-4.96</v>
      </c>
      <c r="AO157" t="s">
        <v>3174</v>
      </c>
      <c r="AP157">
        <v>2.7148130848285001E-2</v>
      </c>
      <c r="AQ157">
        <f>(Table2[[#This Row],[Sharpe Ratio]]-AVERAGE(Table2[Sharpe Ratio]))/_xlfn.STDEV.P(Table2[Sharpe Ratio])</f>
        <v>-0.40036202040865715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1.8892933794956197</v>
      </c>
      <c r="AS157">
        <f>_xlfn.RANK.AVG(Table2[[#This Row],[1Y Return vs Nifty Z-Score]],Table2[1Y Return vs Nifty Z-Score])</f>
        <v>103</v>
      </c>
      <c r="AT157">
        <f>_xlfn.RANK.AVG(Table2[[#This Row],[6M Return vs Nifty Z-Score]],Table2[6M Return vs Nifty Z-Score])</f>
        <v>102</v>
      </c>
      <c r="AU157">
        <f>_xlfn.RANK.AVG(Table2[[#This Row],[Sharpe Ratio Z-Score]],Table2[Sharpe Ratio Z-Score])</f>
        <v>441</v>
      </c>
      <c r="AV157">
        <f>(Table2[[#This Row],[Rank 1Y]]+Table2[[#This Row],[Rank 6M]]+Table2[[#This Row],[Rank Sharpe]])/3</f>
        <v>215.33333333333334</v>
      </c>
    </row>
    <row r="158" spans="1:48" x14ac:dyDescent="0.3">
      <c r="A158" t="s">
        <v>1286</v>
      </c>
      <c r="B158" t="s">
        <v>1287</v>
      </c>
      <c r="C158" t="s">
        <v>607</v>
      </c>
      <c r="D158" t="s">
        <v>469</v>
      </c>
      <c r="E158">
        <v>8927.6264681399898</v>
      </c>
      <c r="F158">
        <v>341.1</v>
      </c>
      <c r="G158">
        <v>58.356110051275202</v>
      </c>
      <c r="H158">
        <f>(Table2[[#This Row],[1Y Return vs Nifty]]-AVERAGE(Table2[1Y Return vs Nifty]))/_xlfn.STDEV.P(Table2[1Y Return vs Nifty])</f>
        <v>0.57003090045767169</v>
      </c>
      <c r="I158">
        <v>-8.8116875929691698</v>
      </c>
      <c r="J158">
        <f>(Table2[[#This Row],[1M Return vs Nifty]]-AVERAGE(Table2[1M Return vs Nifty]))/_xlfn.STDEV.P(Table2[1M Return vs Nifty])</f>
        <v>-0.88905528171099779</v>
      </c>
      <c r="K158">
        <v>3.4170727390089302</v>
      </c>
      <c r="L158">
        <f>(Table2[[#This Row],[6M Return vs Nifty]]-AVERAGE(Table2[6M Return vs Nifty]))/_xlfn.STDEV.P(Table2[6M Return vs Nifty])</f>
        <v>-0.18011265558370693</v>
      </c>
      <c r="M158">
        <v>-5.9404558581382503</v>
      </c>
      <c r="N158">
        <f>(Table2[[#This Row],[1W Return vs Nifty]]-AVERAGE(Table2[1W Return vs Nifty]))/_xlfn.STDEV.P(Table2[1W Return vs Nifty])</f>
        <v>-2.0905394070772991</v>
      </c>
      <c r="O158">
        <v>381.84</v>
      </c>
      <c r="P158">
        <v>385.80160858048401</v>
      </c>
      <c r="Q158">
        <v>333.33545287496599</v>
      </c>
      <c r="R158">
        <v>11.022754286100801</v>
      </c>
      <c r="S158" s="1">
        <f>(Table2[[#This Row],[Close Price]]-Table2[[#This Row],[20D EMA]])/Table2[[#This Row],[20D EMA]]</f>
        <v>-0.10669390320553099</v>
      </c>
      <c r="T158" s="1">
        <f>(Table2[[#This Row],[Close Price]]-Table2[[#This Row],[50D EMA]])/Table2[[#This Row],[50D EMA]]</f>
        <v>-0.11586682788845491</v>
      </c>
      <c r="U158" s="1">
        <f>(Table2[[#This Row],[Close Price]]-Table2[[#This Row],[200D EMA]])/Table2[[#This Row],[200D EMA]]</f>
        <v>2.3293493260515875E-2</v>
      </c>
      <c r="V158">
        <v>0.51552907143285898</v>
      </c>
      <c r="W158">
        <v>339.2</v>
      </c>
      <c r="X158">
        <v>359.4</v>
      </c>
      <c r="Y158">
        <v>339.2</v>
      </c>
      <c r="Z158">
        <v>382.95</v>
      </c>
      <c r="AA158">
        <v>339.2</v>
      </c>
      <c r="AB158">
        <v>372.3</v>
      </c>
      <c r="AC158" s="1">
        <f>(Table2[[#This Row],[Close Price]]/Table2[[#This Row],[Day Low]])-1</f>
        <v>5.6014150943397567E-3</v>
      </c>
      <c r="AD158" s="1">
        <f>(Table2[[#This Row],[Day High]]/Table2[[#This Row],[Close Price]])-1</f>
        <v>5.3649956024625967E-2</v>
      </c>
      <c r="AE158" s="1">
        <f>(Table2[[#This Row],[Close Price]]/Table2[[#This Row],[Current Week Low]])-1</f>
        <v>5.6014150943397567E-3</v>
      </c>
      <c r="AF158" s="1">
        <f>(Table2[[#This Row],[Current Week High]]/Table2[[#This Row],[Close Price]])-1</f>
        <v>0.12269129287598934</v>
      </c>
      <c r="AG158" s="1">
        <f>(Table2[[#This Row],[Close Price]]/Table2[[#This Row],[Current Month Low]])-1</f>
        <v>5.6014150943397567E-3</v>
      </c>
      <c r="AH158" s="1">
        <f>(Table2[[#This Row],[Current Month High]]/Table2[[#This Row],[Close Price]])-1</f>
        <v>9.1468777484608577E-2</v>
      </c>
      <c r="AI158">
        <v>23.512166520082001</v>
      </c>
      <c r="AJ158">
        <v>108.560073372057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-0.18</v>
      </c>
      <c r="AM158" t="s">
        <v>3174</v>
      </c>
      <c r="AN158">
        <v>-16.41</v>
      </c>
      <c r="AO158" t="s">
        <v>3174</v>
      </c>
      <c r="AP158">
        <v>0.14314109480700701</v>
      </c>
      <c r="AQ158">
        <f>(Table2[[#This Row],[Sharpe Ratio]]-AVERAGE(Table2[Sharpe Ratio]))/_xlfn.STDEV.P(Table2[Sharpe Ratio])</f>
        <v>0.95386820641154391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159</v>
      </c>
      <c r="AT158">
        <f>_xlfn.RANK.AVG(Table2[[#This Row],[6M Return vs Nifty Z-Score]],Table2[6M Return vs Nifty Z-Score])</f>
        <v>374</v>
      </c>
      <c r="AU158">
        <f>_xlfn.RANK.AVG(Table2[[#This Row],[Sharpe Ratio Z-Score]],Table2[Sharpe Ratio Z-Score])</f>
        <v>118</v>
      </c>
      <c r="AV158">
        <f>(Table2[[#This Row],[Rank 1Y]]+Table2[[#This Row],[Rank 6M]]+Table2[[#This Row],[Rank Sharpe]])/3</f>
        <v>217</v>
      </c>
    </row>
    <row r="159" spans="1:48" x14ac:dyDescent="0.3">
      <c r="A159" t="s">
        <v>191</v>
      </c>
      <c r="B159" t="s">
        <v>192</v>
      </c>
      <c r="C159" t="s">
        <v>3129</v>
      </c>
      <c r="D159" t="s">
        <v>143</v>
      </c>
      <c r="E159">
        <v>137994.10372000001</v>
      </c>
      <c r="F159">
        <v>524.04999999999995</v>
      </c>
      <c r="G159">
        <v>56.376834537221697</v>
      </c>
      <c r="H159">
        <f>(Table2[[#This Row],[1Y Return vs Nifty]]-AVERAGE(Table2[1Y Return vs Nifty]))/_xlfn.STDEV.P(Table2[1Y Return vs Nifty])</f>
        <v>0.53632430721213331</v>
      </c>
      <c r="I159">
        <v>-12.4736036881208</v>
      </c>
      <c r="J159">
        <f>(Table2[[#This Row],[1M Return vs Nifty]]-AVERAGE(Table2[1M Return vs Nifty]))/_xlfn.STDEV.P(Table2[1M Return vs Nifty])</f>
        <v>-1.22410974995354</v>
      </c>
      <c r="K159">
        <v>-0.52125782253144404</v>
      </c>
      <c r="L159">
        <f>(Table2[[#This Row],[6M Return vs Nifty]]-AVERAGE(Table2[6M Return vs Nifty]))/_xlfn.STDEV.P(Table2[6M Return vs Nifty])</f>
        <v>-0.31068829214255511</v>
      </c>
      <c r="M159">
        <v>2.9816504100437902</v>
      </c>
      <c r="N159">
        <f>(Table2[[#This Row],[1W Return vs Nifty]]-AVERAGE(Table2[1W Return vs Nifty]))/_xlfn.STDEV.P(Table2[1W Return vs Nifty])</f>
        <v>6.8531072994712852E-2</v>
      </c>
      <c r="O159">
        <v>556.91</v>
      </c>
      <c r="P159">
        <v>569.75184667274004</v>
      </c>
      <c r="Q159">
        <v>501.24679944874902</v>
      </c>
      <c r="R159">
        <v>28.511193467040499</v>
      </c>
      <c r="S159" s="1">
        <f>(Table2[[#This Row],[Close Price]]-Table2[[#This Row],[20D EMA]])/Table2[[#This Row],[20D EMA]]</f>
        <v>-5.9004147887450425E-2</v>
      </c>
      <c r="T159" s="1">
        <f>(Table2[[#This Row],[Close Price]]-Table2[[#This Row],[50D EMA]])/Table2[[#This Row],[50D EMA]]</f>
        <v>-8.0213599902539304E-2</v>
      </c>
      <c r="U159" s="1">
        <f>(Table2[[#This Row],[Close Price]]-Table2[[#This Row],[200D EMA]])/Table2[[#This Row],[200D EMA]]</f>
        <v>4.5492959907831788E-2</v>
      </c>
      <c r="V159">
        <v>0.85377771715466</v>
      </c>
      <c r="W159">
        <v>520.6</v>
      </c>
      <c r="X159">
        <v>539.70000000000005</v>
      </c>
      <c r="Y159">
        <v>520.6</v>
      </c>
      <c r="Z159">
        <v>569.45000000000005</v>
      </c>
      <c r="AA159">
        <v>520.6</v>
      </c>
      <c r="AB159">
        <v>569.45000000000005</v>
      </c>
      <c r="AC159" s="1">
        <f>(Table2[[#This Row],[Close Price]]/Table2[[#This Row],[Day Low]])-1</f>
        <v>6.6269688820590478E-3</v>
      </c>
      <c r="AD159" s="1">
        <f>(Table2[[#This Row],[Day High]]/Table2[[#This Row],[Close Price]])-1</f>
        <v>2.9863562637153063E-2</v>
      </c>
      <c r="AE159" s="1">
        <f>(Table2[[#This Row],[Close Price]]/Table2[[#This Row],[Current Week Low]])-1</f>
        <v>6.6269688820590478E-3</v>
      </c>
      <c r="AF159" s="1">
        <f>(Table2[[#This Row],[Current Week High]]/Table2[[#This Row],[Close Price]])-1</f>
        <v>8.6632954870718537E-2</v>
      </c>
      <c r="AG159" s="1">
        <f>(Table2[[#This Row],[Close Price]]/Table2[[#This Row],[Current Month Low]])-1</f>
        <v>6.6269688820590478E-3</v>
      </c>
      <c r="AH159" s="1">
        <f>(Table2[[#This Row],[Current Month High]]/Table2[[#This Row],[Close Price]])-1</f>
        <v>8.6632954870718537E-2</v>
      </c>
      <c r="AI159">
        <v>24.797252170594401</v>
      </c>
      <c r="AJ159">
        <v>101.984968201965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-0.15</v>
      </c>
      <c r="AM159" t="s">
        <v>3174</v>
      </c>
      <c r="AN159">
        <v>-3.82</v>
      </c>
      <c r="AO159" t="s">
        <v>3174</v>
      </c>
      <c r="AP159">
        <v>0.180078364937545</v>
      </c>
      <c r="AQ159">
        <f>(Table2[[#This Row],[Sharpe Ratio]]-AVERAGE(Table2[Sharpe Ratio]))/_xlfn.STDEV.P(Table2[Sharpe Ratio])</f>
        <v>1.3851147751672013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164</v>
      </c>
      <c r="AT159">
        <f>_xlfn.RANK.AVG(Table2[[#This Row],[6M Return vs Nifty Z-Score]],Table2[6M Return vs Nifty Z-Score])</f>
        <v>429</v>
      </c>
      <c r="AU159">
        <f>_xlfn.RANK.AVG(Table2[[#This Row],[Sharpe Ratio Z-Score]],Table2[Sharpe Ratio Z-Score])</f>
        <v>59</v>
      </c>
      <c r="AV159">
        <f>(Table2[[#This Row],[Rank 1Y]]+Table2[[#This Row],[Rank 6M]]+Table2[[#This Row],[Rank Sharpe]])/3</f>
        <v>217.33333333333334</v>
      </c>
    </row>
    <row r="160" spans="1:48" x14ac:dyDescent="0.3">
      <c r="A160" t="s">
        <v>1851</v>
      </c>
      <c r="B160" t="s">
        <v>1852</v>
      </c>
      <c r="C160" t="s">
        <v>3143</v>
      </c>
      <c r="D160" t="s">
        <v>276</v>
      </c>
      <c r="E160">
        <v>4148.5313850000002</v>
      </c>
      <c r="F160">
        <v>1339.9</v>
      </c>
      <c r="G160">
        <v>63.000092751401603</v>
      </c>
      <c r="H160">
        <f>(Table2[[#This Row],[1Y Return vs Nifty]]-AVERAGE(Table2[1Y Return vs Nifty]))/_xlfn.STDEV.P(Table2[1Y Return vs Nifty])</f>
        <v>0.64911682599004106</v>
      </c>
      <c r="I160">
        <v>4.0010804578819599</v>
      </c>
      <c r="J160">
        <f>(Table2[[#This Row],[1M Return vs Nifty]]-AVERAGE(Table2[1M Return vs Nifty]))/_xlfn.STDEV.P(Table2[1M Return vs Nifty])</f>
        <v>0.28327501599212307</v>
      </c>
      <c r="K160">
        <v>45.3170739579556</v>
      </c>
      <c r="L160">
        <f>(Table2[[#This Row],[6M Return vs Nifty]]-AVERAGE(Table2[6M Return vs Nifty]))/_xlfn.STDEV.P(Table2[6M Return vs Nifty])</f>
        <v>1.2090849360071303</v>
      </c>
      <c r="M160">
        <v>16.096496929580901</v>
      </c>
      <c r="N160">
        <f>(Table2[[#This Row],[1W Return vs Nifty]]-AVERAGE(Table2[1W Return vs Nifty]))/_xlfn.STDEV.P(Table2[1W Return vs Nifty])</f>
        <v>3.2422074583553822</v>
      </c>
      <c r="O160">
        <v>1277.81</v>
      </c>
      <c r="P160">
        <v>1221.6723833896499</v>
      </c>
      <c r="Q160">
        <v>996.83699225628595</v>
      </c>
      <c r="R160">
        <v>62.266884236229302</v>
      </c>
      <c r="S160" s="1">
        <f>(Table2[[#This Row],[Close Price]]-Table2[[#This Row],[20D EMA]])/Table2[[#This Row],[20D EMA]]</f>
        <v>4.8590948576079498E-2</v>
      </c>
      <c r="T160" s="1">
        <f>(Table2[[#This Row],[Close Price]]-Table2[[#This Row],[50D EMA]])/Table2[[#This Row],[50D EMA]]</f>
        <v>9.677522240644916E-2</v>
      </c>
      <c r="U160" s="1">
        <f>(Table2[[#This Row],[Close Price]]-Table2[[#This Row],[200D EMA]])/Table2[[#This Row],[200D EMA]]</f>
        <v>0.34415156179869472</v>
      </c>
      <c r="V160">
        <v>1.0068205556641401</v>
      </c>
      <c r="W160">
        <v>1322.3</v>
      </c>
      <c r="X160">
        <v>1395</v>
      </c>
      <c r="Y160">
        <v>1201.55</v>
      </c>
      <c r="Z160">
        <v>1426.5</v>
      </c>
      <c r="AA160">
        <v>1256</v>
      </c>
      <c r="AB160">
        <v>1426.5</v>
      </c>
      <c r="AC160" s="1">
        <f>(Table2[[#This Row],[Close Price]]/Table2[[#This Row],[Day Low]])-1</f>
        <v>1.3310141420252775E-2</v>
      </c>
      <c r="AD160" s="1">
        <f>(Table2[[#This Row],[Day High]]/Table2[[#This Row],[Close Price]])-1</f>
        <v>4.1122471826255724E-2</v>
      </c>
      <c r="AE160" s="1">
        <f>(Table2[[#This Row],[Close Price]]/Table2[[#This Row],[Current Week Low]])-1</f>
        <v>0.11514294036869055</v>
      </c>
      <c r="AF160" s="1">
        <f>(Table2[[#This Row],[Current Week High]]/Table2[[#This Row],[Close Price]])-1</f>
        <v>6.4631688932009768E-2</v>
      </c>
      <c r="AG160" s="1">
        <f>(Table2[[#This Row],[Close Price]]/Table2[[#This Row],[Current Month Low]])-1</f>
        <v>6.6799363057324923E-2</v>
      </c>
      <c r="AH160" s="1">
        <f>(Table2[[#This Row],[Current Month High]]/Table2[[#This Row],[Close Price]])-1</f>
        <v>6.4631688932009768E-2</v>
      </c>
      <c r="AI160">
        <v>6.4631688932009697</v>
      </c>
      <c r="AJ160">
        <v>115.608657172741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0.33</v>
      </c>
      <c r="AM160" t="s">
        <v>3175</v>
      </c>
      <c r="AN160">
        <v>9.5500000000000007</v>
      </c>
      <c r="AO160" t="s">
        <v>3175</v>
      </c>
      <c r="AP160">
        <v>3.0818046793978999E-2</v>
      </c>
      <c r="AQ160">
        <f>(Table2[[#This Row],[Sharpe Ratio]]-AVERAGE(Table2[Sharpe Ratio]))/_xlfn.STDEV.P(Table2[Sharpe Ratio])</f>
        <v>-0.35751536028436826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5.026168876060308</v>
      </c>
      <c r="AS160">
        <f>_xlfn.RANK.AVG(Table2[[#This Row],[1Y Return vs Nifty Z-Score]],Table2[1Y Return vs Nifty Z-Score])</f>
        <v>138</v>
      </c>
      <c r="AT160">
        <f>_xlfn.RANK.AVG(Table2[[#This Row],[6M Return vs Nifty Z-Score]],Table2[6M Return vs Nifty Z-Score])</f>
        <v>81</v>
      </c>
      <c r="AU160">
        <f>_xlfn.RANK.AVG(Table2[[#This Row],[Sharpe Ratio Z-Score]],Table2[Sharpe Ratio Z-Score])</f>
        <v>434</v>
      </c>
      <c r="AV160">
        <f>(Table2[[#This Row],[Rank 1Y]]+Table2[[#This Row],[Rank 6M]]+Table2[[#This Row],[Rank Sharpe]])/3</f>
        <v>217.66666666666666</v>
      </c>
    </row>
    <row r="161" spans="1:48" x14ac:dyDescent="0.3">
      <c r="A161" t="s">
        <v>1482</v>
      </c>
      <c r="B161" t="s">
        <v>1483</v>
      </c>
      <c r="C161" t="s">
        <v>3135</v>
      </c>
      <c r="D161" t="s">
        <v>190</v>
      </c>
      <c r="E161">
        <v>6976.0679461</v>
      </c>
      <c r="F161">
        <v>485.65</v>
      </c>
      <c r="G161">
        <v>21.259656162995899</v>
      </c>
      <c r="H161">
        <f>(Table2[[#This Row],[1Y Return vs Nifty]]-AVERAGE(Table2[1Y Return vs Nifty]))/_xlfn.STDEV.P(Table2[1Y Return vs Nifty])</f>
        <v>-6.1712923575862597E-2</v>
      </c>
      <c r="I161">
        <v>-4.5977369614893497</v>
      </c>
      <c r="J161">
        <f>(Table2[[#This Row],[1M Return vs Nifty]]-AVERAGE(Table2[1M Return vs Nifty]))/_xlfn.STDEV.P(Table2[1M Return vs Nifty])</f>
        <v>-0.50349128970687906</v>
      </c>
      <c r="K161">
        <v>21.732774087366501</v>
      </c>
      <c r="L161">
        <f>(Table2[[#This Row],[6M Return vs Nifty]]-AVERAGE(Table2[6M Return vs Nifty]))/_xlfn.STDEV.P(Table2[6M Return vs Nifty])</f>
        <v>0.42714575637857877</v>
      </c>
      <c r="M161">
        <v>1.0588003948290301</v>
      </c>
      <c r="N161">
        <f>(Table2[[#This Row],[1W Return vs Nifty]]-AVERAGE(Table2[1W Return vs Nifty]))/_xlfn.STDEV.P(Table2[1W Return vs Nifty])</f>
        <v>-0.39678155394199</v>
      </c>
      <c r="O161">
        <v>516.80999999999995</v>
      </c>
      <c r="P161">
        <v>507.64335680155</v>
      </c>
      <c r="Q161">
        <v>428.95201893554201</v>
      </c>
      <c r="R161">
        <v>23.762133118612599</v>
      </c>
      <c r="S161" s="1">
        <f>(Table2[[#This Row],[Close Price]]-Table2[[#This Row],[20D EMA]])/Table2[[#This Row],[20D EMA]]</f>
        <v>-6.0292950987790431E-2</v>
      </c>
      <c r="T161" s="1">
        <f>(Table2[[#This Row],[Close Price]]-Table2[[#This Row],[50D EMA]])/Table2[[#This Row],[50D EMA]]</f>
        <v>-4.3324425518184717E-2</v>
      </c>
      <c r="U161" s="1">
        <f>(Table2[[#This Row],[Close Price]]-Table2[[#This Row],[200D EMA]])/Table2[[#This Row],[200D EMA]]</f>
        <v>0.13217790932691212</v>
      </c>
      <c r="V161">
        <v>0.57640610257751901</v>
      </c>
      <c r="W161">
        <v>480</v>
      </c>
      <c r="X161">
        <v>504.85</v>
      </c>
      <c r="Y161">
        <v>480</v>
      </c>
      <c r="Z161">
        <v>528.70000000000005</v>
      </c>
      <c r="AA161">
        <v>480</v>
      </c>
      <c r="AB161">
        <v>528.70000000000005</v>
      </c>
      <c r="AC161" s="1">
        <f>(Table2[[#This Row],[Close Price]]/Table2[[#This Row],[Day Low]])-1</f>
        <v>1.1770833333333286E-2</v>
      </c>
      <c r="AD161" s="1">
        <f>(Table2[[#This Row],[Day High]]/Table2[[#This Row],[Close Price]])-1</f>
        <v>3.9534644291156384E-2</v>
      </c>
      <c r="AE161" s="1">
        <f>(Table2[[#This Row],[Close Price]]/Table2[[#This Row],[Current Week Low]])-1</f>
        <v>1.1770833333333286E-2</v>
      </c>
      <c r="AF161" s="1">
        <f>(Table2[[#This Row],[Current Week High]]/Table2[[#This Row],[Close Price]])-1</f>
        <v>8.8644085246576854E-2</v>
      </c>
      <c r="AG161" s="1">
        <f>(Table2[[#This Row],[Close Price]]/Table2[[#This Row],[Current Month Low]])-1</f>
        <v>1.1770833333333286E-2</v>
      </c>
      <c r="AH161" s="1">
        <f>(Table2[[#This Row],[Current Month High]]/Table2[[#This Row],[Close Price]])-1</f>
        <v>8.8644085246576854E-2</v>
      </c>
      <c r="AI161">
        <v>15.216719859981399</v>
      </c>
      <c r="AJ161">
        <v>78.843675197937699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-0.04</v>
      </c>
      <c r="AM161" t="s">
        <v>3174</v>
      </c>
      <c r="AN161">
        <v>-7.35</v>
      </c>
      <c r="AO161" t="s">
        <v>3174</v>
      </c>
      <c r="AP161">
        <v>0.13572712328500799</v>
      </c>
      <c r="AQ161">
        <f>(Table2[[#This Row],[Sharpe Ratio]]-AVERAGE(Table2[Sharpe Ratio]))/_xlfn.STDEV.P(Table2[Sharpe Ratio])</f>
        <v>0.8673092980673428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0.33246928722118996</v>
      </c>
      <c r="AS161">
        <f>_xlfn.RANK.AVG(Table2[[#This Row],[1Y Return vs Nifty Z-Score]],Table2[1Y Return vs Nifty Z-Score])</f>
        <v>326</v>
      </c>
      <c r="AT161">
        <f>_xlfn.RANK.AVG(Table2[[#This Row],[6M Return vs Nifty Z-Score]],Table2[6M Return vs Nifty Z-Score])</f>
        <v>194</v>
      </c>
      <c r="AU161">
        <f>_xlfn.RANK.AVG(Table2[[#This Row],[Sharpe Ratio Z-Score]],Table2[Sharpe Ratio Z-Score])</f>
        <v>134</v>
      </c>
      <c r="AV161">
        <f>(Table2[[#This Row],[Rank 1Y]]+Table2[[#This Row],[Rank 6M]]+Table2[[#This Row],[Rank Sharpe]])/3</f>
        <v>218</v>
      </c>
    </row>
    <row r="162" spans="1:48" x14ac:dyDescent="0.3">
      <c r="A162" t="s">
        <v>1003</v>
      </c>
      <c r="B162" t="s">
        <v>1004</v>
      </c>
      <c r="C162" t="s">
        <v>3128</v>
      </c>
      <c r="D162" t="s">
        <v>21</v>
      </c>
      <c r="E162">
        <v>14168.64168746</v>
      </c>
      <c r="F162">
        <v>2513.65</v>
      </c>
      <c r="G162">
        <v>173.91066624594001</v>
      </c>
      <c r="H162">
        <f>(Table2[[#This Row],[1Y Return vs Nifty]]-AVERAGE(Table2[1Y Return vs Nifty]))/_xlfn.STDEV.P(Table2[1Y Return vs Nifty])</f>
        <v>2.5378976252601801</v>
      </c>
      <c r="I162">
        <v>-11.0879063963049</v>
      </c>
      <c r="J162">
        <f>(Table2[[#This Row],[1M Return vs Nifty]]-AVERAGE(Table2[1M Return vs Nifty]))/_xlfn.STDEV.P(Table2[1M Return vs Nifty])</f>
        <v>-1.097322555165211</v>
      </c>
      <c r="K162">
        <v>41.321906286920502</v>
      </c>
      <c r="L162">
        <f>(Table2[[#This Row],[6M Return vs Nifty]]-AVERAGE(Table2[6M Return vs Nifty]))/_xlfn.STDEV.P(Table2[6M Return vs Nifty])</f>
        <v>1.0766248609440809</v>
      </c>
      <c r="M162">
        <v>-3.0349681090486098</v>
      </c>
      <c r="N162">
        <f>(Table2[[#This Row],[1W Return vs Nifty]]-AVERAGE(Table2[1W Return vs Nifty]))/_xlfn.STDEV.P(Table2[1W Return vs Nifty])</f>
        <v>-1.3874371753047863</v>
      </c>
      <c r="O162">
        <v>2578.9299999999998</v>
      </c>
      <c r="P162">
        <v>2541.6938180459401</v>
      </c>
      <c r="Q162">
        <v>2011.67201431013</v>
      </c>
      <c r="R162">
        <v>42.421236706089303</v>
      </c>
      <c r="S162" s="1">
        <f>(Table2[[#This Row],[Close Price]]-Table2[[#This Row],[20D EMA]])/Table2[[#This Row],[20D EMA]]</f>
        <v>-2.5312823535342081E-2</v>
      </c>
      <c r="T162" s="1">
        <f>(Table2[[#This Row],[Close Price]]-Table2[[#This Row],[50D EMA]])/Table2[[#This Row],[50D EMA]]</f>
        <v>-1.1033515463912248E-2</v>
      </c>
      <c r="U162" s="1">
        <f>(Table2[[#This Row],[Close Price]]-Table2[[#This Row],[200D EMA]])/Table2[[#This Row],[200D EMA]]</f>
        <v>0.24953271811658387</v>
      </c>
      <c r="V162">
        <v>0.94921245625367601</v>
      </c>
      <c r="W162">
        <v>2356</v>
      </c>
      <c r="X162">
        <v>2635.8</v>
      </c>
      <c r="Y162">
        <v>2356</v>
      </c>
      <c r="Z162">
        <v>2635.8</v>
      </c>
      <c r="AA162">
        <v>2356</v>
      </c>
      <c r="AB162">
        <v>2635.8</v>
      </c>
      <c r="AC162" s="1">
        <f>(Table2[[#This Row],[Close Price]]/Table2[[#This Row],[Day Low]])-1</f>
        <v>6.6914261460101931E-2</v>
      </c>
      <c r="AD162" s="1">
        <f>(Table2[[#This Row],[Day High]]/Table2[[#This Row],[Close Price]])-1</f>
        <v>4.8594673084956241E-2</v>
      </c>
      <c r="AE162" s="1">
        <f>(Table2[[#This Row],[Close Price]]/Table2[[#This Row],[Current Week Low]])-1</f>
        <v>6.6914261460101931E-2</v>
      </c>
      <c r="AF162" s="1">
        <f>(Table2[[#This Row],[Current Week High]]/Table2[[#This Row],[Close Price]])-1</f>
        <v>4.8594673084956241E-2</v>
      </c>
      <c r="AG162" s="1">
        <f>(Table2[[#This Row],[Close Price]]/Table2[[#This Row],[Current Month Low]])-1</f>
        <v>6.6914261460101931E-2</v>
      </c>
      <c r="AH162" s="1">
        <f>(Table2[[#This Row],[Current Month High]]/Table2[[#This Row],[Close Price]])-1</f>
        <v>4.8594673084956241E-2</v>
      </c>
      <c r="AI162">
        <v>16.364649016370599</v>
      </c>
      <c r="AJ162">
        <v>240.326292986731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-0.06</v>
      </c>
      <c r="AM162" t="s">
        <v>3174</v>
      </c>
      <c r="AN162">
        <v>-9.3000000000000007</v>
      </c>
      <c r="AO162" t="s">
        <v>3174</v>
      </c>
      <c r="AQ162">
        <f>(Table2[[#This Row],[Sharpe Ratio]]-AVERAGE(Table2[Sharpe Ratio]))/_xlfn.STDEV.P(Table2[Sharpe Ratio])</f>
        <v>-0.71731934386752538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0.41244341186673839</v>
      </c>
      <c r="AS162">
        <f>_xlfn.RANK.AVG(Table2[[#This Row],[1Y Return vs Nifty Z-Score]],Table2[1Y Return vs Nifty Z-Score])</f>
        <v>22</v>
      </c>
      <c r="AT162">
        <f>_xlfn.RANK.AVG(Table2[[#This Row],[6M Return vs Nifty Z-Score]],Table2[6M Return vs Nifty Z-Score])</f>
        <v>91</v>
      </c>
      <c r="AU162">
        <f>_xlfn.RANK.AVG(Table2[[#This Row],[Sharpe Ratio Z-Score]],Table2[Sharpe Ratio Z-Score])</f>
        <v>541.5</v>
      </c>
      <c r="AV162">
        <f>(Table2[[#This Row],[Rank 1Y]]+Table2[[#This Row],[Rank 6M]]+Table2[[#This Row],[Rank Sharpe]])/3</f>
        <v>218.16666666666666</v>
      </c>
    </row>
    <row r="163" spans="1:48" x14ac:dyDescent="0.3">
      <c r="A163" t="s">
        <v>1034</v>
      </c>
      <c r="B163" t="s">
        <v>1035</v>
      </c>
      <c r="C163" t="s">
        <v>3129</v>
      </c>
      <c r="D163" t="s">
        <v>562</v>
      </c>
      <c r="E163">
        <v>13721.756402109</v>
      </c>
      <c r="F163">
        <v>143.57</v>
      </c>
      <c r="G163">
        <v>41.404889350497903</v>
      </c>
      <c r="H163">
        <f>(Table2[[#This Row],[1Y Return vs Nifty]]-AVERAGE(Table2[1Y Return vs Nifty]))/_xlfn.STDEV.P(Table2[1Y Return vs Nifty])</f>
        <v>0.28135562654075069</v>
      </c>
      <c r="I163">
        <v>24.578271370158799</v>
      </c>
      <c r="J163">
        <f>(Table2[[#This Row],[1M Return vs Nifty]]-AVERAGE(Table2[1M Return vs Nifty]))/_xlfn.STDEV.P(Table2[1M Return vs Nifty])</f>
        <v>2.1660269906117677</v>
      </c>
      <c r="K163">
        <v>72.842529167779801</v>
      </c>
      <c r="L163">
        <f>(Table2[[#This Row],[6M Return vs Nifty]]-AVERAGE(Table2[6M Return vs Nifty]))/_xlfn.STDEV.P(Table2[6M Return vs Nifty])</f>
        <v>2.1216934079047003</v>
      </c>
      <c r="M163">
        <v>6.0808587310429303</v>
      </c>
      <c r="N163">
        <f>(Table2[[#This Row],[1W Return vs Nifty]]-AVERAGE(Table2[1W Return vs Nifty]))/_xlfn.STDEV.P(Table2[1W Return vs Nifty])</f>
        <v>0.81851196274556126</v>
      </c>
      <c r="O163">
        <v>134.21</v>
      </c>
      <c r="P163">
        <v>119.241432342739</v>
      </c>
      <c r="Q163">
        <v>98.313052360285099</v>
      </c>
      <c r="R163">
        <v>58.982614315585899</v>
      </c>
      <c r="S163" s="1">
        <f>(Table2[[#This Row],[Close Price]]-Table2[[#This Row],[20D EMA]])/Table2[[#This Row],[20D EMA]]</f>
        <v>6.9741449966470345E-2</v>
      </c>
      <c r="T163" s="1">
        <f>(Table2[[#This Row],[Close Price]]-Table2[[#This Row],[50D EMA]])/Table2[[#This Row],[50D EMA]]</f>
        <v>0.20402780459171863</v>
      </c>
      <c r="U163" s="1">
        <f>(Table2[[#This Row],[Close Price]]-Table2[[#This Row],[200D EMA]])/Table2[[#This Row],[200D EMA]]</f>
        <v>0.46033508830407405</v>
      </c>
      <c r="V163">
        <v>2.1624678109504099</v>
      </c>
      <c r="W163">
        <v>139.16999999999999</v>
      </c>
      <c r="X163">
        <v>147.25</v>
      </c>
      <c r="Y163">
        <v>139.16999999999999</v>
      </c>
      <c r="Z163">
        <v>157.65</v>
      </c>
      <c r="AA163">
        <v>139.16999999999999</v>
      </c>
      <c r="AB163">
        <v>157.65</v>
      </c>
      <c r="AC163" s="1">
        <f>(Table2[[#This Row],[Close Price]]/Table2[[#This Row],[Day Low]])-1</f>
        <v>3.1616009197384498E-2</v>
      </c>
      <c r="AD163" s="1">
        <f>(Table2[[#This Row],[Day High]]/Table2[[#This Row],[Close Price]])-1</f>
        <v>2.5632095841749747E-2</v>
      </c>
      <c r="AE163" s="1">
        <f>(Table2[[#This Row],[Close Price]]/Table2[[#This Row],[Current Week Low]])-1</f>
        <v>3.1616009197384498E-2</v>
      </c>
      <c r="AF163" s="1">
        <f>(Table2[[#This Row],[Current Week High]]/Table2[[#This Row],[Close Price]])-1</f>
        <v>9.8070627568433544E-2</v>
      </c>
      <c r="AG163" s="1">
        <f>(Table2[[#This Row],[Close Price]]/Table2[[#This Row],[Current Month Low]])-1</f>
        <v>3.1616009197384498E-2</v>
      </c>
      <c r="AH163" s="1">
        <f>(Table2[[#This Row],[Current Month High]]/Table2[[#This Row],[Close Price]])-1</f>
        <v>9.8070627568433544E-2</v>
      </c>
      <c r="AI163">
        <v>9.8070627568433508</v>
      </c>
      <c r="AJ163">
        <v>108.072463768115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0.45</v>
      </c>
      <c r="AM163" t="s">
        <v>3175</v>
      </c>
      <c r="AN163">
        <v>9.11</v>
      </c>
      <c r="AO163" t="s">
        <v>3175</v>
      </c>
      <c r="AP163">
        <v>4.3542871370577003E-2</v>
      </c>
      <c r="AQ163">
        <f>(Table2[[#This Row],[Sharpe Ratio]]-AVERAGE(Table2[Sharpe Ratio]))/_xlfn.STDEV.P(Table2[Sharpe Ratio])</f>
        <v>-0.20895167603584786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5.1786363117669323</v>
      </c>
      <c r="AS163">
        <f>_xlfn.RANK.AVG(Table2[[#This Row],[1Y Return vs Nifty Z-Score]],Table2[1Y Return vs Nifty Z-Score])</f>
        <v>224</v>
      </c>
      <c r="AT163">
        <f>_xlfn.RANK.AVG(Table2[[#This Row],[6M Return vs Nifty Z-Score]],Table2[6M Return vs Nifty Z-Score])</f>
        <v>31</v>
      </c>
      <c r="AU163">
        <f>_xlfn.RANK.AVG(Table2[[#This Row],[Sharpe Ratio Z-Score]],Table2[Sharpe Ratio Z-Score])</f>
        <v>400</v>
      </c>
      <c r="AV163">
        <f>(Table2[[#This Row],[Rank 1Y]]+Table2[[#This Row],[Rank 6M]]+Table2[[#This Row],[Rank Sharpe]])/3</f>
        <v>218.33333333333334</v>
      </c>
    </row>
    <row r="164" spans="1:48" x14ac:dyDescent="0.3">
      <c r="A164" t="s">
        <v>1685</v>
      </c>
      <c r="B164" t="s">
        <v>1686</v>
      </c>
      <c r="C164" t="s">
        <v>3133</v>
      </c>
      <c r="D164" t="s">
        <v>51</v>
      </c>
      <c r="E164">
        <v>5165.5379835949998</v>
      </c>
      <c r="F164">
        <v>207.31</v>
      </c>
      <c r="G164">
        <v>97.742820090440105</v>
      </c>
      <c r="H164">
        <f>(Table2[[#This Row],[1Y Return vs Nifty]]-AVERAGE(Table2[1Y Return vs Nifty]))/_xlfn.STDEV.P(Table2[1Y Return vs Nifty])</f>
        <v>1.2407772443313552</v>
      </c>
      <c r="I164">
        <v>30.5808926460872</v>
      </c>
      <c r="J164">
        <f>(Table2[[#This Row],[1M Return vs Nifty]]-AVERAGE(Table2[1M Return vs Nifty]))/_xlfn.STDEV.P(Table2[1M Return vs Nifty])</f>
        <v>2.7152490446971664</v>
      </c>
      <c r="K164">
        <v>46.008883456756699</v>
      </c>
      <c r="L164">
        <f>(Table2[[#This Row],[6M Return vs Nifty]]-AVERAGE(Table2[6M Return vs Nifty]))/_xlfn.STDEV.P(Table2[6M Return vs Nifty])</f>
        <v>1.2320219303177551</v>
      </c>
      <c r="M164">
        <v>14.9895343170442</v>
      </c>
      <c r="N164">
        <f>(Table2[[#This Row],[1W Return vs Nifty]]-AVERAGE(Table2[1W Return vs Nifty]))/_xlfn.STDEV.P(Table2[1W Return vs Nifty])</f>
        <v>2.9743323370071164</v>
      </c>
      <c r="O164">
        <v>193.21</v>
      </c>
      <c r="P164">
        <v>172.46605150958101</v>
      </c>
      <c r="Q164">
        <v>138.97283229470301</v>
      </c>
      <c r="R164">
        <v>57.325316768277801</v>
      </c>
      <c r="S164" s="1">
        <f>(Table2[[#This Row],[Close Price]]-Table2[[#This Row],[20D EMA]])/Table2[[#This Row],[20D EMA]]</f>
        <v>7.297758915170019E-2</v>
      </c>
      <c r="T164" s="1">
        <f>(Table2[[#This Row],[Close Price]]-Table2[[#This Row],[50D EMA]])/Table2[[#This Row],[50D EMA]]</f>
        <v>0.20203366509195758</v>
      </c>
      <c r="U164" s="1">
        <f>(Table2[[#This Row],[Close Price]]-Table2[[#This Row],[200D EMA]])/Table2[[#This Row],[200D EMA]]</f>
        <v>0.49173040929598788</v>
      </c>
      <c r="V164">
        <v>2.9617384599270902</v>
      </c>
      <c r="W164">
        <v>202</v>
      </c>
      <c r="X164">
        <v>217.9</v>
      </c>
      <c r="Y164">
        <v>202</v>
      </c>
      <c r="Z164">
        <v>240.7</v>
      </c>
      <c r="AA164">
        <v>202</v>
      </c>
      <c r="AB164">
        <v>240.7</v>
      </c>
      <c r="AC164" s="1">
        <f>(Table2[[#This Row],[Close Price]]/Table2[[#This Row],[Day Low]])-1</f>
        <v>2.6287128712871199E-2</v>
      </c>
      <c r="AD164" s="1">
        <f>(Table2[[#This Row],[Day High]]/Table2[[#This Row],[Close Price]])-1</f>
        <v>5.1082919299599627E-2</v>
      </c>
      <c r="AE164" s="1">
        <f>(Table2[[#This Row],[Close Price]]/Table2[[#This Row],[Current Week Low]])-1</f>
        <v>2.6287128712871199E-2</v>
      </c>
      <c r="AF164" s="1">
        <f>(Table2[[#This Row],[Current Week High]]/Table2[[#This Row],[Close Price]])-1</f>
        <v>0.16106314215426165</v>
      </c>
      <c r="AG164" s="1">
        <f>(Table2[[#This Row],[Close Price]]/Table2[[#This Row],[Current Month Low]])-1</f>
        <v>2.6287128712871199E-2</v>
      </c>
      <c r="AH164" s="1">
        <f>(Table2[[#This Row],[Current Month High]]/Table2[[#This Row],[Close Price]])-1</f>
        <v>0.16106314215426165</v>
      </c>
      <c r="AI164">
        <v>16.106314215426099</v>
      </c>
      <c r="AJ164">
        <v>128.69277440706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0.28999999999999998</v>
      </c>
      <c r="AM164" t="s">
        <v>3175</v>
      </c>
      <c r="AN164">
        <v>16.579999999999998</v>
      </c>
      <c r="AO164" t="s">
        <v>3175</v>
      </c>
      <c r="AP164">
        <v>2.0642545923809999E-3</v>
      </c>
      <c r="AQ164">
        <f>(Table2[[#This Row],[Sharpe Ratio]]-AVERAGE(Table2[Sharpe Ratio]))/_xlfn.STDEV.P(Table2[Sharpe Ratio])</f>
        <v>-0.69321895131397726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7.4691616050394156</v>
      </c>
      <c r="AS164">
        <f>_xlfn.RANK.AVG(Table2[[#This Row],[1Y Return vs Nifty Z-Score]],Table2[1Y Return vs Nifty Z-Score])</f>
        <v>71</v>
      </c>
      <c r="AT164">
        <f>_xlfn.RANK.AVG(Table2[[#This Row],[6M Return vs Nifty Z-Score]],Table2[6M Return vs Nifty Z-Score])</f>
        <v>79</v>
      </c>
      <c r="AU164">
        <f>_xlfn.RANK.AVG(Table2[[#This Row],[Sharpe Ratio Z-Score]],Table2[Sharpe Ratio Z-Score])</f>
        <v>505</v>
      </c>
      <c r="AV164">
        <f>(Table2[[#This Row],[Rank 1Y]]+Table2[[#This Row],[Rank 6M]]+Table2[[#This Row],[Rank Sharpe]])/3</f>
        <v>218.33333333333334</v>
      </c>
    </row>
    <row r="165" spans="1:48" x14ac:dyDescent="0.3">
      <c r="A165" t="s">
        <v>635</v>
      </c>
      <c r="B165" t="s">
        <v>636</v>
      </c>
      <c r="C165" t="s">
        <v>3133</v>
      </c>
      <c r="D165" t="s">
        <v>51</v>
      </c>
      <c r="E165">
        <v>30246.532465535998</v>
      </c>
      <c r="F165">
        <v>229.23</v>
      </c>
      <c r="G165">
        <v>100.413696558268</v>
      </c>
      <c r="H165">
        <f>(Table2[[#This Row],[1Y Return vs Nifty]]-AVERAGE(Table2[1Y Return vs Nifty]))/_xlfn.STDEV.P(Table2[1Y Return vs Nifty])</f>
        <v>1.2862616380253811</v>
      </c>
      <c r="I165">
        <v>17.520911582169202</v>
      </c>
      <c r="J165">
        <f>(Table2[[#This Row],[1M Return vs Nifty]]-AVERAGE(Table2[1M Return vs Nifty]))/_xlfn.STDEV.P(Table2[1M Return vs Nifty])</f>
        <v>1.5202994890745585</v>
      </c>
      <c r="K165">
        <v>57.323967572012997</v>
      </c>
      <c r="L165">
        <f>(Table2[[#This Row],[6M Return vs Nifty]]-AVERAGE(Table2[6M Return vs Nifty]))/_xlfn.STDEV.P(Table2[6M Return vs Nifty])</f>
        <v>1.6071743681285182</v>
      </c>
      <c r="M165">
        <v>2.27048681385893</v>
      </c>
      <c r="N165">
        <f>(Table2[[#This Row],[1W Return vs Nifty]]-AVERAGE(Table2[1W Return vs Nifty]))/_xlfn.STDEV.P(Table2[1W Return vs Nifty])</f>
        <v>-0.10356420146982755</v>
      </c>
      <c r="O165">
        <v>221.09</v>
      </c>
      <c r="P165">
        <v>203.78511119910499</v>
      </c>
      <c r="Q165">
        <v>162.77899865793401</v>
      </c>
      <c r="R165">
        <v>58.426539470533399</v>
      </c>
      <c r="S165" s="1">
        <f>(Table2[[#This Row],[Close Price]]-Table2[[#This Row],[20D EMA]])/Table2[[#This Row],[20D EMA]]</f>
        <v>3.6817585598624934E-2</v>
      </c>
      <c r="T165" s="1">
        <f>(Table2[[#This Row],[Close Price]]-Table2[[#This Row],[50D EMA]])/Table2[[#This Row],[50D EMA]]</f>
        <v>0.12486137309626354</v>
      </c>
      <c r="U165" s="1">
        <f>(Table2[[#This Row],[Close Price]]-Table2[[#This Row],[200D EMA]])/Table2[[#This Row],[200D EMA]]</f>
        <v>0.40822834573216055</v>
      </c>
      <c r="V165">
        <v>1.0263099592913401</v>
      </c>
      <c r="W165">
        <v>216.3</v>
      </c>
      <c r="X165">
        <v>230</v>
      </c>
      <c r="Y165">
        <v>216.3</v>
      </c>
      <c r="Z165">
        <v>231.35</v>
      </c>
      <c r="AA165">
        <v>216.3</v>
      </c>
      <c r="AB165">
        <v>231.35</v>
      </c>
      <c r="AC165" s="1">
        <f>(Table2[[#This Row],[Close Price]]/Table2[[#This Row],[Day Low]])-1</f>
        <v>5.9778085991678109E-2</v>
      </c>
      <c r="AD165" s="1">
        <f>(Table2[[#This Row],[Day High]]/Table2[[#This Row],[Close Price]])-1</f>
        <v>3.3590716747371463E-3</v>
      </c>
      <c r="AE165" s="1">
        <f>(Table2[[#This Row],[Close Price]]/Table2[[#This Row],[Current Week Low]])-1</f>
        <v>5.9778085991678109E-2</v>
      </c>
      <c r="AF165" s="1">
        <f>(Table2[[#This Row],[Current Week High]]/Table2[[#This Row],[Close Price]])-1</f>
        <v>9.2483531823932541E-3</v>
      </c>
      <c r="AG165" s="1">
        <f>(Table2[[#This Row],[Close Price]]/Table2[[#This Row],[Current Month Low]])-1</f>
        <v>5.9778085991678109E-2</v>
      </c>
      <c r="AH165" s="1">
        <f>(Table2[[#This Row],[Current Month High]]/Table2[[#This Row],[Close Price]])-1</f>
        <v>9.2483531823932541E-3</v>
      </c>
      <c r="AI165">
        <v>6.4389477817039698</v>
      </c>
      <c r="AJ165">
        <v>161.97714285714201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0.35</v>
      </c>
      <c r="AM165" t="s">
        <v>3175</v>
      </c>
      <c r="AN165">
        <v>-1.41</v>
      </c>
      <c r="AO165" t="s">
        <v>3174</v>
      </c>
      <c r="AQ165">
        <f>(Table2[[#This Row],[Sharpe Ratio]]-AVERAGE(Table2[Sharpe Ratio]))/_xlfn.STDEV.P(Table2[Sharpe Ratio])</f>
        <v>-0.71731934386752538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3.5928519498911053</v>
      </c>
      <c r="AS165">
        <f>_xlfn.RANK.AVG(Table2[[#This Row],[1Y Return vs Nifty Z-Score]],Table2[1Y Return vs Nifty Z-Score])</f>
        <v>67</v>
      </c>
      <c r="AT165">
        <f>_xlfn.RANK.AVG(Table2[[#This Row],[6M Return vs Nifty Z-Score]],Table2[6M Return vs Nifty Z-Score])</f>
        <v>47</v>
      </c>
      <c r="AU165">
        <f>_xlfn.RANK.AVG(Table2[[#This Row],[Sharpe Ratio Z-Score]],Table2[Sharpe Ratio Z-Score])</f>
        <v>541.5</v>
      </c>
      <c r="AV165">
        <f>(Table2[[#This Row],[Rank 1Y]]+Table2[[#This Row],[Rank 6M]]+Table2[[#This Row],[Rank Sharpe]])/3</f>
        <v>218.5</v>
      </c>
    </row>
    <row r="166" spans="1:48" x14ac:dyDescent="0.3">
      <c r="A166" t="s">
        <v>601</v>
      </c>
      <c r="B166" t="s">
        <v>602</v>
      </c>
      <c r="C166" t="s">
        <v>3141</v>
      </c>
      <c r="D166" t="s">
        <v>217</v>
      </c>
      <c r="E166">
        <v>32315.837234499999</v>
      </c>
      <c r="F166">
        <v>5048.5</v>
      </c>
      <c r="G166">
        <v>82.351534938256904</v>
      </c>
      <c r="H166">
        <f>(Table2[[#This Row],[1Y Return vs Nifty]]-AVERAGE(Table2[1Y Return vs Nifty]))/_xlfn.STDEV.P(Table2[1Y Return vs Nifty])</f>
        <v>0.97866730336196006</v>
      </c>
      <c r="I166">
        <v>9.0776638388576707</v>
      </c>
      <c r="J166">
        <f>(Table2[[#This Row],[1M Return vs Nifty]]-AVERAGE(Table2[1M Return vs Nifty]))/_xlfn.STDEV.P(Table2[1M Return vs Nifty])</f>
        <v>0.74776734760337293</v>
      </c>
      <c r="K166">
        <v>76.848910585539997</v>
      </c>
      <c r="L166">
        <f>(Table2[[#This Row],[6M Return vs Nifty]]-AVERAGE(Table2[6M Return vs Nifty]))/_xlfn.STDEV.P(Table2[6M Return vs Nifty])</f>
        <v>2.2545252755570102</v>
      </c>
      <c r="M166">
        <v>-0.52278911182824295</v>
      </c>
      <c r="N166">
        <f>(Table2[[#This Row],[1W Return vs Nifty]]-AVERAGE(Table2[1W Return vs Nifty]))/_xlfn.STDEV.P(Table2[1W Return vs Nifty])</f>
        <v>-0.77951216852714489</v>
      </c>
      <c r="O166">
        <v>5267.76</v>
      </c>
      <c r="P166">
        <v>4911.7966795368102</v>
      </c>
      <c r="Q166">
        <v>3708.3847554850699</v>
      </c>
      <c r="R166">
        <v>32.0255953156964</v>
      </c>
      <c r="S166" s="1">
        <f>(Table2[[#This Row],[Close Price]]-Table2[[#This Row],[20D EMA]])/Table2[[#This Row],[20D EMA]]</f>
        <v>-4.1623004844563952E-2</v>
      </c>
      <c r="T166" s="1">
        <f>(Table2[[#This Row],[Close Price]]-Table2[[#This Row],[50D EMA]])/Table2[[#This Row],[50D EMA]]</f>
        <v>2.7831632574026079E-2</v>
      </c>
      <c r="U166" s="1">
        <f>(Table2[[#This Row],[Close Price]]-Table2[[#This Row],[200D EMA]])/Table2[[#This Row],[200D EMA]]</f>
        <v>0.3613743807280963</v>
      </c>
      <c r="V166">
        <v>0.70856863972307704</v>
      </c>
      <c r="W166">
        <v>5020</v>
      </c>
      <c r="X166">
        <v>5256.35</v>
      </c>
      <c r="Y166">
        <v>5020</v>
      </c>
      <c r="Z166">
        <v>5624.85</v>
      </c>
      <c r="AA166">
        <v>5020</v>
      </c>
      <c r="AB166">
        <v>5621.5</v>
      </c>
      <c r="AC166" s="1">
        <f>(Table2[[#This Row],[Close Price]]/Table2[[#This Row],[Day Low]])-1</f>
        <v>5.6772908366533592E-3</v>
      </c>
      <c r="AD166" s="1">
        <f>(Table2[[#This Row],[Day High]]/Table2[[#This Row],[Close Price]])-1</f>
        <v>4.1170644745964324E-2</v>
      </c>
      <c r="AE166" s="1">
        <f>(Table2[[#This Row],[Close Price]]/Table2[[#This Row],[Current Week Low]])-1</f>
        <v>5.6772908366533592E-3</v>
      </c>
      <c r="AF166" s="1">
        <f>(Table2[[#This Row],[Current Week High]]/Table2[[#This Row],[Close Price]])-1</f>
        <v>0.11416262256115695</v>
      </c>
      <c r="AG166" s="1">
        <f>(Table2[[#This Row],[Close Price]]/Table2[[#This Row],[Current Month Low]])-1</f>
        <v>5.6772908366533592E-3</v>
      </c>
      <c r="AH166" s="1">
        <f>(Table2[[#This Row],[Current Month High]]/Table2[[#This Row],[Close Price]])-1</f>
        <v>0.11349905912647329</v>
      </c>
      <c r="AI166">
        <v>15.083688224225</v>
      </c>
      <c r="AJ166">
        <v>133.94346617238099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0.13</v>
      </c>
      <c r="AM166" t="s">
        <v>3175</v>
      </c>
      <c r="AN166">
        <v>-9.19</v>
      </c>
      <c r="AO166" t="s">
        <v>3174</v>
      </c>
      <c r="AQ166">
        <f>(Table2[[#This Row],[Sharpe Ratio]]-AVERAGE(Table2[Sharpe Ratio]))/_xlfn.STDEV.P(Table2[Sharpe Ratio])</f>
        <v>-0.71731934386752538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2.4841284141276727</v>
      </c>
      <c r="AS166">
        <f>_xlfn.RANK.AVG(Table2[[#This Row],[1Y Return vs Nifty Z-Score]],Table2[1Y Return vs Nifty Z-Score])</f>
        <v>100</v>
      </c>
      <c r="AT166">
        <f>_xlfn.RANK.AVG(Table2[[#This Row],[6M Return vs Nifty Z-Score]],Table2[6M Return vs Nifty Z-Score])</f>
        <v>20</v>
      </c>
      <c r="AU166">
        <f>_xlfn.RANK.AVG(Table2[[#This Row],[Sharpe Ratio Z-Score]],Table2[Sharpe Ratio Z-Score])</f>
        <v>541.5</v>
      </c>
      <c r="AV166">
        <f>(Table2[[#This Row],[Rank 1Y]]+Table2[[#This Row],[Rank 6M]]+Table2[[#This Row],[Rank Sharpe]])/3</f>
        <v>220.5</v>
      </c>
    </row>
    <row r="167" spans="1:48" x14ac:dyDescent="0.3">
      <c r="A167" t="s">
        <v>333</v>
      </c>
      <c r="B167" t="s">
        <v>334</v>
      </c>
      <c r="C167" t="s">
        <v>3129</v>
      </c>
      <c r="D167" t="s">
        <v>125</v>
      </c>
      <c r="E167">
        <v>77725.583762630005</v>
      </c>
      <c r="F167">
        <v>1713.55</v>
      </c>
      <c r="G167">
        <v>97.151687784086903</v>
      </c>
      <c r="H167">
        <f>(Table2[[#This Row],[1Y Return vs Nifty]]-AVERAGE(Table2[1Y Return vs Nifty]))/_xlfn.STDEV.P(Table2[1Y Return vs Nifty])</f>
        <v>1.2307104011541068</v>
      </c>
      <c r="I167">
        <v>-2.2379398073412601E-2</v>
      </c>
      <c r="J167">
        <f>(Table2[[#This Row],[1M Return vs Nifty]]-AVERAGE(Table2[1M Return vs Nifty]))/_xlfn.STDEV.P(Table2[1M Return vs Nifty])</f>
        <v>-8.4859634694493161E-2</v>
      </c>
      <c r="K167">
        <v>28.073566298057699</v>
      </c>
      <c r="L167">
        <f>(Table2[[#This Row],[6M Return vs Nifty]]-AVERAGE(Table2[6M Return vs Nifty]))/_xlfn.STDEV.P(Table2[6M Return vs Nifty])</f>
        <v>0.63737518386334457</v>
      </c>
      <c r="M167">
        <v>3.8044488983593099</v>
      </c>
      <c r="N167">
        <f>(Table2[[#This Row],[1W Return vs Nifty]]-AVERAGE(Table2[1W Return vs Nifty]))/_xlfn.STDEV.P(Table2[1W Return vs Nifty])</f>
        <v>0.26764099993037227</v>
      </c>
      <c r="O167">
        <v>1740.87</v>
      </c>
      <c r="P167">
        <v>1670.4713591867001</v>
      </c>
      <c r="Q167">
        <v>1334.0225424283201</v>
      </c>
      <c r="R167">
        <v>45.412878854514297</v>
      </c>
      <c r="S167" s="1">
        <f>(Table2[[#This Row],[Close Price]]-Table2[[#This Row],[20D EMA]])/Table2[[#This Row],[20D EMA]]</f>
        <v>-1.569330277390037E-2</v>
      </c>
      <c r="T167" s="1">
        <f>(Table2[[#This Row],[Close Price]]-Table2[[#This Row],[50D EMA]])/Table2[[#This Row],[50D EMA]]</f>
        <v>2.5788314523556712E-2</v>
      </c>
      <c r="U167" s="1">
        <f>(Table2[[#This Row],[Close Price]]-Table2[[#This Row],[200D EMA]])/Table2[[#This Row],[200D EMA]]</f>
        <v>0.28449853394593044</v>
      </c>
      <c r="V167">
        <v>2.2029856641924099</v>
      </c>
      <c r="W167">
        <v>1631.4</v>
      </c>
      <c r="X167">
        <v>1726.45</v>
      </c>
      <c r="Y167">
        <v>1595.4</v>
      </c>
      <c r="Z167">
        <v>1779</v>
      </c>
      <c r="AA167">
        <v>1595.4</v>
      </c>
      <c r="AB167">
        <v>1779</v>
      </c>
      <c r="AC167" s="1">
        <f>(Table2[[#This Row],[Close Price]]/Table2[[#This Row],[Day Low]])-1</f>
        <v>5.0355522863797963E-2</v>
      </c>
      <c r="AD167" s="1">
        <f>(Table2[[#This Row],[Day High]]/Table2[[#This Row],[Close Price]])-1</f>
        <v>7.5282308657464991E-3</v>
      </c>
      <c r="AE167" s="1">
        <f>(Table2[[#This Row],[Close Price]]/Table2[[#This Row],[Current Week Low]])-1</f>
        <v>7.4056662905854331E-2</v>
      </c>
      <c r="AF167" s="1">
        <f>(Table2[[#This Row],[Current Week High]]/Table2[[#This Row],[Close Price]])-1</f>
        <v>3.819555892737303E-2</v>
      </c>
      <c r="AG167" s="1">
        <f>(Table2[[#This Row],[Close Price]]/Table2[[#This Row],[Current Month Low]])-1</f>
        <v>7.4056662905854331E-2</v>
      </c>
      <c r="AH167" s="1">
        <f>(Table2[[#This Row],[Current Month High]]/Table2[[#This Row],[Close Price]])-1</f>
        <v>3.819555892737303E-2</v>
      </c>
      <c r="AI167">
        <v>14.761751918531701</v>
      </c>
      <c r="AJ167">
        <v>159.11840314531901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0.12</v>
      </c>
      <c r="AM167" t="s">
        <v>3175</v>
      </c>
      <c r="AN167">
        <v>-7.3</v>
      </c>
      <c r="AO167" t="s">
        <v>3174</v>
      </c>
      <c r="AP167">
        <v>2.5510031745823E-2</v>
      </c>
      <c r="AQ167">
        <f>(Table2[[#This Row],[Sharpe Ratio]]-AVERAGE(Table2[Sharpe Ratio]))/_xlfn.STDEV.P(Table2[Sharpe Ratio])</f>
        <v>-0.41948700216074447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1.6313799480925861</v>
      </c>
      <c r="AS167">
        <f>_xlfn.RANK.AVG(Table2[[#This Row],[1Y Return vs Nifty Z-Score]],Table2[1Y Return vs Nifty Z-Score])</f>
        <v>75</v>
      </c>
      <c r="AT167">
        <f>_xlfn.RANK.AVG(Table2[[#This Row],[6M Return vs Nifty Z-Score]],Table2[6M Return vs Nifty Z-Score])</f>
        <v>144</v>
      </c>
      <c r="AU167">
        <f>_xlfn.RANK.AVG(Table2[[#This Row],[Sharpe Ratio Z-Score]],Table2[Sharpe Ratio Z-Score])</f>
        <v>443</v>
      </c>
      <c r="AV167">
        <f>(Table2[[#This Row],[Rank 1Y]]+Table2[[#This Row],[Rank 6M]]+Table2[[#This Row],[Rank Sharpe]])/3</f>
        <v>220.66666666666666</v>
      </c>
    </row>
    <row r="168" spans="1:48" x14ac:dyDescent="0.3">
      <c r="A168" t="s">
        <v>982</v>
      </c>
      <c r="B168" t="s">
        <v>983</v>
      </c>
      <c r="C168" t="s">
        <v>3143</v>
      </c>
      <c r="D168" t="s">
        <v>984</v>
      </c>
      <c r="E168">
        <v>15041.714208310001</v>
      </c>
      <c r="F168">
        <v>847.1</v>
      </c>
      <c r="G168">
        <v>36.618316730617899</v>
      </c>
      <c r="H168">
        <f>(Table2[[#This Row],[1Y Return vs Nifty]]-AVERAGE(Table2[1Y Return vs Nifty]))/_xlfn.STDEV.P(Table2[1Y Return vs Nifty])</f>
        <v>0.19984142844505048</v>
      </c>
      <c r="I168">
        <v>4.9090200457240902</v>
      </c>
      <c r="J168">
        <f>(Table2[[#This Row],[1M Return vs Nifty]]-AVERAGE(Table2[1M Return vs Nifty]))/_xlfn.STDEV.P(Table2[1M Return vs Nifty])</f>
        <v>0.36634879701172934</v>
      </c>
      <c r="K168">
        <v>32.801887416626897</v>
      </c>
      <c r="L168">
        <f>(Table2[[#This Row],[6M Return vs Nifty]]-AVERAGE(Table2[6M Return vs Nifty]))/_xlfn.STDEV.P(Table2[6M Return vs Nifty])</f>
        <v>0.79414301486794603</v>
      </c>
      <c r="M168">
        <v>5.3629619798175803</v>
      </c>
      <c r="N168">
        <f>(Table2[[#This Row],[1W Return vs Nifty]]-AVERAGE(Table2[1W Return vs Nifty]))/_xlfn.STDEV.P(Table2[1W Return vs Nifty])</f>
        <v>0.64478732455807208</v>
      </c>
      <c r="O168">
        <v>834.48</v>
      </c>
      <c r="P168">
        <v>810.79679193258801</v>
      </c>
      <c r="Q168">
        <v>702.39756890684498</v>
      </c>
      <c r="R168">
        <v>55.652819509769898</v>
      </c>
      <c r="S168" s="1">
        <f>(Table2[[#This Row],[Close Price]]-Table2[[#This Row],[20D EMA]])/Table2[[#This Row],[20D EMA]]</f>
        <v>1.5123190489885922E-2</v>
      </c>
      <c r="T168" s="1">
        <f>(Table2[[#This Row],[Close Price]]-Table2[[#This Row],[50D EMA]])/Table2[[#This Row],[50D EMA]]</f>
        <v>4.4774730769322493E-2</v>
      </c>
      <c r="U168" s="1">
        <f>(Table2[[#This Row],[Close Price]]-Table2[[#This Row],[200D EMA]])/Table2[[#This Row],[200D EMA]]</f>
        <v>0.20601214682214555</v>
      </c>
      <c r="V168">
        <v>0.91401333725584599</v>
      </c>
      <c r="W168">
        <v>821.95</v>
      </c>
      <c r="X168">
        <v>863.95</v>
      </c>
      <c r="Y168">
        <v>821.95</v>
      </c>
      <c r="Z168">
        <v>875.5</v>
      </c>
      <c r="AA168">
        <v>821.95</v>
      </c>
      <c r="AB168">
        <v>875.5</v>
      </c>
      <c r="AC168" s="1">
        <f>(Table2[[#This Row],[Close Price]]/Table2[[#This Row],[Day Low]])-1</f>
        <v>3.0597968246243612E-2</v>
      </c>
      <c r="AD168" s="1">
        <f>(Table2[[#This Row],[Day High]]/Table2[[#This Row],[Close Price]])-1</f>
        <v>1.9891394168338961E-2</v>
      </c>
      <c r="AE168" s="1">
        <f>(Table2[[#This Row],[Close Price]]/Table2[[#This Row],[Current Week Low]])-1</f>
        <v>3.0597968246243612E-2</v>
      </c>
      <c r="AF168" s="1">
        <f>(Table2[[#This Row],[Current Week High]]/Table2[[#This Row],[Close Price]])-1</f>
        <v>3.3526148034470626E-2</v>
      </c>
      <c r="AG168" s="1">
        <f>(Table2[[#This Row],[Close Price]]/Table2[[#This Row],[Current Month Low]])-1</f>
        <v>3.0597968246243612E-2</v>
      </c>
      <c r="AH168" s="1">
        <f>(Table2[[#This Row],[Current Month High]]/Table2[[#This Row],[Close Price]])-1</f>
        <v>3.3526148034470626E-2</v>
      </c>
      <c r="AI168">
        <v>3.35261480344706</v>
      </c>
      <c r="AJ168">
        <v>87.121714159487496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0.02</v>
      </c>
      <c r="AM168" t="s">
        <v>3175</v>
      </c>
      <c r="AN168">
        <v>2.95</v>
      </c>
      <c r="AO168" t="s">
        <v>3175</v>
      </c>
      <c r="AP168">
        <v>7.6152599230054005E-2</v>
      </c>
      <c r="AQ168">
        <f>(Table2[[#This Row],[Sharpe Ratio]]-AVERAGE(Table2[Sharpe Ratio]))/_xlfn.STDEV.P(Table2[Sharpe Ratio])</f>
        <v>0.17177037509994356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2.1768909399827416</v>
      </c>
      <c r="AS168">
        <f>_xlfn.RANK.AVG(Table2[[#This Row],[1Y Return vs Nifty Z-Score]],Table2[1Y Return vs Nifty Z-Score])</f>
        <v>248</v>
      </c>
      <c r="AT168">
        <f>_xlfn.RANK.AVG(Table2[[#This Row],[6M Return vs Nifty Z-Score]],Table2[6M Return vs Nifty Z-Score])</f>
        <v>116</v>
      </c>
      <c r="AU168">
        <f>_xlfn.RANK.AVG(Table2[[#This Row],[Sharpe Ratio Z-Score]],Table2[Sharpe Ratio Z-Score])</f>
        <v>298</v>
      </c>
      <c r="AV168">
        <f>(Table2[[#This Row],[Rank 1Y]]+Table2[[#This Row],[Rank 6M]]+Table2[[#This Row],[Rank Sharpe]])/3</f>
        <v>220.66666666666666</v>
      </c>
    </row>
    <row r="169" spans="1:48" x14ac:dyDescent="0.3">
      <c r="A169" t="s">
        <v>1005</v>
      </c>
      <c r="B169" t="s">
        <v>1006</v>
      </c>
      <c r="C169" t="s">
        <v>3133</v>
      </c>
      <c r="D169" t="s">
        <v>51</v>
      </c>
      <c r="E169">
        <v>14111.014510879901</v>
      </c>
      <c r="F169">
        <v>1151.6500000000001</v>
      </c>
      <c r="G169">
        <v>57.739892615169502</v>
      </c>
      <c r="H169">
        <f>(Table2[[#This Row],[1Y Return vs Nifty]]-AVERAGE(Table2[1Y Return vs Nifty]))/_xlfn.STDEV.P(Table2[1Y Return vs Nifty])</f>
        <v>0.55953686346173792</v>
      </c>
      <c r="I169">
        <v>9.3635827368398701</v>
      </c>
      <c r="J169">
        <f>(Table2[[#This Row],[1M Return vs Nifty]]-AVERAGE(Table2[1M Return vs Nifty]))/_xlfn.STDEV.P(Table2[1M Return vs Nifty])</f>
        <v>0.77392807926261453</v>
      </c>
      <c r="K169">
        <v>30.1424314628959</v>
      </c>
      <c r="L169">
        <f>(Table2[[#This Row],[6M Return vs Nifty]]-AVERAGE(Table2[6M Return vs Nifty]))/_xlfn.STDEV.P(Table2[6M Return vs Nifty])</f>
        <v>0.7059685590592335</v>
      </c>
      <c r="M169">
        <v>14.6045565377588</v>
      </c>
      <c r="N169">
        <f>(Table2[[#This Row],[1W Return vs Nifty]]-AVERAGE(Table2[1W Return vs Nifty]))/_xlfn.STDEV.P(Table2[1W Return vs Nifty])</f>
        <v>2.8811711333905459</v>
      </c>
      <c r="O169">
        <v>1125.43</v>
      </c>
      <c r="P169">
        <v>1068.65700644412</v>
      </c>
      <c r="Q169">
        <v>888.08204011790701</v>
      </c>
      <c r="R169">
        <v>56.645727568012802</v>
      </c>
      <c r="S169" s="1">
        <f>(Table2[[#This Row],[Close Price]]-Table2[[#This Row],[20D EMA]])/Table2[[#This Row],[20D EMA]]</f>
        <v>2.3297761744399941E-2</v>
      </c>
      <c r="T169" s="1">
        <f>(Table2[[#This Row],[Close Price]]-Table2[[#This Row],[50D EMA]])/Table2[[#This Row],[50D EMA]]</f>
        <v>7.7661020379245271E-2</v>
      </c>
      <c r="U169" s="1">
        <f>(Table2[[#This Row],[Close Price]]-Table2[[#This Row],[200D EMA]])/Table2[[#This Row],[200D EMA]]</f>
        <v>0.29678334655557298</v>
      </c>
      <c r="V169">
        <v>0.95055684838945698</v>
      </c>
      <c r="W169">
        <v>1112.2</v>
      </c>
      <c r="X169">
        <v>1185</v>
      </c>
      <c r="Y169">
        <v>1023.55</v>
      </c>
      <c r="Z169">
        <v>1185</v>
      </c>
      <c r="AA169">
        <v>1054.05</v>
      </c>
      <c r="AB169">
        <v>1185</v>
      </c>
      <c r="AC169" s="1">
        <f>(Table2[[#This Row],[Close Price]]/Table2[[#This Row],[Day Low]])-1</f>
        <v>3.5470239165617645E-2</v>
      </c>
      <c r="AD169" s="1">
        <f>(Table2[[#This Row],[Day High]]/Table2[[#This Row],[Close Price]])-1</f>
        <v>2.8958450918247669E-2</v>
      </c>
      <c r="AE169" s="1">
        <f>(Table2[[#This Row],[Close Price]]/Table2[[#This Row],[Current Week Low]])-1</f>
        <v>0.12515265497533101</v>
      </c>
      <c r="AF169" s="1">
        <f>(Table2[[#This Row],[Current Week High]]/Table2[[#This Row],[Close Price]])-1</f>
        <v>2.8958450918247669E-2</v>
      </c>
      <c r="AG169" s="1">
        <f>(Table2[[#This Row],[Close Price]]/Table2[[#This Row],[Current Month Low]])-1</f>
        <v>9.2595227930363899E-2</v>
      </c>
      <c r="AH169" s="1">
        <f>(Table2[[#This Row],[Current Month High]]/Table2[[#This Row],[Close Price]])-1</f>
        <v>2.8958450918247669E-2</v>
      </c>
      <c r="AI169">
        <v>15.9293188034558</v>
      </c>
      <c r="AJ169">
        <v>88.424410994764301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0.21</v>
      </c>
      <c r="AM169" t="s">
        <v>3175</v>
      </c>
      <c r="AN169">
        <v>-12.12</v>
      </c>
      <c r="AO169" t="s">
        <v>3174</v>
      </c>
      <c r="AP169">
        <v>5.0858865367352998E-2</v>
      </c>
      <c r="AQ169">
        <f>(Table2[[#This Row],[Sharpe Ratio]]-AVERAGE(Table2[Sharpe Ratio]))/_xlfn.STDEV.P(Table2[Sharpe Ratio])</f>
        <v>-0.12353666574957786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4.7970679694245542</v>
      </c>
      <c r="AS169">
        <f>_xlfn.RANK.AVG(Table2[[#This Row],[1Y Return vs Nifty Z-Score]],Table2[1Y Return vs Nifty Z-Score])</f>
        <v>160</v>
      </c>
      <c r="AT169">
        <f>_xlfn.RANK.AVG(Table2[[#This Row],[6M Return vs Nifty Z-Score]],Table2[6M Return vs Nifty Z-Score])</f>
        <v>131</v>
      </c>
      <c r="AU169">
        <f>_xlfn.RANK.AVG(Table2[[#This Row],[Sharpe Ratio Z-Score]],Table2[Sharpe Ratio Z-Score])</f>
        <v>373</v>
      </c>
      <c r="AV169">
        <f>(Table2[[#This Row],[Rank 1Y]]+Table2[[#This Row],[Rank 6M]]+Table2[[#This Row],[Rank Sharpe]])/3</f>
        <v>221.33333333333334</v>
      </c>
    </row>
    <row r="170" spans="1:48" x14ac:dyDescent="0.3">
      <c r="A170" t="s">
        <v>174</v>
      </c>
      <c r="B170" t="s">
        <v>175</v>
      </c>
      <c r="C170" t="s">
        <v>3127</v>
      </c>
      <c r="D170" t="s">
        <v>176</v>
      </c>
      <c r="E170">
        <v>151351.758302217</v>
      </c>
      <c r="F170">
        <v>230.19</v>
      </c>
      <c r="G170">
        <v>60.989230793622902</v>
      </c>
      <c r="H170">
        <f>(Table2[[#This Row],[1Y Return vs Nifty]]-AVERAGE(Table2[1Y Return vs Nifty]))/_xlfn.STDEV.P(Table2[1Y Return vs Nifty])</f>
        <v>0.6148723230885913</v>
      </c>
      <c r="I170">
        <v>5.6238666308951197</v>
      </c>
      <c r="J170">
        <f>(Table2[[#This Row],[1M Return vs Nifty]]-AVERAGE(Table2[1M Return vs Nifty]))/_xlfn.STDEV.P(Table2[1M Return vs Nifty])</f>
        <v>0.43175514064330262</v>
      </c>
      <c r="K170">
        <v>12.3226142854177</v>
      </c>
      <c r="L170">
        <f>(Table2[[#This Row],[6M Return vs Nifty]]-AVERAGE(Table2[6M Return vs Nifty]))/_xlfn.STDEV.P(Table2[6M Return vs Nifty])</f>
        <v>0.11515122289295854</v>
      </c>
      <c r="M170">
        <v>7.5010924880806797</v>
      </c>
      <c r="N170">
        <f>(Table2[[#This Row],[1W Return vs Nifty]]-AVERAGE(Table2[1W Return vs Nifty]))/_xlfn.STDEV.P(Table2[1W Return vs Nifty])</f>
        <v>1.1621959189160109</v>
      </c>
      <c r="O170">
        <v>228.65</v>
      </c>
      <c r="P170">
        <v>226.50212876621501</v>
      </c>
      <c r="Q170">
        <v>199.946499545688</v>
      </c>
      <c r="R170">
        <v>50.6532270254271</v>
      </c>
      <c r="S170" s="1">
        <f>(Table2[[#This Row],[Close Price]]-Table2[[#This Row],[20D EMA]])/Table2[[#This Row],[20D EMA]]</f>
        <v>6.7351847802317602E-3</v>
      </c>
      <c r="T170" s="1">
        <f>(Table2[[#This Row],[Close Price]]-Table2[[#This Row],[50D EMA]])/Table2[[#This Row],[50D EMA]]</f>
        <v>1.6281839176846936E-2</v>
      </c>
      <c r="U170" s="1">
        <f>(Table2[[#This Row],[Close Price]]-Table2[[#This Row],[200D EMA]])/Table2[[#This Row],[200D EMA]]</f>
        <v>0.15125796412055378</v>
      </c>
      <c r="V170">
        <v>1.26484691164232</v>
      </c>
      <c r="W170">
        <v>229.24</v>
      </c>
      <c r="X170">
        <v>241.99</v>
      </c>
      <c r="Y170">
        <v>229.24</v>
      </c>
      <c r="Z170">
        <v>245</v>
      </c>
      <c r="AA170">
        <v>229.24</v>
      </c>
      <c r="AB170">
        <v>244.5</v>
      </c>
      <c r="AC170" s="1">
        <f>(Table2[[#This Row],[Close Price]]/Table2[[#This Row],[Day Low]])-1</f>
        <v>4.1441284243586285E-3</v>
      </c>
      <c r="AD170" s="1">
        <f>(Table2[[#This Row],[Day High]]/Table2[[#This Row],[Close Price]])-1</f>
        <v>5.1262000955732301E-2</v>
      </c>
      <c r="AE170" s="1">
        <f>(Table2[[#This Row],[Close Price]]/Table2[[#This Row],[Current Week Low]])-1</f>
        <v>4.1441284243586285E-3</v>
      </c>
      <c r="AF170" s="1">
        <f>(Table2[[#This Row],[Current Week High]]/Table2[[#This Row],[Close Price]])-1</f>
        <v>6.4338155436812983E-2</v>
      </c>
      <c r="AG170" s="1">
        <f>(Table2[[#This Row],[Close Price]]/Table2[[#This Row],[Current Month Low]])-1</f>
        <v>4.1441284243586285E-3</v>
      </c>
      <c r="AH170" s="1">
        <f>(Table2[[#This Row],[Current Month High]]/Table2[[#This Row],[Close Price]])-1</f>
        <v>6.2166036752248077E-2</v>
      </c>
      <c r="AI170">
        <v>6.9985664016681799</v>
      </c>
      <c r="AJ170">
        <v>98.183383555746801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0.01</v>
      </c>
      <c r="AM170" t="s">
        <v>3175</v>
      </c>
      <c r="AN170">
        <v>4.76</v>
      </c>
      <c r="AO170" t="s">
        <v>3175</v>
      </c>
      <c r="AP170">
        <v>9.6853056509621005E-2</v>
      </c>
      <c r="AQ170">
        <f>(Table2[[#This Row],[Sharpe Ratio]]-AVERAGE(Table2[Sharpe Ratio]))/_xlfn.STDEV.P(Table2[Sharpe Ratio])</f>
        <v>0.41345042189110898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2.7374250274319722</v>
      </c>
      <c r="AS170">
        <f>_xlfn.RANK.AVG(Table2[[#This Row],[1Y Return vs Nifty Z-Score]],Table2[1Y Return vs Nifty Z-Score])</f>
        <v>147</v>
      </c>
      <c r="AT170">
        <f>_xlfn.RANK.AVG(Table2[[#This Row],[6M Return vs Nifty Z-Score]],Table2[6M Return vs Nifty Z-Score])</f>
        <v>282</v>
      </c>
      <c r="AU170">
        <f>_xlfn.RANK.AVG(Table2[[#This Row],[Sharpe Ratio Z-Score]],Table2[Sharpe Ratio Z-Score])</f>
        <v>238</v>
      </c>
      <c r="AV170">
        <f>(Table2[[#This Row],[Rank 1Y]]+Table2[[#This Row],[Rank 6M]]+Table2[[#This Row],[Rank Sharpe]])/3</f>
        <v>222.33333333333334</v>
      </c>
    </row>
    <row r="171" spans="1:48" x14ac:dyDescent="0.3">
      <c r="A171" t="s">
        <v>805</v>
      </c>
      <c r="B171" t="s">
        <v>806</v>
      </c>
      <c r="C171" t="s">
        <v>3142</v>
      </c>
      <c r="D171" t="s">
        <v>135</v>
      </c>
      <c r="E171">
        <v>20335.44522768</v>
      </c>
      <c r="F171">
        <v>1790.85</v>
      </c>
      <c r="G171">
        <v>148.330773590647</v>
      </c>
      <c r="H171">
        <f>(Table2[[#This Row],[1Y Return vs Nifty]]-AVERAGE(Table2[1Y Return vs Nifty]))/_xlfn.STDEV.P(Table2[1Y Return vs Nifty])</f>
        <v>2.1022781115166338</v>
      </c>
      <c r="I171">
        <v>6.5688861756488004</v>
      </c>
      <c r="J171">
        <f>(Table2[[#This Row],[1M Return vs Nifty]]-AVERAGE(Table2[1M Return vs Nifty]))/_xlfn.STDEV.P(Table2[1M Return vs Nifty])</f>
        <v>0.51822162780980963</v>
      </c>
      <c r="K171">
        <v>6.57159758279104</v>
      </c>
      <c r="L171">
        <f>(Table2[[#This Row],[6M Return vs Nifty]]-AVERAGE(Table2[6M Return vs Nifty]))/_xlfn.STDEV.P(Table2[6M Return vs Nifty])</f>
        <v>-7.5524154674213723E-2</v>
      </c>
      <c r="M171">
        <v>-3.57999286104647</v>
      </c>
      <c r="N171">
        <f>(Table2[[#This Row],[1W Return vs Nifty]]-AVERAGE(Table2[1W Return vs Nifty]))/_xlfn.STDEV.P(Table2[1W Return vs Nifty])</f>
        <v>-1.5193283249477418</v>
      </c>
      <c r="O171">
        <v>1865.47</v>
      </c>
      <c r="P171">
        <v>1828.6407072351799</v>
      </c>
      <c r="Q171">
        <v>1592.8349400529801</v>
      </c>
      <c r="R171">
        <v>32.402830558681302</v>
      </c>
      <c r="S171" s="1">
        <f>(Table2[[#This Row],[Close Price]]-Table2[[#This Row],[20D EMA]])/Table2[[#This Row],[20D EMA]]</f>
        <v>-4.0000643269524634E-2</v>
      </c>
      <c r="T171" s="1">
        <f>(Table2[[#This Row],[Close Price]]-Table2[[#This Row],[50D EMA]])/Table2[[#This Row],[50D EMA]]</f>
        <v>-2.0666010050885163E-2</v>
      </c>
      <c r="U171" s="1">
        <f>(Table2[[#This Row],[Close Price]]-Table2[[#This Row],[200D EMA]])/Table2[[#This Row],[200D EMA]]</f>
        <v>0.1243161202506228</v>
      </c>
      <c r="V171">
        <v>1.06781291065312</v>
      </c>
      <c r="W171">
        <v>1766.3</v>
      </c>
      <c r="X171">
        <v>1836.8</v>
      </c>
      <c r="Y171">
        <v>1760</v>
      </c>
      <c r="Z171">
        <v>1979.9</v>
      </c>
      <c r="AA171">
        <v>1760</v>
      </c>
      <c r="AB171">
        <v>1941.9</v>
      </c>
      <c r="AC171" s="1">
        <f>(Table2[[#This Row],[Close Price]]/Table2[[#This Row],[Day Low]])-1</f>
        <v>1.3899111136273623E-2</v>
      </c>
      <c r="AD171" s="1">
        <f>(Table2[[#This Row],[Day High]]/Table2[[#This Row],[Close Price]])-1</f>
        <v>2.5658206996677535E-2</v>
      </c>
      <c r="AE171" s="1">
        <f>(Table2[[#This Row],[Close Price]]/Table2[[#This Row],[Current Week Low]])-1</f>
        <v>1.7528409090909136E-2</v>
      </c>
      <c r="AF171" s="1">
        <f>(Table2[[#This Row],[Current Week High]]/Table2[[#This Row],[Close Price]])-1</f>
        <v>0.10556439679481811</v>
      </c>
      <c r="AG171" s="1">
        <f>(Table2[[#This Row],[Close Price]]/Table2[[#This Row],[Current Month Low]])-1</f>
        <v>1.7528409090909136E-2</v>
      </c>
      <c r="AH171" s="1">
        <f>(Table2[[#This Row],[Current Month High]]/Table2[[#This Row],[Close Price]])-1</f>
        <v>8.4345422564704009E-2</v>
      </c>
      <c r="AI171">
        <v>20.657978807381799</v>
      </c>
      <c r="AJ171">
        <v>186.54593941840801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-0.01</v>
      </c>
      <c r="AM171" t="s">
        <v>3174</v>
      </c>
      <c r="AN171">
        <v>-3.1</v>
      </c>
      <c r="AO171" t="s">
        <v>3174</v>
      </c>
      <c r="AP171">
        <v>8.1311209063450005E-2</v>
      </c>
      <c r="AQ171">
        <f>(Table2[[#This Row],[Sharpe Ratio]]-AVERAGE(Table2[Sharpe Ratio]))/_xlfn.STDEV.P(Table2[Sharpe Ratio])</f>
        <v>0.23199769515741572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1.2576449548619038</v>
      </c>
      <c r="AS171">
        <f>_xlfn.RANK.AVG(Table2[[#This Row],[1Y Return vs Nifty Z-Score]],Table2[1Y Return vs Nifty Z-Score])</f>
        <v>33</v>
      </c>
      <c r="AT171">
        <f>_xlfn.RANK.AVG(Table2[[#This Row],[6M Return vs Nifty Z-Score]],Table2[6M Return vs Nifty Z-Score])</f>
        <v>350</v>
      </c>
      <c r="AU171">
        <f>_xlfn.RANK.AVG(Table2[[#This Row],[Sharpe Ratio Z-Score]],Table2[Sharpe Ratio Z-Score])</f>
        <v>284</v>
      </c>
      <c r="AV171">
        <f>(Table2[[#This Row],[Rank 1Y]]+Table2[[#This Row],[Rank 6M]]+Table2[[#This Row],[Rank Sharpe]])/3</f>
        <v>222.33333333333334</v>
      </c>
    </row>
    <row r="172" spans="1:48" x14ac:dyDescent="0.3">
      <c r="A172" t="s">
        <v>1376</v>
      </c>
      <c r="B172" t="s">
        <v>1377</v>
      </c>
      <c r="C172" t="s">
        <v>3141</v>
      </c>
      <c r="D172" t="s">
        <v>788</v>
      </c>
      <c r="E172">
        <v>8190.6775602079997</v>
      </c>
      <c r="F172">
        <v>205.04</v>
      </c>
      <c r="G172">
        <v>32.937986246297903</v>
      </c>
      <c r="H172">
        <f>(Table2[[#This Row],[1Y Return vs Nifty]]-AVERAGE(Table2[1Y Return vs Nifty]))/_xlfn.STDEV.P(Table2[1Y Return vs Nifty])</f>
        <v>0.13716627192271508</v>
      </c>
      <c r="I172">
        <v>-13.5412636991447</v>
      </c>
      <c r="J172">
        <f>(Table2[[#This Row],[1M Return vs Nifty]]-AVERAGE(Table2[1M Return vs Nifty]))/_xlfn.STDEV.P(Table2[1M Return vs Nifty])</f>
        <v>-1.3217974762591935</v>
      </c>
      <c r="K172">
        <v>8.6277276882865301</v>
      </c>
      <c r="L172">
        <f>(Table2[[#This Row],[6M Return vs Nifty]]-AVERAGE(Table2[6M Return vs Nifty]))/_xlfn.STDEV.P(Table2[6M Return vs Nifty])</f>
        <v>-7.3530112982051147E-3</v>
      </c>
      <c r="M172">
        <v>-3.7857024784075902E-3</v>
      </c>
      <c r="N172">
        <f>(Table2[[#This Row],[1W Return vs Nifty]]-AVERAGE(Table2[1W Return vs Nifty]))/_xlfn.STDEV.P(Table2[1W Return vs Nifty])</f>
        <v>-0.65391795271062725</v>
      </c>
      <c r="O172">
        <v>218.99</v>
      </c>
      <c r="P172">
        <v>229.105882985004</v>
      </c>
      <c r="Q172">
        <v>203.528332138216</v>
      </c>
      <c r="R172">
        <v>30.1596221547921</v>
      </c>
      <c r="S172" s="1">
        <f>(Table2[[#This Row],[Close Price]]-Table2[[#This Row],[20D EMA]])/Table2[[#This Row],[20D EMA]]</f>
        <v>-6.370153888305409E-2</v>
      </c>
      <c r="T172" s="1">
        <f>(Table2[[#This Row],[Close Price]]-Table2[[#This Row],[50D EMA]])/Table2[[#This Row],[50D EMA]]</f>
        <v>-0.10504262339950139</v>
      </c>
      <c r="U172" s="1">
        <f>(Table2[[#This Row],[Close Price]]-Table2[[#This Row],[200D EMA]])/Table2[[#This Row],[200D EMA]]</f>
        <v>7.4273092394695102E-3</v>
      </c>
      <c r="V172">
        <v>0.54134736451644605</v>
      </c>
      <c r="W172">
        <v>198.15</v>
      </c>
      <c r="X172">
        <v>209.9</v>
      </c>
      <c r="Y172">
        <v>198.15</v>
      </c>
      <c r="Z172">
        <v>215.92</v>
      </c>
      <c r="AA172">
        <v>198.15</v>
      </c>
      <c r="AB172">
        <v>211.7</v>
      </c>
      <c r="AC172" s="1">
        <f>(Table2[[#This Row],[Close Price]]/Table2[[#This Row],[Day Low]])-1</f>
        <v>3.4771637648246312E-2</v>
      </c>
      <c r="AD172" s="1">
        <f>(Table2[[#This Row],[Day High]]/Table2[[#This Row],[Close Price]])-1</f>
        <v>2.3702692157627769E-2</v>
      </c>
      <c r="AE172" s="1">
        <f>(Table2[[#This Row],[Close Price]]/Table2[[#This Row],[Current Week Low]])-1</f>
        <v>3.4771637648246312E-2</v>
      </c>
      <c r="AF172" s="1">
        <f>(Table2[[#This Row],[Current Week High]]/Table2[[#This Row],[Close Price]])-1</f>
        <v>5.3062817011314767E-2</v>
      </c>
      <c r="AG172" s="1">
        <f>(Table2[[#This Row],[Close Price]]/Table2[[#This Row],[Current Month Low]])-1</f>
        <v>3.4771637648246312E-2</v>
      </c>
      <c r="AH172" s="1">
        <f>(Table2[[#This Row],[Current Month High]]/Table2[[#This Row],[Close Price]])-1</f>
        <v>3.248146703082333E-2</v>
      </c>
      <c r="AI172">
        <v>44.601053452984701</v>
      </c>
      <c r="AJ172">
        <v>85.221318879855403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-0.27</v>
      </c>
      <c r="AM172" t="s">
        <v>3174</v>
      </c>
      <c r="AN172">
        <v>-7.76</v>
      </c>
      <c r="AO172" t="s">
        <v>3174</v>
      </c>
      <c r="AP172">
        <v>0.167105218565411</v>
      </c>
      <c r="AQ172">
        <f>(Table2[[#This Row],[Sharpe Ratio]]-AVERAGE(Table2[Sharpe Ratio]))/_xlfn.STDEV.P(Table2[Sharpe Ratio])</f>
        <v>1.2336519074680985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264</v>
      </c>
      <c r="AT172">
        <f>_xlfn.RANK.AVG(Table2[[#This Row],[6M Return vs Nifty Z-Score]],Table2[6M Return vs Nifty Z-Score])</f>
        <v>324</v>
      </c>
      <c r="AU172">
        <f>_xlfn.RANK.AVG(Table2[[#This Row],[Sharpe Ratio Z-Score]],Table2[Sharpe Ratio Z-Score])</f>
        <v>80</v>
      </c>
      <c r="AV172">
        <f>(Table2[[#This Row],[Rank 1Y]]+Table2[[#This Row],[Rank 6M]]+Table2[[#This Row],[Rank Sharpe]])/3</f>
        <v>222.66666666666666</v>
      </c>
    </row>
    <row r="173" spans="1:48" x14ac:dyDescent="0.3">
      <c r="A173" t="s">
        <v>297</v>
      </c>
      <c r="B173" t="s">
        <v>298</v>
      </c>
      <c r="C173" t="s">
        <v>3141</v>
      </c>
      <c r="D173" t="s">
        <v>161</v>
      </c>
      <c r="E173">
        <v>93180.015379799996</v>
      </c>
      <c r="F173">
        <v>267.60000000000002</v>
      </c>
      <c r="G173">
        <v>81.098332680035099</v>
      </c>
      <c r="H173">
        <f>(Table2[[#This Row],[1Y Return vs Nifty]]-AVERAGE(Table2[1Y Return vs Nifty]))/_xlfn.STDEV.P(Table2[1Y Return vs Nifty])</f>
        <v>0.95732556570474847</v>
      </c>
      <c r="I173">
        <v>-4.2676405947430203</v>
      </c>
      <c r="J173">
        <f>(Table2[[#This Row],[1M Return vs Nifty]]-AVERAGE(Table2[1M Return vs Nifty]))/_xlfn.STDEV.P(Table2[1M Return vs Nifty])</f>
        <v>-0.47328845060430624</v>
      </c>
      <c r="K173">
        <v>-4.7020687157708503</v>
      </c>
      <c r="L173">
        <f>(Table2[[#This Row],[6M Return vs Nifty]]-AVERAGE(Table2[6M Return vs Nifty]))/_xlfn.STDEV.P(Table2[6M Return vs Nifty])</f>
        <v>-0.44930338175640999</v>
      </c>
      <c r="M173">
        <v>-1.5795962951862299</v>
      </c>
      <c r="N173">
        <f>(Table2[[#This Row],[1W Return vs Nifty]]-AVERAGE(Table2[1W Return vs Nifty]))/_xlfn.STDEV.P(Table2[1W Return vs Nifty])</f>
        <v>-1.0352501214422922</v>
      </c>
      <c r="O173">
        <v>275.62</v>
      </c>
      <c r="P173">
        <v>282.59291954930399</v>
      </c>
      <c r="Q173">
        <v>255.48842024159299</v>
      </c>
      <c r="R173">
        <v>39.101914378545999</v>
      </c>
      <c r="S173" s="1">
        <f>(Table2[[#This Row],[Close Price]]-Table2[[#This Row],[20D EMA]])/Table2[[#This Row],[20D EMA]]</f>
        <v>-2.9098033524417609E-2</v>
      </c>
      <c r="T173" s="1">
        <f>(Table2[[#This Row],[Close Price]]-Table2[[#This Row],[50D EMA]])/Table2[[#This Row],[50D EMA]]</f>
        <v>-5.3054830861351952E-2</v>
      </c>
      <c r="U173" s="1">
        <f>(Table2[[#This Row],[Close Price]]-Table2[[#This Row],[200D EMA]])/Table2[[#This Row],[200D EMA]]</f>
        <v>4.740559179533136E-2</v>
      </c>
      <c r="V173">
        <v>1.0817836095584099</v>
      </c>
      <c r="W173">
        <v>262.25</v>
      </c>
      <c r="X173">
        <v>272.75</v>
      </c>
      <c r="Y173">
        <v>262.25</v>
      </c>
      <c r="Z173">
        <v>285.5</v>
      </c>
      <c r="AA173">
        <v>262.25</v>
      </c>
      <c r="AB173">
        <v>285.5</v>
      </c>
      <c r="AC173" s="1">
        <f>(Table2[[#This Row],[Close Price]]/Table2[[#This Row],[Day Low]])-1</f>
        <v>2.0400381315538674E-2</v>
      </c>
      <c r="AD173" s="1">
        <f>(Table2[[#This Row],[Day High]]/Table2[[#This Row],[Close Price]])-1</f>
        <v>1.9245142002989546E-2</v>
      </c>
      <c r="AE173" s="1">
        <f>(Table2[[#This Row],[Close Price]]/Table2[[#This Row],[Current Week Low]])-1</f>
        <v>2.0400381315538674E-2</v>
      </c>
      <c r="AF173" s="1">
        <f>(Table2[[#This Row],[Current Week High]]/Table2[[#This Row],[Close Price]])-1</f>
        <v>6.6890881913303391E-2</v>
      </c>
      <c r="AG173" s="1">
        <f>(Table2[[#This Row],[Close Price]]/Table2[[#This Row],[Current Month Low]])-1</f>
        <v>2.0400381315538674E-2</v>
      </c>
      <c r="AH173" s="1">
        <f>(Table2[[#This Row],[Current Month High]]/Table2[[#This Row],[Close Price]])-1</f>
        <v>6.6890881913303391E-2</v>
      </c>
      <c r="AI173">
        <v>25.317638266068698</v>
      </c>
      <c r="AJ173">
        <v>135.770925110132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-0.15</v>
      </c>
      <c r="AM173" t="s">
        <v>3174</v>
      </c>
      <c r="AN173">
        <v>1.04</v>
      </c>
      <c r="AO173" t="s">
        <v>3175</v>
      </c>
      <c r="AP173">
        <v>0.156370303171215</v>
      </c>
      <c r="AQ173">
        <f>(Table2[[#This Row],[Sharpe Ratio]]-AVERAGE(Table2[Sharpe Ratio]))/_xlfn.STDEV.P(Table2[Sharpe Ratio])</f>
        <v>1.1083206251814322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101</v>
      </c>
      <c r="AT173">
        <f>_xlfn.RANK.AVG(Table2[[#This Row],[6M Return vs Nifty Z-Score]],Table2[6M Return vs Nifty Z-Score])</f>
        <v>472</v>
      </c>
      <c r="AU173">
        <f>_xlfn.RANK.AVG(Table2[[#This Row],[Sharpe Ratio Z-Score]],Table2[Sharpe Ratio Z-Score])</f>
        <v>97</v>
      </c>
      <c r="AV173">
        <f>(Table2[[#This Row],[Rank 1Y]]+Table2[[#This Row],[Rank 6M]]+Table2[[#This Row],[Rank Sharpe]])/3</f>
        <v>223.33333333333334</v>
      </c>
    </row>
    <row r="174" spans="1:48" x14ac:dyDescent="0.3">
      <c r="A174" t="s">
        <v>1809</v>
      </c>
      <c r="B174" t="s">
        <v>1810</v>
      </c>
      <c r="C174" t="s">
        <v>3141</v>
      </c>
      <c r="D174" t="s">
        <v>117</v>
      </c>
      <c r="E174">
        <v>4339.4164565999999</v>
      </c>
      <c r="F174">
        <v>2130.6</v>
      </c>
      <c r="G174">
        <v>42.527057622653103</v>
      </c>
      <c r="H174">
        <f>(Table2[[#This Row],[1Y Return vs Nifty]]-AVERAGE(Table2[1Y Return vs Nifty]))/_xlfn.STDEV.P(Table2[1Y Return vs Nifty])</f>
        <v>0.30046588644848854</v>
      </c>
      <c r="I174">
        <v>-8.8672328420668904</v>
      </c>
      <c r="J174">
        <f>(Table2[[#This Row],[1M Return vs Nifty]]-AVERAGE(Table2[1M Return vs Nifty]))/_xlfn.STDEV.P(Table2[1M Return vs Nifty])</f>
        <v>-0.89413750735906139</v>
      </c>
      <c r="K174">
        <v>-2.91293150329696</v>
      </c>
      <c r="L174">
        <f>(Table2[[#This Row],[6M Return vs Nifty]]-AVERAGE(Table2[6M Return vs Nifty]))/_xlfn.STDEV.P(Table2[6M Return vs Nifty])</f>
        <v>-0.3899844071910733</v>
      </c>
      <c r="M174">
        <v>-1.4686322191833101</v>
      </c>
      <c r="N174">
        <f>(Table2[[#This Row],[1W Return vs Nifty]]-AVERAGE(Table2[1W Return vs Nifty]))/_xlfn.STDEV.P(Table2[1W Return vs Nifty])</f>
        <v>-1.0083978005165981</v>
      </c>
      <c r="O174">
        <v>2197.21</v>
      </c>
      <c r="P174">
        <v>2198.0330583822401</v>
      </c>
      <c r="Q174">
        <v>1937.53535853423</v>
      </c>
      <c r="R174">
        <v>40.175434783563503</v>
      </c>
      <c r="S174" s="1">
        <f>(Table2[[#This Row],[Close Price]]-Table2[[#This Row],[20D EMA]])/Table2[[#This Row],[20D EMA]]</f>
        <v>-3.0315718570368844E-2</v>
      </c>
      <c r="T174" s="1">
        <f>(Table2[[#This Row],[Close Price]]-Table2[[#This Row],[50D EMA]])/Table2[[#This Row],[50D EMA]]</f>
        <v>-3.0678819012791007E-2</v>
      </c>
      <c r="U174" s="1">
        <f>(Table2[[#This Row],[Close Price]]-Table2[[#This Row],[200D EMA]])/Table2[[#This Row],[200D EMA]]</f>
        <v>9.9644448095040569E-2</v>
      </c>
      <c r="V174">
        <v>0.47398807300666101</v>
      </c>
      <c r="W174">
        <v>2060.9</v>
      </c>
      <c r="X174">
        <v>2172</v>
      </c>
      <c r="Y174">
        <v>2060.9</v>
      </c>
      <c r="Z174">
        <v>2230</v>
      </c>
      <c r="AA174">
        <v>2060.9</v>
      </c>
      <c r="AB174">
        <v>2189.15</v>
      </c>
      <c r="AC174" s="1">
        <f>(Table2[[#This Row],[Close Price]]/Table2[[#This Row],[Day Low]])-1</f>
        <v>3.3820175651414264E-2</v>
      </c>
      <c r="AD174" s="1">
        <f>(Table2[[#This Row],[Day High]]/Table2[[#This Row],[Close Price]])-1</f>
        <v>1.943114615601238E-2</v>
      </c>
      <c r="AE174" s="1">
        <f>(Table2[[#This Row],[Close Price]]/Table2[[#This Row],[Current Week Low]])-1</f>
        <v>3.3820175651414264E-2</v>
      </c>
      <c r="AF174" s="1">
        <f>(Table2[[#This Row],[Current Week High]]/Table2[[#This Row],[Close Price]])-1</f>
        <v>4.6653524828686788E-2</v>
      </c>
      <c r="AG174" s="1">
        <f>(Table2[[#This Row],[Close Price]]/Table2[[#This Row],[Current Month Low]])-1</f>
        <v>3.3820175651414264E-2</v>
      </c>
      <c r="AH174" s="1">
        <f>(Table2[[#This Row],[Current Month High]]/Table2[[#This Row],[Close Price]])-1</f>
        <v>2.7480521918708423E-2</v>
      </c>
      <c r="AI174">
        <v>15.0075096217028</v>
      </c>
      <c r="AJ174">
        <v>77.107231920199496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-0.06</v>
      </c>
      <c r="AM174" t="s">
        <v>3174</v>
      </c>
      <c r="AN174">
        <v>-6.06</v>
      </c>
      <c r="AO174" t="s">
        <v>3174</v>
      </c>
      <c r="AP174">
        <v>0.27730772012163701</v>
      </c>
      <c r="AQ174">
        <f>(Table2[[#This Row],[Sharpe Ratio]]-AVERAGE(Table2[Sharpe Ratio]))/_xlfn.STDEV.P(Table2[Sharpe Ratio])</f>
        <v>2.5202778680888724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219</v>
      </c>
      <c r="AT174">
        <f>_xlfn.RANK.AVG(Table2[[#This Row],[6M Return vs Nifty Z-Score]],Table2[6M Return vs Nifty Z-Score])</f>
        <v>453</v>
      </c>
      <c r="AU174">
        <f>_xlfn.RANK.AVG(Table2[[#This Row],[Sharpe Ratio Z-Score]],Table2[Sharpe Ratio Z-Score])</f>
        <v>3</v>
      </c>
      <c r="AV174">
        <f>(Table2[[#This Row],[Rank 1Y]]+Table2[[#This Row],[Rank 6M]]+Table2[[#This Row],[Rank Sharpe]])/3</f>
        <v>225</v>
      </c>
    </row>
    <row r="175" spans="1:48" x14ac:dyDescent="0.3">
      <c r="A175" t="s">
        <v>1160</v>
      </c>
      <c r="B175" t="s">
        <v>1161</v>
      </c>
      <c r="C175" t="s">
        <v>3138</v>
      </c>
      <c r="D175" t="s">
        <v>83</v>
      </c>
      <c r="E175">
        <v>10843.058720479999</v>
      </c>
      <c r="F175">
        <v>1395.1</v>
      </c>
      <c r="G175">
        <v>84.469619547953897</v>
      </c>
      <c r="H175">
        <f>(Table2[[#This Row],[1Y Return vs Nifty]]-AVERAGE(Table2[1Y Return vs Nifty]))/_xlfn.STDEV.P(Table2[1Y Return vs Nifty])</f>
        <v>1.0147377826316599</v>
      </c>
      <c r="I175">
        <v>20.0691015135362</v>
      </c>
      <c r="J175">
        <f>(Table2[[#This Row],[1M Return vs Nifty]]-AVERAGE(Table2[1M Return vs Nifty]))/_xlfn.STDEV.P(Table2[1M Return vs Nifty])</f>
        <v>1.7534513145807671</v>
      </c>
      <c r="K175">
        <v>62.892349806768102</v>
      </c>
      <c r="L175">
        <f>(Table2[[#This Row],[6M Return vs Nifty]]-AVERAGE(Table2[6M Return vs Nifty]))/_xlfn.STDEV.P(Table2[6M Return vs Nifty])</f>
        <v>1.7917944866138862</v>
      </c>
      <c r="M175">
        <v>0.55420082672629201</v>
      </c>
      <c r="N175">
        <f>(Table2[[#This Row],[1W Return vs Nifty]]-AVERAGE(Table2[1W Return vs Nifty]))/_xlfn.STDEV.P(Table2[1W Return vs Nifty])</f>
        <v>-0.51889016809658206</v>
      </c>
      <c r="O175">
        <v>1336.81</v>
      </c>
      <c r="P175">
        <v>1213.45241763694</v>
      </c>
      <c r="Q175">
        <v>951.25039760239395</v>
      </c>
      <c r="R175">
        <v>55.388906958505501</v>
      </c>
      <c r="S175" s="1">
        <f>(Table2[[#This Row],[Close Price]]-Table2[[#This Row],[20D EMA]])/Table2[[#This Row],[20D EMA]]</f>
        <v>4.3603803083459854E-2</v>
      </c>
      <c r="T175" s="1">
        <f>(Table2[[#This Row],[Close Price]]-Table2[[#This Row],[50D EMA]])/Table2[[#This Row],[50D EMA]]</f>
        <v>0.14969485389200329</v>
      </c>
      <c r="U175" s="1">
        <f>(Table2[[#This Row],[Close Price]]-Table2[[#This Row],[200D EMA]])/Table2[[#This Row],[200D EMA]]</f>
        <v>0.4665959704367213</v>
      </c>
      <c r="V175">
        <v>1.3812089878984299</v>
      </c>
      <c r="W175">
        <v>1375</v>
      </c>
      <c r="X175">
        <v>1445</v>
      </c>
      <c r="Y175">
        <v>1375</v>
      </c>
      <c r="Z175">
        <v>1544</v>
      </c>
      <c r="AA175">
        <v>1375</v>
      </c>
      <c r="AB175">
        <v>1544</v>
      </c>
      <c r="AC175" s="1">
        <f>(Table2[[#This Row],[Close Price]]/Table2[[#This Row],[Day Low]])-1</f>
        <v>1.4618181818181641E-2</v>
      </c>
      <c r="AD175" s="1">
        <f>(Table2[[#This Row],[Day High]]/Table2[[#This Row],[Close Price]])-1</f>
        <v>3.5768045301412199E-2</v>
      </c>
      <c r="AE175" s="1">
        <f>(Table2[[#This Row],[Close Price]]/Table2[[#This Row],[Current Week Low]])-1</f>
        <v>1.4618181818181641E-2</v>
      </c>
      <c r="AF175" s="1">
        <f>(Table2[[#This Row],[Current Week High]]/Table2[[#This Row],[Close Price]])-1</f>
        <v>0.10673070030822163</v>
      </c>
      <c r="AG175" s="1">
        <f>(Table2[[#This Row],[Close Price]]/Table2[[#This Row],[Current Month Low]])-1</f>
        <v>1.4618181818181641E-2</v>
      </c>
      <c r="AH175" s="1">
        <f>(Table2[[#This Row],[Current Month High]]/Table2[[#This Row],[Close Price]])-1</f>
        <v>0.10673070030822163</v>
      </c>
      <c r="AI175">
        <v>10.6730700308221</v>
      </c>
      <c r="AJ175">
        <v>139.70790378006799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0.33</v>
      </c>
      <c r="AM175" t="s">
        <v>3175</v>
      </c>
      <c r="AN175">
        <v>8.8699999999999992</v>
      </c>
      <c r="AO175" t="s">
        <v>3175</v>
      </c>
      <c r="AQ175">
        <f>(Table2[[#This Row],[Sharpe Ratio]]-AVERAGE(Table2[Sharpe Ratio]))/_xlfn.STDEV.P(Table2[Sharpe Ratio])</f>
        <v>-0.71731934386752538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3.3237740718622062</v>
      </c>
      <c r="AS175">
        <f>_xlfn.RANK.AVG(Table2[[#This Row],[1Y Return vs Nifty Z-Score]],Table2[1Y Return vs Nifty Z-Score])</f>
        <v>94</v>
      </c>
      <c r="AT175">
        <f>_xlfn.RANK.AVG(Table2[[#This Row],[6M Return vs Nifty Z-Score]],Table2[6M Return vs Nifty Z-Score])</f>
        <v>40</v>
      </c>
      <c r="AU175">
        <f>_xlfn.RANK.AVG(Table2[[#This Row],[Sharpe Ratio Z-Score]],Table2[Sharpe Ratio Z-Score])</f>
        <v>541.5</v>
      </c>
      <c r="AV175">
        <f>(Table2[[#This Row],[Rank 1Y]]+Table2[[#This Row],[Rank 6M]]+Table2[[#This Row],[Rank Sharpe]])/3</f>
        <v>225.16666666666666</v>
      </c>
    </row>
    <row r="176" spans="1:48" x14ac:dyDescent="0.3">
      <c r="A176" t="s">
        <v>141</v>
      </c>
      <c r="B176" t="s">
        <v>142</v>
      </c>
      <c r="C176" t="s">
        <v>3129</v>
      </c>
      <c r="D176" t="s">
        <v>143</v>
      </c>
      <c r="E176">
        <v>198732.77074199999</v>
      </c>
      <c r="F176">
        <v>152.07</v>
      </c>
      <c r="G176">
        <v>73.923171001593104</v>
      </c>
      <c r="H176">
        <f>(Table2[[#This Row],[1Y Return vs Nifty]]-AVERAGE(Table2[1Y Return vs Nifty]))/_xlfn.STDEV.P(Table2[1Y Return vs Nifty])</f>
        <v>0.83513426163969917</v>
      </c>
      <c r="I176">
        <v>-13.3088714863419</v>
      </c>
      <c r="J176">
        <f>(Table2[[#This Row],[1M Return vs Nifty]]-AVERAGE(Table2[1M Return vs Nifty]))/_xlfn.STDEV.P(Table2[1M Return vs Nifty])</f>
        <v>-1.3005342776328128</v>
      </c>
      <c r="K176">
        <v>-5.3158330860708096</v>
      </c>
      <c r="L176">
        <f>(Table2[[#This Row],[6M Return vs Nifty]]-AVERAGE(Table2[6M Return vs Nifty]))/_xlfn.STDEV.P(Table2[6M Return vs Nifty])</f>
        <v>-0.46965278414829859</v>
      </c>
      <c r="M176">
        <v>0.83626368079965296</v>
      </c>
      <c r="N176">
        <f>(Table2[[#This Row],[1W Return vs Nifty]]-AVERAGE(Table2[1W Return vs Nifty]))/_xlfn.STDEV.P(Table2[1W Return vs Nifty])</f>
        <v>-0.45063346239846214</v>
      </c>
      <c r="O176">
        <v>161.03</v>
      </c>
      <c r="P176">
        <v>169.411975149402</v>
      </c>
      <c r="Q176">
        <v>152.180006722266</v>
      </c>
      <c r="R176">
        <v>25.880501016805098</v>
      </c>
      <c r="S176" s="1">
        <f>(Table2[[#This Row],[Close Price]]-Table2[[#This Row],[20D EMA]])/Table2[[#This Row],[20D EMA]]</f>
        <v>-5.5641805874681788E-2</v>
      </c>
      <c r="T176" s="1">
        <f>(Table2[[#This Row],[Close Price]]-Table2[[#This Row],[50D EMA]])/Table2[[#This Row],[50D EMA]]</f>
        <v>-0.10236569837585781</v>
      </c>
      <c r="U176" s="1">
        <f>(Table2[[#This Row],[Close Price]]-Table2[[#This Row],[200D EMA]])/Table2[[#This Row],[200D EMA]]</f>
        <v>-7.2287237092040285E-4</v>
      </c>
      <c r="V176">
        <v>0.38537438175935301</v>
      </c>
      <c r="W176">
        <v>146.88</v>
      </c>
      <c r="X176">
        <v>153.44</v>
      </c>
      <c r="Y176">
        <v>146.88</v>
      </c>
      <c r="Z176">
        <v>159.30000000000001</v>
      </c>
      <c r="AA176">
        <v>146.88</v>
      </c>
      <c r="AB176">
        <v>158.69999999999999</v>
      </c>
      <c r="AC176" s="1">
        <f>(Table2[[#This Row],[Close Price]]/Table2[[#This Row],[Day Low]])-1</f>
        <v>3.5334967320261423E-2</v>
      </c>
      <c r="AD176" s="1">
        <f>(Table2[[#This Row],[Day High]]/Table2[[#This Row],[Close Price]])-1</f>
        <v>9.009009009009139E-3</v>
      </c>
      <c r="AE176" s="1">
        <f>(Table2[[#This Row],[Close Price]]/Table2[[#This Row],[Current Week Low]])-1</f>
        <v>3.5334967320261423E-2</v>
      </c>
      <c r="AF176" s="1">
        <f>(Table2[[#This Row],[Current Week High]]/Table2[[#This Row],[Close Price]])-1</f>
        <v>4.7543894259222785E-2</v>
      </c>
      <c r="AG176" s="1">
        <f>(Table2[[#This Row],[Close Price]]/Table2[[#This Row],[Current Month Low]])-1</f>
        <v>3.5334967320261423E-2</v>
      </c>
      <c r="AH176" s="1">
        <f>(Table2[[#This Row],[Current Month High]]/Table2[[#This Row],[Close Price]])-1</f>
        <v>4.3598342868415907E-2</v>
      </c>
      <c r="AI176">
        <v>50.588544749128701</v>
      </c>
      <c r="AJ176">
        <v>131.285171102661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-0.28000000000000003</v>
      </c>
      <c r="AM176" t="s">
        <v>3174</v>
      </c>
      <c r="AN176">
        <v>-5.31</v>
      </c>
      <c r="AO176" t="s">
        <v>3174</v>
      </c>
      <c r="AP176">
        <v>0.163642538582566</v>
      </c>
      <c r="AQ176">
        <f>(Table2[[#This Row],[Sharpe Ratio]]-AVERAGE(Table2[Sharpe Ratio]))/_xlfn.STDEV.P(Table2[Sharpe Ratio])</f>
        <v>1.1932247493152757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112</v>
      </c>
      <c r="AT176">
        <f>_xlfn.RANK.AVG(Table2[[#This Row],[6M Return vs Nifty Z-Score]],Table2[6M Return vs Nifty Z-Score])</f>
        <v>478</v>
      </c>
      <c r="AU176">
        <f>_xlfn.RANK.AVG(Table2[[#This Row],[Sharpe Ratio Z-Score]],Table2[Sharpe Ratio Z-Score])</f>
        <v>88</v>
      </c>
      <c r="AV176">
        <f>(Table2[[#This Row],[Rank 1Y]]+Table2[[#This Row],[Rank 6M]]+Table2[[#This Row],[Rank Sharpe]])/3</f>
        <v>226</v>
      </c>
    </row>
    <row r="177" spans="1:48" x14ac:dyDescent="0.3">
      <c r="A177" t="s">
        <v>1134</v>
      </c>
      <c r="B177" t="s">
        <v>1135</v>
      </c>
      <c r="C177" t="s">
        <v>3137</v>
      </c>
      <c r="D177" t="s">
        <v>77</v>
      </c>
      <c r="E177">
        <v>11252.367368310001</v>
      </c>
      <c r="F177">
        <v>363.1</v>
      </c>
      <c r="G177">
        <v>28.6547006499387</v>
      </c>
      <c r="H177">
        <f>(Table2[[#This Row],[1Y Return vs Nifty]]-AVERAGE(Table2[1Y Return vs Nifty]))/_xlfn.STDEV.P(Table2[1Y Return vs Nifty])</f>
        <v>6.4222932642335306E-2</v>
      </c>
      <c r="I177">
        <v>1.3075163218126999</v>
      </c>
      <c r="J177">
        <f>(Table2[[#This Row],[1M Return vs Nifty]]-AVERAGE(Table2[1M Return vs Nifty]))/_xlfn.STDEV.P(Table2[1M Return vs Nifty])</f>
        <v>3.6821881666417297E-2</v>
      </c>
      <c r="K177">
        <v>51.030745828089003</v>
      </c>
      <c r="L177">
        <f>(Table2[[#This Row],[6M Return vs Nifty]]-AVERAGE(Table2[6M Return vs Nifty]))/_xlfn.STDEV.P(Table2[6M Return vs Nifty])</f>
        <v>1.3985221429335213</v>
      </c>
      <c r="M177">
        <v>5.1629255991614702</v>
      </c>
      <c r="N177">
        <f>(Table2[[#This Row],[1W Return vs Nifty]]-AVERAGE(Table2[1W Return vs Nifty]))/_xlfn.STDEV.P(Table2[1W Return vs Nifty])</f>
        <v>0.59638029695347283</v>
      </c>
      <c r="O177">
        <v>364.49</v>
      </c>
      <c r="P177">
        <v>352.42198050099603</v>
      </c>
      <c r="Q177">
        <v>288.97693125220098</v>
      </c>
      <c r="R177">
        <v>45.880125085979302</v>
      </c>
      <c r="S177" s="1">
        <f>(Table2[[#This Row],[Close Price]]-Table2[[#This Row],[20D EMA]])/Table2[[#This Row],[20D EMA]]</f>
        <v>-3.8135476967817673E-3</v>
      </c>
      <c r="T177" s="1">
        <f>(Table2[[#This Row],[Close Price]]-Table2[[#This Row],[50D EMA]])/Table2[[#This Row],[50D EMA]]</f>
        <v>3.0298960024639599E-2</v>
      </c>
      <c r="U177" s="1">
        <f>(Table2[[#This Row],[Close Price]]-Table2[[#This Row],[200D EMA]])/Table2[[#This Row],[200D EMA]]</f>
        <v>0.25650168138545654</v>
      </c>
      <c r="V177">
        <v>0.24984230054016399</v>
      </c>
      <c r="W177">
        <v>360.1</v>
      </c>
      <c r="X177">
        <v>365.6</v>
      </c>
      <c r="Y177">
        <v>352.6</v>
      </c>
      <c r="Z177">
        <v>367.9</v>
      </c>
      <c r="AA177">
        <v>360.1</v>
      </c>
      <c r="AB177">
        <v>367.9</v>
      </c>
      <c r="AC177" s="1">
        <f>(Table2[[#This Row],[Close Price]]/Table2[[#This Row],[Day Low]])-1</f>
        <v>8.3310191613441553E-3</v>
      </c>
      <c r="AD177" s="1">
        <f>(Table2[[#This Row],[Day High]]/Table2[[#This Row],[Close Price]])-1</f>
        <v>6.8851556045166351E-3</v>
      </c>
      <c r="AE177" s="1">
        <f>(Table2[[#This Row],[Close Price]]/Table2[[#This Row],[Current Week Low]])-1</f>
        <v>2.9778786159954551E-2</v>
      </c>
      <c r="AF177" s="1">
        <f>(Table2[[#This Row],[Current Week High]]/Table2[[#This Row],[Close Price]])-1</f>
        <v>1.3219498760671966E-2</v>
      </c>
      <c r="AG177" s="1">
        <f>(Table2[[#This Row],[Close Price]]/Table2[[#This Row],[Current Month Low]])-1</f>
        <v>8.3310191613441553E-3</v>
      </c>
      <c r="AH177" s="1">
        <f>(Table2[[#This Row],[Current Month High]]/Table2[[#This Row],[Close Price]])-1</f>
        <v>1.3219498760671966E-2</v>
      </c>
      <c r="AI177">
        <v>6.0313963095565803</v>
      </c>
      <c r="AJ177">
        <v>110.43175891046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0.15</v>
      </c>
      <c r="AM177" t="s">
        <v>3175</v>
      </c>
      <c r="AN177">
        <v>-1.53</v>
      </c>
      <c r="AO177" t="s">
        <v>3174</v>
      </c>
      <c r="AP177">
        <v>6.7325425779985001E-2</v>
      </c>
      <c r="AQ177">
        <f>(Table2[[#This Row],[Sharpe Ratio]]-AVERAGE(Table2[Sharpe Ratio]))/_xlfn.STDEV.P(Table2[Sharpe Ratio])</f>
        <v>6.8712183503751231E-2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2.1646594376994979</v>
      </c>
      <c r="AS177">
        <f>_xlfn.RANK.AVG(Table2[[#This Row],[1Y Return vs Nifty Z-Score]],Table2[1Y Return vs Nifty Z-Score])</f>
        <v>281</v>
      </c>
      <c r="AT177">
        <f>_xlfn.RANK.AVG(Table2[[#This Row],[6M Return vs Nifty Z-Score]],Table2[6M Return vs Nifty Z-Score])</f>
        <v>67</v>
      </c>
      <c r="AU177">
        <f>_xlfn.RANK.AVG(Table2[[#This Row],[Sharpe Ratio Z-Score]],Table2[Sharpe Ratio Z-Score])</f>
        <v>332</v>
      </c>
      <c r="AV177">
        <f>(Table2[[#This Row],[Rank 1Y]]+Table2[[#This Row],[Rank 6M]]+Table2[[#This Row],[Rank Sharpe]])/3</f>
        <v>226.66666666666666</v>
      </c>
    </row>
    <row r="178" spans="1:48" x14ac:dyDescent="0.3">
      <c r="A178" t="s">
        <v>777</v>
      </c>
      <c r="B178" t="s">
        <v>778</v>
      </c>
      <c r="C178" t="s">
        <v>3140</v>
      </c>
      <c r="D178" t="s">
        <v>779</v>
      </c>
      <c r="E178">
        <v>20976.579039619999</v>
      </c>
      <c r="F178">
        <v>303.95</v>
      </c>
      <c r="G178">
        <v>59.6191960390113</v>
      </c>
      <c r="H178">
        <f>(Table2[[#This Row],[1Y Return vs Nifty]]-AVERAGE(Table2[1Y Return vs Nifty]))/_xlfn.STDEV.P(Table2[1Y Return vs Nifty])</f>
        <v>0.59154095568771325</v>
      </c>
      <c r="I178">
        <v>0.87722081087204495</v>
      </c>
      <c r="J178">
        <f>(Table2[[#This Row],[1M Return vs Nifty]]-AVERAGE(Table2[1M Return vs Nifty]))/_xlfn.STDEV.P(Table2[1M Return vs Nifty])</f>
        <v>-2.5488821247733888E-3</v>
      </c>
      <c r="K178">
        <v>38.404456911576602</v>
      </c>
      <c r="L178">
        <f>(Table2[[#This Row],[6M Return vs Nifty]]-AVERAGE(Table2[6M Return vs Nifty]))/_xlfn.STDEV.P(Table2[6M Return vs Nifty])</f>
        <v>0.97989661445459741</v>
      </c>
      <c r="M178">
        <v>-3.2689017016370499</v>
      </c>
      <c r="N178">
        <f>(Table2[[#This Row],[1W Return vs Nifty]]-AVERAGE(Table2[1W Return vs Nifty]))/_xlfn.STDEV.P(Table2[1W Return vs Nifty])</f>
        <v>-1.4440470271573811</v>
      </c>
      <c r="O178">
        <v>313.97000000000003</v>
      </c>
      <c r="P178">
        <v>298.83968419339999</v>
      </c>
      <c r="Q178">
        <v>238.16989528531099</v>
      </c>
      <c r="R178">
        <v>37.560165541081403</v>
      </c>
      <c r="S178" s="1">
        <f>(Table2[[#This Row],[Close Price]]-Table2[[#This Row],[20D EMA]])/Table2[[#This Row],[20D EMA]]</f>
        <v>-3.1913877122018146E-2</v>
      </c>
      <c r="T178" s="1">
        <f>(Table2[[#This Row],[Close Price]]-Table2[[#This Row],[50D EMA]])/Table2[[#This Row],[50D EMA]]</f>
        <v>1.7100526057619435E-2</v>
      </c>
      <c r="U178" s="1">
        <f>(Table2[[#This Row],[Close Price]]-Table2[[#This Row],[200D EMA]])/Table2[[#This Row],[200D EMA]]</f>
        <v>0.27618983766142657</v>
      </c>
      <c r="V178">
        <v>0.83049969078426</v>
      </c>
      <c r="W178">
        <v>302.35000000000002</v>
      </c>
      <c r="X178">
        <v>311.60000000000002</v>
      </c>
      <c r="Y178">
        <v>302.3</v>
      </c>
      <c r="Z178">
        <v>319.05</v>
      </c>
      <c r="AA178">
        <v>302.3</v>
      </c>
      <c r="AB178">
        <v>316.3</v>
      </c>
      <c r="AC178" s="1">
        <f>(Table2[[#This Row],[Close Price]]/Table2[[#This Row],[Day Low]])-1</f>
        <v>5.2918802712087487E-3</v>
      </c>
      <c r="AD178" s="1">
        <f>(Table2[[#This Row],[Day High]]/Table2[[#This Row],[Close Price]])-1</f>
        <v>2.5168613258759853E-2</v>
      </c>
      <c r="AE178" s="1">
        <f>(Table2[[#This Row],[Close Price]]/Table2[[#This Row],[Current Week Low]])-1</f>
        <v>5.4581541515050791E-3</v>
      </c>
      <c r="AF178" s="1">
        <f>(Table2[[#This Row],[Current Week High]]/Table2[[#This Row],[Close Price]])-1</f>
        <v>4.9679223556506003E-2</v>
      </c>
      <c r="AG178" s="1">
        <f>(Table2[[#This Row],[Close Price]]/Table2[[#This Row],[Current Month Low]])-1</f>
        <v>5.4581541515050791E-3</v>
      </c>
      <c r="AH178" s="1">
        <f>(Table2[[#This Row],[Current Month High]]/Table2[[#This Row],[Close Price]])-1</f>
        <v>4.0631682842572792E-2</v>
      </c>
      <c r="AI178">
        <v>13.505510774798401</v>
      </c>
      <c r="AJ178">
        <v>104.95616992582499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0.12</v>
      </c>
      <c r="AM178" t="s">
        <v>3175</v>
      </c>
      <c r="AN178">
        <v>-1.76</v>
      </c>
      <c r="AO178" t="s">
        <v>3174</v>
      </c>
      <c r="AP178">
        <v>3.0909408073175E-2</v>
      </c>
      <c r="AQ178">
        <f>(Table2[[#This Row],[Sharpe Ratio]]-AVERAGE(Table2[Sharpe Ratio]))/_xlfn.STDEV.P(Table2[Sharpe Ratio])</f>
        <v>-0.35644870760453662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-0.23160704674438048</v>
      </c>
      <c r="AS178">
        <f>_xlfn.RANK.AVG(Table2[[#This Row],[1Y Return vs Nifty Z-Score]],Table2[1Y Return vs Nifty Z-Score])</f>
        <v>153</v>
      </c>
      <c r="AT178">
        <f>_xlfn.RANK.AVG(Table2[[#This Row],[6M Return vs Nifty Z-Score]],Table2[6M Return vs Nifty Z-Score])</f>
        <v>100</v>
      </c>
      <c r="AU178">
        <f>_xlfn.RANK.AVG(Table2[[#This Row],[Sharpe Ratio Z-Score]],Table2[Sharpe Ratio Z-Score])</f>
        <v>432</v>
      </c>
      <c r="AV178">
        <f>(Table2[[#This Row],[Rank 1Y]]+Table2[[#This Row],[Rank 6M]]+Table2[[#This Row],[Rank Sharpe]])/3</f>
        <v>228.33333333333334</v>
      </c>
    </row>
    <row r="179" spans="1:48" x14ac:dyDescent="0.3">
      <c r="A179" t="s">
        <v>1109</v>
      </c>
      <c r="B179" t="s">
        <v>1110</v>
      </c>
      <c r="C179" t="s">
        <v>3146</v>
      </c>
      <c r="D179" t="s">
        <v>1111</v>
      </c>
      <c r="E179">
        <v>11692.301471999999</v>
      </c>
      <c r="F179">
        <v>608</v>
      </c>
      <c r="G179">
        <v>41.415769668327897</v>
      </c>
      <c r="H179">
        <f>(Table2[[#This Row],[1Y Return vs Nifty]]-AVERAGE(Table2[1Y Return vs Nifty]))/_xlfn.STDEV.P(Table2[1Y Return vs Nifty])</f>
        <v>0.28154091577657148</v>
      </c>
      <c r="I179">
        <v>32.770910899135202</v>
      </c>
      <c r="J179">
        <f>(Table2[[#This Row],[1M Return vs Nifty]]-AVERAGE(Table2[1M Return vs Nifty]))/_xlfn.STDEV.P(Table2[1M Return vs Nifty])</f>
        <v>2.9156292233113015</v>
      </c>
      <c r="K179">
        <v>45.921134215402397</v>
      </c>
      <c r="L179">
        <f>(Table2[[#This Row],[6M Return vs Nifty]]-AVERAGE(Table2[6M Return vs Nifty]))/_xlfn.STDEV.P(Table2[6M Return vs Nifty])</f>
        <v>1.2291125978307145</v>
      </c>
      <c r="M179">
        <v>16.239744262638101</v>
      </c>
      <c r="N179">
        <f>(Table2[[#This Row],[1W Return vs Nifty]]-AVERAGE(Table2[1W Return vs Nifty]))/_xlfn.STDEV.P(Table2[1W Return vs Nifty])</f>
        <v>3.2768720407820453</v>
      </c>
      <c r="O179">
        <v>569.69000000000005</v>
      </c>
      <c r="P179">
        <v>540.98751582120804</v>
      </c>
      <c r="Q179">
        <v>473.291501596957</v>
      </c>
      <c r="R179">
        <v>56.479364511761801</v>
      </c>
      <c r="S179" s="1">
        <f>(Table2[[#This Row],[Close Price]]-Table2[[#This Row],[20D EMA]])/Table2[[#This Row],[20D EMA]]</f>
        <v>6.7247099299618987E-2</v>
      </c>
      <c r="T179" s="1">
        <f>(Table2[[#This Row],[Close Price]]-Table2[[#This Row],[50D EMA]])/Table2[[#This Row],[50D EMA]]</f>
        <v>0.12387066654776382</v>
      </c>
      <c r="U179" s="1">
        <f>(Table2[[#This Row],[Close Price]]-Table2[[#This Row],[200D EMA]])/Table2[[#This Row],[200D EMA]]</f>
        <v>0.28462057304751126</v>
      </c>
      <c r="V179">
        <v>4.5951918389476303</v>
      </c>
      <c r="W179">
        <v>602</v>
      </c>
      <c r="X179">
        <v>649.95000000000005</v>
      </c>
      <c r="Y179">
        <v>559.6</v>
      </c>
      <c r="Z179">
        <v>688.9</v>
      </c>
      <c r="AA179">
        <v>602</v>
      </c>
      <c r="AB179">
        <v>688.9</v>
      </c>
      <c r="AC179" s="1">
        <f>(Table2[[#This Row],[Close Price]]/Table2[[#This Row],[Day Low]])-1</f>
        <v>9.966777408637828E-3</v>
      </c>
      <c r="AD179" s="1">
        <f>(Table2[[#This Row],[Day High]]/Table2[[#This Row],[Close Price]])-1</f>
        <v>6.8996710526315841E-2</v>
      </c>
      <c r="AE179" s="1">
        <f>(Table2[[#This Row],[Close Price]]/Table2[[#This Row],[Current Week Low]])-1</f>
        <v>8.6490350250178594E-2</v>
      </c>
      <c r="AF179" s="1">
        <f>(Table2[[#This Row],[Current Week High]]/Table2[[#This Row],[Close Price]])-1</f>
        <v>0.13305921052631575</v>
      </c>
      <c r="AG179" s="1">
        <f>(Table2[[#This Row],[Close Price]]/Table2[[#This Row],[Current Month Low]])-1</f>
        <v>9.966777408637828E-3</v>
      </c>
      <c r="AH179" s="1">
        <f>(Table2[[#This Row],[Current Month High]]/Table2[[#This Row],[Close Price]])-1</f>
        <v>0.13305921052631575</v>
      </c>
      <c r="AI179">
        <v>13.305921052631501</v>
      </c>
      <c r="AJ179">
        <v>96.382428940568403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0.13</v>
      </c>
      <c r="AM179" t="s">
        <v>3175</v>
      </c>
      <c r="AN179">
        <v>17.25</v>
      </c>
      <c r="AO179" t="s">
        <v>3175</v>
      </c>
      <c r="AP179">
        <v>4.6708642628224002E-2</v>
      </c>
      <c r="AQ179">
        <f>(Table2[[#This Row],[Sharpe Ratio]]-AVERAGE(Table2[Sharpe Ratio]))/_xlfn.STDEV.P(Table2[Sharpe Ratio])</f>
        <v>-0.17199095892002492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7.531163818780608</v>
      </c>
      <c r="AS179">
        <f>_xlfn.RANK.AVG(Table2[[#This Row],[1Y Return vs Nifty Z-Score]],Table2[1Y Return vs Nifty Z-Score])</f>
        <v>223</v>
      </c>
      <c r="AT179">
        <f>_xlfn.RANK.AVG(Table2[[#This Row],[6M Return vs Nifty Z-Score]],Table2[6M Return vs Nifty Z-Score])</f>
        <v>80</v>
      </c>
      <c r="AU179">
        <f>_xlfn.RANK.AVG(Table2[[#This Row],[Sharpe Ratio Z-Score]],Table2[Sharpe Ratio Z-Score])</f>
        <v>384</v>
      </c>
      <c r="AV179">
        <f>(Table2[[#This Row],[Rank 1Y]]+Table2[[#This Row],[Rank 6M]]+Table2[[#This Row],[Rank Sharpe]])/3</f>
        <v>229</v>
      </c>
    </row>
    <row r="180" spans="1:48" x14ac:dyDescent="0.3">
      <c r="A180" t="s">
        <v>840</v>
      </c>
      <c r="B180" t="s">
        <v>841</v>
      </c>
      <c r="C180" t="s">
        <v>3141</v>
      </c>
      <c r="D180" t="s">
        <v>161</v>
      </c>
      <c r="E180">
        <v>19014.748383375001</v>
      </c>
      <c r="F180">
        <v>795.25</v>
      </c>
      <c r="G180">
        <v>94.589002559626906</v>
      </c>
      <c r="H180">
        <f>(Table2[[#This Row],[1Y Return vs Nifty]]-AVERAGE(Table2[1Y Return vs Nifty]))/_xlfn.STDEV.P(Table2[1Y Return vs Nifty])</f>
        <v>1.1870684787113228</v>
      </c>
      <c r="I180">
        <v>-3.8200945088521099</v>
      </c>
      <c r="J180">
        <f>(Table2[[#This Row],[1M Return vs Nifty]]-AVERAGE(Table2[1M Return vs Nifty]))/_xlfn.STDEV.P(Table2[1M Return vs Nifty])</f>
        <v>-0.43233931033843648</v>
      </c>
      <c r="K180">
        <v>-13.088006248888499</v>
      </c>
      <c r="L180">
        <f>(Table2[[#This Row],[6M Return vs Nifty]]-AVERAGE(Table2[6M Return vs Nifty]))/_xlfn.STDEV.P(Table2[6M Return vs Nifty])</f>
        <v>-0.7273397513346137</v>
      </c>
      <c r="M180">
        <v>-1.1950885231524899</v>
      </c>
      <c r="N180">
        <f>(Table2[[#This Row],[1W Return vs Nifty]]-AVERAGE(Table2[1W Return vs Nifty]))/_xlfn.STDEV.P(Table2[1W Return vs Nifty])</f>
        <v>-0.94220265540651016</v>
      </c>
      <c r="O180">
        <v>806.5</v>
      </c>
      <c r="P180">
        <v>807.39257427976997</v>
      </c>
      <c r="Q180">
        <v>701.97650077478204</v>
      </c>
      <c r="R180">
        <v>44.342643021958303</v>
      </c>
      <c r="S180" s="1">
        <f>(Table2[[#This Row],[Close Price]]-Table2[[#This Row],[20D EMA]])/Table2[[#This Row],[20D EMA]]</f>
        <v>-1.3949163050216987E-2</v>
      </c>
      <c r="T180" s="1">
        <f>(Table2[[#This Row],[Close Price]]-Table2[[#This Row],[50D EMA]])/Table2[[#This Row],[50D EMA]]</f>
        <v>-1.5039244435213799E-2</v>
      </c>
      <c r="U180" s="1">
        <f>(Table2[[#This Row],[Close Price]]-Table2[[#This Row],[200D EMA]])/Table2[[#This Row],[200D EMA]]</f>
        <v>0.13287268038498523</v>
      </c>
      <c r="V180">
        <v>2.52325721836131</v>
      </c>
      <c r="W180">
        <v>774.95</v>
      </c>
      <c r="X180">
        <v>810</v>
      </c>
      <c r="Y180">
        <v>774.95</v>
      </c>
      <c r="Z180">
        <v>832</v>
      </c>
      <c r="AA180">
        <v>774.95</v>
      </c>
      <c r="AB180">
        <v>830.7</v>
      </c>
      <c r="AC180" s="1">
        <f>(Table2[[#This Row],[Close Price]]/Table2[[#This Row],[Day Low]])-1</f>
        <v>2.6195238402477505E-2</v>
      </c>
      <c r="AD180" s="1">
        <f>(Table2[[#This Row],[Day High]]/Table2[[#This Row],[Close Price]])-1</f>
        <v>1.8547626532536832E-2</v>
      </c>
      <c r="AE180" s="1">
        <f>(Table2[[#This Row],[Close Price]]/Table2[[#This Row],[Current Week Low]])-1</f>
        <v>2.6195238402477505E-2</v>
      </c>
      <c r="AF180" s="1">
        <f>(Table2[[#This Row],[Current Week High]]/Table2[[#This Row],[Close Price]])-1</f>
        <v>4.6211883055642833E-2</v>
      </c>
      <c r="AG180" s="1">
        <f>(Table2[[#This Row],[Close Price]]/Table2[[#This Row],[Current Month Low]])-1</f>
        <v>2.6195238402477505E-2</v>
      </c>
      <c r="AH180" s="1">
        <f>(Table2[[#This Row],[Current Month High]]/Table2[[#This Row],[Close Price]])-1</f>
        <v>4.4577176988368494E-2</v>
      </c>
      <c r="AI180">
        <v>23.231688148381</v>
      </c>
      <c r="AJ180">
        <v>165.083333333333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0.02</v>
      </c>
      <c r="AM180" t="s">
        <v>3175</v>
      </c>
      <c r="AN180">
        <v>2.4300000000000002</v>
      </c>
      <c r="AO180" t="s">
        <v>3175</v>
      </c>
      <c r="AP180">
        <v>0.18852999392640099</v>
      </c>
      <c r="AQ180">
        <f>(Table2[[#This Row],[Sharpe Ratio]]-AVERAGE(Table2[Sharpe Ratio]))/_xlfn.STDEV.P(Table2[Sharpe Ratio])</f>
        <v>1.4837884451205934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77</v>
      </c>
      <c r="AT180">
        <f>_xlfn.RANK.AVG(Table2[[#This Row],[6M Return vs Nifty Z-Score]],Table2[6M Return vs Nifty Z-Score])</f>
        <v>563</v>
      </c>
      <c r="AU180">
        <f>_xlfn.RANK.AVG(Table2[[#This Row],[Sharpe Ratio Z-Score]],Table2[Sharpe Ratio Z-Score])</f>
        <v>47</v>
      </c>
      <c r="AV180">
        <f>(Table2[[#This Row],[Rank 1Y]]+Table2[[#This Row],[Rank 6M]]+Table2[[#This Row],[Rank Sharpe]])/3</f>
        <v>229</v>
      </c>
    </row>
    <row r="181" spans="1:48" x14ac:dyDescent="0.3">
      <c r="A181" t="s">
        <v>392</v>
      </c>
      <c r="B181" t="s">
        <v>393</v>
      </c>
      <c r="C181" t="s">
        <v>3129</v>
      </c>
      <c r="D181" t="s">
        <v>143</v>
      </c>
      <c r="E181">
        <v>59576.992473195998</v>
      </c>
      <c r="F181">
        <v>221.66</v>
      </c>
      <c r="G181">
        <v>240.73158761274101</v>
      </c>
      <c r="H181">
        <f>(Table2[[#This Row],[1Y Return vs Nifty]]-AVERAGE(Table2[1Y Return vs Nifty]))/_xlfn.STDEV.P(Table2[1Y Return vs Nifty])</f>
        <v>3.6758420907025888</v>
      </c>
      <c r="I181">
        <v>-4.4413812774033703</v>
      </c>
      <c r="J181">
        <f>(Table2[[#This Row],[1M Return vs Nifty]]-AVERAGE(Table2[1M Return vs Nifty]))/_xlfn.STDEV.P(Table2[1M Return vs Nifty])</f>
        <v>-0.48918520807450966</v>
      </c>
      <c r="K181">
        <v>28.877395452801501</v>
      </c>
      <c r="L181">
        <f>(Table2[[#This Row],[6M Return vs Nifty]]-AVERAGE(Table2[6M Return vs Nifty]))/_xlfn.STDEV.P(Table2[6M Return vs Nifty])</f>
        <v>0.6640261980240707</v>
      </c>
      <c r="M181">
        <v>3.7716210811022099</v>
      </c>
      <c r="N181">
        <f>(Table2[[#This Row],[1W Return vs Nifty]]-AVERAGE(Table2[1W Return vs Nifty]))/_xlfn.STDEV.P(Table2[1W Return vs Nifty])</f>
        <v>0.25969695969653578</v>
      </c>
      <c r="O181">
        <v>230.34</v>
      </c>
      <c r="P181">
        <v>232.41520792159</v>
      </c>
      <c r="Q181">
        <v>182.37136896075501</v>
      </c>
      <c r="R181">
        <v>35.3347548347624</v>
      </c>
      <c r="S181" s="1">
        <f>(Table2[[#This Row],[Close Price]]-Table2[[#This Row],[20D EMA]])/Table2[[#This Row],[20D EMA]]</f>
        <v>-3.768342450290877E-2</v>
      </c>
      <c r="T181" s="1">
        <f>(Table2[[#This Row],[Close Price]]-Table2[[#This Row],[50D EMA]])/Table2[[#This Row],[50D EMA]]</f>
        <v>-4.6275835466061621E-2</v>
      </c>
      <c r="U181" s="1">
        <f>(Table2[[#This Row],[Close Price]]-Table2[[#This Row],[200D EMA]])/Table2[[#This Row],[200D EMA]]</f>
        <v>0.21543201250904476</v>
      </c>
      <c r="V181">
        <v>0.25099965981995298</v>
      </c>
      <c r="W181">
        <v>218</v>
      </c>
      <c r="X181">
        <v>226.69</v>
      </c>
      <c r="Y181">
        <v>218</v>
      </c>
      <c r="Z181">
        <v>237</v>
      </c>
      <c r="AA181">
        <v>218</v>
      </c>
      <c r="AB181">
        <v>237</v>
      </c>
      <c r="AC181" s="1">
        <f>(Table2[[#This Row],[Close Price]]/Table2[[#This Row],[Day Low]])-1</f>
        <v>1.6788990825687966E-2</v>
      </c>
      <c r="AD181" s="1">
        <f>(Table2[[#This Row],[Day High]]/Table2[[#This Row],[Close Price]])-1</f>
        <v>2.2692411801858769E-2</v>
      </c>
      <c r="AE181" s="1">
        <f>(Table2[[#This Row],[Close Price]]/Table2[[#This Row],[Current Week Low]])-1</f>
        <v>1.6788990825687966E-2</v>
      </c>
      <c r="AF181" s="1">
        <f>(Table2[[#This Row],[Current Week High]]/Table2[[#This Row],[Close Price]])-1</f>
        <v>6.9205088874853438E-2</v>
      </c>
      <c r="AG181" s="1">
        <f>(Table2[[#This Row],[Close Price]]/Table2[[#This Row],[Current Month Low]])-1</f>
        <v>1.6788990825687966E-2</v>
      </c>
      <c r="AH181" s="1">
        <f>(Table2[[#This Row],[Current Month High]]/Table2[[#This Row],[Close Price]])-1</f>
        <v>6.9205088874853438E-2</v>
      </c>
      <c r="AI181">
        <v>39.853830190381601</v>
      </c>
      <c r="AJ181">
        <v>373.63247863247801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-0.18</v>
      </c>
      <c r="AM181" t="s">
        <v>3174</v>
      </c>
      <c r="AN181">
        <v>-2.67</v>
      </c>
      <c r="AO181" t="s">
        <v>3174</v>
      </c>
      <c r="AQ181">
        <f>(Table2[[#This Row],[Sharpe Ratio]]-AVERAGE(Table2[Sharpe Ratio]))/_xlfn.STDEV.P(Table2[Sharpe Ratio])</f>
        <v>-0.71731934386752538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5</v>
      </c>
      <c r="AT181">
        <f>_xlfn.RANK.AVG(Table2[[#This Row],[6M Return vs Nifty Z-Score]],Table2[6M Return vs Nifty Z-Score])</f>
        <v>141</v>
      </c>
      <c r="AU181">
        <f>_xlfn.RANK.AVG(Table2[[#This Row],[Sharpe Ratio Z-Score]],Table2[Sharpe Ratio Z-Score])</f>
        <v>541.5</v>
      </c>
      <c r="AV181">
        <f>(Table2[[#This Row],[Rank 1Y]]+Table2[[#This Row],[Rank 6M]]+Table2[[#This Row],[Rank Sharpe]])/3</f>
        <v>229.16666666666666</v>
      </c>
    </row>
    <row r="182" spans="1:48" x14ac:dyDescent="0.3">
      <c r="A182" t="s">
        <v>84</v>
      </c>
      <c r="B182" t="s">
        <v>85</v>
      </c>
      <c r="C182" t="s">
        <v>3134</v>
      </c>
      <c r="D182" t="s">
        <v>86</v>
      </c>
      <c r="E182">
        <v>315150.96040681499</v>
      </c>
      <c r="F182">
        <v>338.85</v>
      </c>
      <c r="G182">
        <v>41.574636188955601</v>
      </c>
      <c r="H182">
        <f>(Table2[[#This Row],[1Y Return vs Nifty]]-AVERAGE(Table2[1Y Return vs Nifty]))/_xlfn.STDEV.P(Table2[1Y Return vs Nifty])</f>
        <v>0.28424637499794353</v>
      </c>
      <c r="I182">
        <v>3.6616535110777302</v>
      </c>
      <c r="J182">
        <f>(Table2[[#This Row],[1M Return vs Nifty]]-AVERAGE(Table2[1M Return vs Nifty]))/_xlfn.STDEV.P(Table2[1M Return vs Nifty])</f>
        <v>0.25221845647147906</v>
      </c>
      <c r="K182">
        <v>10.938480211089299</v>
      </c>
      <c r="L182">
        <f>(Table2[[#This Row],[6M Return vs Nifty]]-AVERAGE(Table2[6M Return vs Nifty]))/_xlfn.STDEV.P(Table2[6M Return vs Nifty])</f>
        <v>6.9260156865343619E-2</v>
      </c>
      <c r="M182">
        <v>-0.40442999164292798</v>
      </c>
      <c r="N182">
        <f>(Table2[[#This Row],[1W Return vs Nifty]]-AVERAGE(Table2[1W Return vs Nifty]))/_xlfn.STDEV.P(Table2[1W Return vs Nifty])</f>
        <v>-0.75087031258436887</v>
      </c>
      <c r="O182">
        <v>344.57</v>
      </c>
      <c r="P182">
        <v>339.74311149959198</v>
      </c>
      <c r="Q182">
        <v>302.12845909876199</v>
      </c>
      <c r="R182">
        <v>38.1568742936063</v>
      </c>
      <c r="S182" s="1">
        <f>(Table2[[#This Row],[Close Price]]-Table2[[#This Row],[20D EMA]])/Table2[[#This Row],[20D EMA]]</f>
        <v>-1.6600400499172798E-2</v>
      </c>
      <c r="T182" s="1">
        <f>(Table2[[#This Row],[Close Price]]-Table2[[#This Row],[50D EMA]])/Table2[[#This Row],[50D EMA]]</f>
        <v>-2.6287847181061257E-3</v>
      </c>
      <c r="U182" s="1">
        <f>(Table2[[#This Row],[Close Price]]-Table2[[#This Row],[200D EMA]])/Table2[[#This Row],[200D EMA]]</f>
        <v>0.12154280669479806</v>
      </c>
      <c r="V182">
        <v>1.5385072189040001</v>
      </c>
      <c r="W182">
        <v>337.75</v>
      </c>
      <c r="X182">
        <v>347.45</v>
      </c>
      <c r="Y182">
        <v>337.75</v>
      </c>
      <c r="Z182">
        <v>357.45</v>
      </c>
      <c r="AA182">
        <v>337.75</v>
      </c>
      <c r="AB182">
        <v>356</v>
      </c>
      <c r="AC182" s="1">
        <f>(Table2[[#This Row],[Close Price]]/Table2[[#This Row],[Day Low]])-1</f>
        <v>3.2568467801628032E-3</v>
      </c>
      <c r="AD182" s="1">
        <f>(Table2[[#This Row],[Day High]]/Table2[[#This Row],[Close Price]])-1</f>
        <v>2.5379961634941717E-2</v>
      </c>
      <c r="AE182" s="1">
        <f>(Table2[[#This Row],[Close Price]]/Table2[[#This Row],[Current Week Low]])-1</f>
        <v>3.2568467801628032E-3</v>
      </c>
      <c r="AF182" s="1">
        <f>(Table2[[#This Row],[Current Week High]]/Table2[[#This Row],[Close Price]])-1</f>
        <v>5.4891544931385372E-2</v>
      </c>
      <c r="AG182" s="1">
        <f>(Table2[[#This Row],[Close Price]]/Table2[[#This Row],[Current Month Low]])-1</f>
        <v>3.2568467801628032E-3</v>
      </c>
      <c r="AH182" s="1">
        <f>(Table2[[#This Row],[Current Month High]]/Table2[[#This Row],[Close Price]])-1</f>
        <v>5.061236535340119E-2</v>
      </c>
      <c r="AI182">
        <v>8.0861738232256002</v>
      </c>
      <c r="AJ182">
        <v>74.890322580645105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0.02</v>
      </c>
      <c r="AM182" t="s">
        <v>3175</v>
      </c>
      <c r="AN182">
        <v>0.57999999999999996</v>
      </c>
      <c r="AO182" t="s">
        <v>3175</v>
      </c>
      <c r="AP182">
        <v>0.121021505380773</v>
      </c>
      <c r="AQ182">
        <f>(Table2[[#This Row],[Sharpe Ratio]]-AVERAGE(Table2[Sharpe Ratio]))/_xlfn.STDEV.P(Table2[Sharpe Ratio])</f>
        <v>0.69561964043370939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0.55047431618410692</v>
      </c>
      <c r="AS182">
        <f>_xlfn.RANK.AVG(Table2[[#This Row],[1Y Return vs Nifty Z-Score]],Table2[1Y Return vs Nifty Z-Score])</f>
        <v>220</v>
      </c>
      <c r="AT182">
        <f>_xlfn.RANK.AVG(Table2[[#This Row],[6M Return vs Nifty Z-Score]],Table2[6M Return vs Nifty Z-Score])</f>
        <v>295</v>
      </c>
      <c r="AU182">
        <f>_xlfn.RANK.AVG(Table2[[#This Row],[Sharpe Ratio Z-Score]],Table2[Sharpe Ratio Z-Score])</f>
        <v>174</v>
      </c>
      <c r="AV182">
        <f>(Table2[[#This Row],[Rank 1Y]]+Table2[[#This Row],[Rank 6M]]+Table2[[#This Row],[Rank Sharpe]])/3</f>
        <v>229.66666666666666</v>
      </c>
    </row>
    <row r="183" spans="1:48" x14ac:dyDescent="0.3">
      <c r="A183" t="s">
        <v>1211</v>
      </c>
      <c r="B183" t="s">
        <v>1212</v>
      </c>
      <c r="C183" t="s">
        <v>3132</v>
      </c>
      <c r="D183" t="s">
        <v>48</v>
      </c>
      <c r="E183">
        <v>9869.8159551000008</v>
      </c>
      <c r="F183">
        <v>6243.5</v>
      </c>
      <c r="G183">
        <v>23.628899735838601</v>
      </c>
      <c r="H183">
        <f>(Table2[[#This Row],[1Y Return vs Nifty]]-AVERAGE(Table2[1Y Return vs Nifty]))/_xlfn.STDEV.P(Table2[1Y Return vs Nifty])</f>
        <v>-2.1365266646653391E-2</v>
      </c>
      <c r="I183">
        <v>-1.0827708104099101</v>
      </c>
      <c r="J183">
        <f>(Table2[[#This Row],[1M Return vs Nifty]]-AVERAGE(Table2[1M Return vs Nifty]))/_xlfn.STDEV.P(Table2[1M Return vs Nifty])</f>
        <v>-0.18188230576545661</v>
      </c>
      <c r="K183">
        <v>6.7060075030739297</v>
      </c>
      <c r="L183">
        <f>(Table2[[#This Row],[6M Return vs Nifty]]-AVERAGE(Table2[6M Return vs Nifty]))/_xlfn.STDEV.P(Table2[6M Return vs Nifty])</f>
        <v>-7.1067783979444549E-2</v>
      </c>
      <c r="M183">
        <v>0.48993914688705598</v>
      </c>
      <c r="N183">
        <f>(Table2[[#This Row],[1W Return vs Nifty]]-AVERAGE(Table2[1W Return vs Nifty]))/_xlfn.STDEV.P(Table2[1W Return vs Nifty])</f>
        <v>-0.53444092391256326</v>
      </c>
      <c r="O183">
        <v>6524.95</v>
      </c>
      <c r="P183">
        <v>6296.92320643317</v>
      </c>
      <c r="Q183">
        <v>5368.9495302738796</v>
      </c>
      <c r="R183">
        <v>28.5135211964867</v>
      </c>
      <c r="S183" s="1">
        <f>(Table2[[#This Row],[Close Price]]-Table2[[#This Row],[20D EMA]])/Table2[[#This Row],[20D EMA]]</f>
        <v>-4.3134430148890006E-2</v>
      </c>
      <c r="T183" s="1">
        <f>(Table2[[#This Row],[Close Price]]-Table2[[#This Row],[50D EMA]])/Table2[[#This Row],[50D EMA]]</f>
        <v>-8.4840174608753136E-3</v>
      </c>
      <c r="U183" s="1">
        <f>(Table2[[#This Row],[Close Price]]-Table2[[#This Row],[200D EMA]])/Table2[[#This Row],[200D EMA]]</f>
        <v>0.16289042480187144</v>
      </c>
      <c r="V183">
        <v>0.51497996882322905</v>
      </c>
      <c r="W183">
        <v>6173.25</v>
      </c>
      <c r="X183">
        <v>6489.8</v>
      </c>
      <c r="Y183">
        <v>6173.25</v>
      </c>
      <c r="Z183">
        <v>6771.95</v>
      </c>
      <c r="AA183">
        <v>6173.25</v>
      </c>
      <c r="AB183">
        <v>6755.7</v>
      </c>
      <c r="AC183" s="1">
        <f>(Table2[[#This Row],[Close Price]]/Table2[[#This Row],[Day Low]])-1</f>
        <v>1.1379743247074137E-2</v>
      </c>
      <c r="AD183" s="1">
        <f>(Table2[[#This Row],[Day High]]/Table2[[#This Row],[Close Price]])-1</f>
        <v>3.9449026988067626E-2</v>
      </c>
      <c r="AE183" s="1">
        <f>(Table2[[#This Row],[Close Price]]/Table2[[#This Row],[Current Week Low]])-1</f>
        <v>1.1379743247074137E-2</v>
      </c>
      <c r="AF183" s="1">
        <f>(Table2[[#This Row],[Current Week High]]/Table2[[#This Row],[Close Price]])-1</f>
        <v>8.4640025626651738E-2</v>
      </c>
      <c r="AG183" s="1">
        <f>(Table2[[#This Row],[Close Price]]/Table2[[#This Row],[Current Month Low]])-1</f>
        <v>1.1379743247074137E-2</v>
      </c>
      <c r="AH183" s="1">
        <f>(Table2[[#This Row],[Current Month High]]/Table2[[#This Row],[Close Price]])-1</f>
        <v>8.2037318811563953E-2</v>
      </c>
      <c r="AI183">
        <v>19.324097060943298</v>
      </c>
      <c r="AJ183">
        <v>85.545104682090297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7.0000000000000007E-2</v>
      </c>
      <c r="AM183" t="s">
        <v>3175</v>
      </c>
      <c r="AN183">
        <v>-5.81</v>
      </c>
      <c r="AO183" t="s">
        <v>3174</v>
      </c>
      <c r="AP183">
        <v>0.20426562353090899</v>
      </c>
      <c r="AQ183">
        <f>(Table2[[#This Row],[Sharpe Ratio]]-AVERAGE(Table2[Sharpe Ratio]))/_xlfn.STDEV.P(Table2[Sharpe Ratio])</f>
        <v>1.6675035992230003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0.85874731891888267</v>
      </c>
      <c r="AS183">
        <f>_xlfn.RANK.AVG(Table2[[#This Row],[1Y Return vs Nifty Z-Score]],Table2[1Y Return vs Nifty Z-Score])</f>
        <v>312</v>
      </c>
      <c r="AT183">
        <f>_xlfn.RANK.AVG(Table2[[#This Row],[6M Return vs Nifty Z-Score]],Table2[6M Return vs Nifty Z-Score])</f>
        <v>347</v>
      </c>
      <c r="AU183">
        <f>_xlfn.RANK.AVG(Table2[[#This Row],[Sharpe Ratio Z-Score]],Table2[Sharpe Ratio Z-Score])</f>
        <v>30</v>
      </c>
      <c r="AV183">
        <f>(Table2[[#This Row],[Rank 1Y]]+Table2[[#This Row],[Rank 6M]]+Table2[[#This Row],[Rank Sharpe]])/3</f>
        <v>229.66666666666666</v>
      </c>
    </row>
    <row r="184" spans="1:48" x14ac:dyDescent="0.3">
      <c r="A184" t="s">
        <v>1044</v>
      </c>
      <c r="B184" t="s">
        <v>1045</v>
      </c>
      <c r="C184" t="s">
        <v>3131</v>
      </c>
      <c r="D184" t="s">
        <v>984</v>
      </c>
      <c r="E184">
        <v>13329.572617149999</v>
      </c>
      <c r="F184">
        <v>660.7</v>
      </c>
      <c r="G184">
        <v>26.501449017486301</v>
      </c>
      <c r="H184">
        <f>(Table2[[#This Row],[1Y Return vs Nifty]]-AVERAGE(Table2[1Y Return vs Nifty]))/_xlfn.STDEV.P(Table2[1Y Return vs Nifty])</f>
        <v>2.7553567303840804E-2</v>
      </c>
      <c r="I184">
        <v>15.863587993964201</v>
      </c>
      <c r="J184">
        <f>(Table2[[#This Row],[1M Return vs Nifty]]-AVERAGE(Table2[1M Return vs Nifty]))/_xlfn.STDEV.P(Table2[1M Return vs Nifty])</f>
        <v>1.3686592933073598</v>
      </c>
      <c r="K184">
        <v>61.267851393108799</v>
      </c>
      <c r="L184">
        <f>(Table2[[#This Row],[6M Return vs Nifty]]-AVERAGE(Table2[6M Return vs Nifty]))/_xlfn.STDEV.P(Table2[6M Return vs Nifty])</f>
        <v>1.7379341234123173</v>
      </c>
      <c r="M184">
        <v>11.7222804085463</v>
      </c>
      <c r="N184">
        <f>(Table2[[#This Row],[1W Return vs Nifty]]-AVERAGE(Table2[1W Return vs Nifty]))/_xlfn.STDEV.P(Table2[1W Return vs Nifty])</f>
        <v>2.1836859074869399</v>
      </c>
      <c r="O184">
        <v>612.75</v>
      </c>
      <c r="P184">
        <v>562.61823041019204</v>
      </c>
      <c r="Q184">
        <v>465.60210479922102</v>
      </c>
      <c r="R184">
        <v>70.080391104957101</v>
      </c>
      <c r="S184" s="1">
        <f>(Table2[[#This Row],[Close Price]]-Table2[[#This Row],[20D EMA]])/Table2[[#This Row],[20D EMA]]</f>
        <v>7.8253773969808316E-2</v>
      </c>
      <c r="T184" s="1">
        <f>(Table2[[#This Row],[Close Price]]-Table2[[#This Row],[50D EMA]])/Table2[[#This Row],[50D EMA]]</f>
        <v>0.17433094821385159</v>
      </c>
      <c r="U184" s="1">
        <f>(Table2[[#This Row],[Close Price]]-Table2[[#This Row],[200D EMA]])/Table2[[#This Row],[200D EMA]]</f>
        <v>0.41902279476358895</v>
      </c>
      <c r="V184">
        <v>1.3607092876262199</v>
      </c>
      <c r="W184">
        <v>653.20000000000005</v>
      </c>
      <c r="X184">
        <v>675.95</v>
      </c>
      <c r="Y184">
        <v>641</v>
      </c>
      <c r="Z184">
        <v>691.8</v>
      </c>
      <c r="AA184">
        <v>642</v>
      </c>
      <c r="AB184">
        <v>691.8</v>
      </c>
      <c r="AC184" s="1">
        <f>(Table2[[#This Row],[Close Price]]/Table2[[#This Row],[Day Low]])-1</f>
        <v>1.1481935088793582E-2</v>
      </c>
      <c r="AD184" s="1">
        <f>(Table2[[#This Row],[Day High]]/Table2[[#This Row],[Close Price]])-1</f>
        <v>2.3081580142273239E-2</v>
      </c>
      <c r="AE184" s="1">
        <f>(Table2[[#This Row],[Close Price]]/Table2[[#This Row],[Current Week Low]])-1</f>
        <v>3.0733229329173328E-2</v>
      </c>
      <c r="AF184" s="1">
        <f>(Table2[[#This Row],[Current Week High]]/Table2[[#This Row],[Close Price]])-1</f>
        <v>4.7071288027849212E-2</v>
      </c>
      <c r="AG184" s="1">
        <f>(Table2[[#This Row],[Close Price]]/Table2[[#This Row],[Current Month Low]])-1</f>
        <v>2.9127725856697984E-2</v>
      </c>
      <c r="AH184" s="1">
        <f>(Table2[[#This Row],[Current Month High]]/Table2[[#This Row],[Close Price]])-1</f>
        <v>4.7071288027849212E-2</v>
      </c>
      <c r="AI184">
        <v>4.7071288027849203</v>
      </c>
      <c r="AJ184">
        <v>92.343522561863097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0.4</v>
      </c>
      <c r="AM184" t="s">
        <v>3175</v>
      </c>
      <c r="AN184">
        <v>15.89</v>
      </c>
      <c r="AO184" t="s">
        <v>3175</v>
      </c>
      <c r="AP184">
        <v>5.8695700892067999E-2</v>
      </c>
      <c r="AQ184">
        <f>(Table2[[#This Row],[Sharpe Ratio]]-AVERAGE(Table2[Sharpe Ratio]))/_xlfn.STDEV.P(Table2[Sharpe Ratio])</f>
        <v>-3.2040775068103662E-2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5.2857921164423542</v>
      </c>
      <c r="AS184">
        <f>_xlfn.RANK.AVG(Table2[[#This Row],[1Y Return vs Nifty Z-Score]],Table2[1Y Return vs Nifty Z-Score])</f>
        <v>296</v>
      </c>
      <c r="AT184">
        <f>_xlfn.RANK.AVG(Table2[[#This Row],[6M Return vs Nifty Z-Score]],Table2[6M Return vs Nifty Z-Score])</f>
        <v>43</v>
      </c>
      <c r="AU184">
        <f>_xlfn.RANK.AVG(Table2[[#This Row],[Sharpe Ratio Z-Score]],Table2[Sharpe Ratio Z-Score])</f>
        <v>351</v>
      </c>
      <c r="AV184">
        <f>(Table2[[#This Row],[Rank 1Y]]+Table2[[#This Row],[Rank 6M]]+Table2[[#This Row],[Rank Sharpe]])/3</f>
        <v>230</v>
      </c>
    </row>
    <row r="185" spans="1:48" x14ac:dyDescent="0.3">
      <c r="A185" t="s">
        <v>1574</v>
      </c>
      <c r="B185" t="s">
        <v>1575</v>
      </c>
      <c r="C185" t="s">
        <v>3137</v>
      </c>
      <c r="D185" t="s">
        <v>77</v>
      </c>
      <c r="E185">
        <v>6194.2069585999998</v>
      </c>
      <c r="F185">
        <v>302.35000000000002</v>
      </c>
      <c r="G185">
        <v>44.515097590780002</v>
      </c>
      <c r="H185">
        <f>(Table2[[#This Row],[1Y Return vs Nifty]]-AVERAGE(Table2[1Y Return vs Nifty]))/_xlfn.STDEV.P(Table2[1Y Return vs Nifty])</f>
        <v>0.33432173627118023</v>
      </c>
      <c r="I185">
        <v>2.6749003795081898</v>
      </c>
      <c r="J185">
        <f>(Table2[[#This Row],[1M Return vs Nifty]]-AVERAGE(Table2[1M Return vs Nifty]))/_xlfn.STDEV.P(Table2[1M Return vs Nifty])</f>
        <v>0.161933469815878</v>
      </c>
      <c r="K185">
        <v>26.234519341621699</v>
      </c>
      <c r="L185">
        <f>(Table2[[#This Row],[6M Return vs Nifty]]-AVERAGE(Table2[6M Return vs Nifty]))/_xlfn.STDEV.P(Table2[6M Return vs Nifty])</f>
        <v>0.5764014481024945</v>
      </c>
      <c r="M185">
        <v>12.2351138195699</v>
      </c>
      <c r="N185">
        <f>(Table2[[#This Row],[1W Return vs Nifty]]-AVERAGE(Table2[1W Return vs Nifty]))/_xlfn.STDEV.P(Table2[1W Return vs Nifty])</f>
        <v>2.3077870385039887</v>
      </c>
      <c r="O185">
        <v>296.94</v>
      </c>
      <c r="P185">
        <v>299.45105750494503</v>
      </c>
      <c r="Q185">
        <v>262.70355420657199</v>
      </c>
      <c r="R185">
        <v>55.778527562470501</v>
      </c>
      <c r="S185" s="1">
        <f>(Table2[[#This Row],[Close Price]]-Table2[[#This Row],[20D EMA]])/Table2[[#This Row],[20D EMA]]</f>
        <v>1.8219168855661161E-2</v>
      </c>
      <c r="T185" s="1">
        <f>(Table2[[#This Row],[Close Price]]-Table2[[#This Row],[50D EMA]])/Table2[[#This Row],[50D EMA]]</f>
        <v>9.680855760568232E-3</v>
      </c>
      <c r="U185" s="1">
        <f>(Table2[[#This Row],[Close Price]]-Table2[[#This Row],[200D EMA]])/Table2[[#This Row],[200D EMA]]</f>
        <v>0.15091705140103584</v>
      </c>
      <c r="V185">
        <v>0.57311272680953695</v>
      </c>
      <c r="W185">
        <v>300</v>
      </c>
      <c r="X185">
        <v>311.39999999999998</v>
      </c>
      <c r="Y185">
        <v>275</v>
      </c>
      <c r="Z185">
        <v>315.89999999999998</v>
      </c>
      <c r="AA185">
        <v>291.7</v>
      </c>
      <c r="AB185">
        <v>315.89999999999998</v>
      </c>
      <c r="AC185" s="1">
        <f>(Table2[[#This Row],[Close Price]]/Table2[[#This Row],[Day Low]])-1</f>
        <v>7.8333333333333588E-3</v>
      </c>
      <c r="AD185" s="1">
        <f>(Table2[[#This Row],[Day High]]/Table2[[#This Row],[Close Price]])-1</f>
        <v>2.9932197784025005E-2</v>
      </c>
      <c r="AE185" s="1">
        <f>(Table2[[#This Row],[Close Price]]/Table2[[#This Row],[Current Week Low]])-1</f>
        <v>9.9454545454545462E-2</v>
      </c>
      <c r="AF185" s="1">
        <f>(Table2[[#This Row],[Current Week High]]/Table2[[#This Row],[Close Price]])-1</f>
        <v>4.4815611046799875E-2</v>
      </c>
      <c r="AG185" s="1">
        <f>(Table2[[#This Row],[Close Price]]/Table2[[#This Row],[Current Month Low]])-1</f>
        <v>3.6510113129928135E-2</v>
      </c>
      <c r="AH185" s="1">
        <f>(Table2[[#This Row],[Current Month High]]/Table2[[#This Row],[Close Price]])-1</f>
        <v>4.4815611046799875E-2</v>
      </c>
      <c r="AI185">
        <v>22.2424342649247</v>
      </c>
      <c r="AJ185">
        <v>77.591776798825194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0.02</v>
      </c>
      <c r="AM185" t="s">
        <v>3175</v>
      </c>
      <c r="AN185">
        <v>4.28</v>
      </c>
      <c r="AO185" t="s">
        <v>3175</v>
      </c>
      <c r="AP185">
        <v>6.9831942455989005E-2</v>
      </c>
      <c r="AQ185">
        <f>(Table2[[#This Row],[Sharpe Ratio]]-AVERAGE(Table2[Sharpe Ratio]))/_xlfn.STDEV.P(Table2[Sharpe Ratio])</f>
        <v>9.7976033058293777E-2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209</v>
      </c>
      <c r="AT185">
        <f>_xlfn.RANK.AVG(Table2[[#This Row],[6M Return vs Nifty Z-Score]],Table2[6M Return vs Nifty Z-Score])</f>
        <v>160</v>
      </c>
      <c r="AU185">
        <f>_xlfn.RANK.AVG(Table2[[#This Row],[Sharpe Ratio Z-Score]],Table2[Sharpe Ratio Z-Score])</f>
        <v>322</v>
      </c>
      <c r="AV185">
        <f>(Table2[[#This Row],[Rank 1Y]]+Table2[[#This Row],[Rank 6M]]+Table2[[#This Row],[Rank Sharpe]])/3</f>
        <v>230.33333333333334</v>
      </c>
    </row>
    <row r="186" spans="1:48" x14ac:dyDescent="0.3">
      <c r="A186" t="s">
        <v>49</v>
      </c>
      <c r="B186" t="s">
        <v>50</v>
      </c>
      <c r="C186" t="s">
        <v>3133</v>
      </c>
      <c r="D186" t="s">
        <v>51</v>
      </c>
      <c r="E186">
        <v>458284.97594485001</v>
      </c>
      <c r="F186">
        <v>1910.05</v>
      </c>
      <c r="G186">
        <v>41.3329579633374</v>
      </c>
      <c r="H186">
        <f>(Table2[[#This Row],[1Y Return vs Nifty]]-AVERAGE(Table2[1Y Return vs Nifty]))/_xlfn.STDEV.P(Table2[1Y Return vs Nifty])</f>
        <v>0.28013065205317111</v>
      </c>
      <c r="I186">
        <v>6.2149984339594502</v>
      </c>
      <c r="J186">
        <f>(Table2[[#This Row],[1M Return vs Nifty]]-AVERAGE(Table2[1M Return vs Nifty]))/_xlfn.STDEV.P(Table2[1M Return vs Nifty])</f>
        <v>0.48584194842112344</v>
      </c>
      <c r="K186">
        <v>6.8479880928509598</v>
      </c>
      <c r="L186">
        <f>(Table2[[#This Row],[6M Return vs Nifty]]-AVERAGE(Table2[6M Return vs Nifty]))/_xlfn.STDEV.P(Table2[6M Return vs Nifty])</f>
        <v>-6.636040718629764E-2</v>
      </c>
      <c r="M186">
        <v>3.9633202124175702</v>
      </c>
      <c r="N186">
        <f>(Table2[[#This Row],[1W Return vs Nifty]]-AVERAGE(Table2[1W Return vs Nifty]))/_xlfn.STDEV.P(Table2[1W Return vs Nifty])</f>
        <v>0.3060864470034132</v>
      </c>
      <c r="O186">
        <v>1873.52</v>
      </c>
      <c r="P186">
        <v>1798.64601957477</v>
      </c>
      <c r="Q186">
        <v>1573.4615258640199</v>
      </c>
      <c r="R186">
        <v>61.957330177223298</v>
      </c>
      <c r="S186" s="1">
        <f>(Table2[[#This Row],[Close Price]]-Table2[[#This Row],[20D EMA]])/Table2[[#This Row],[20D EMA]]</f>
        <v>1.9498057133097043E-2</v>
      </c>
      <c r="T186" s="1">
        <f>(Table2[[#This Row],[Close Price]]-Table2[[#This Row],[50D EMA]])/Table2[[#This Row],[50D EMA]]</f>
        <v>6.1937690469838942E-2</v>
      </c>
      <c r="U186" s="1">
        <f>(Table2[[#This Row],[Close Price]]-Table2[[#This Row],[200D EMA]])/Table2[[#This Row],[200D EMA]]</f>
        <v>0.21391592269861981</v>
      </c>
      <c r="V186">
        <v>1.14281313423262</v>
      </c>
      <c r="W186">
        <v>1903.65</v>
      </c>
      <c r="X186">
        <v>1952.25</v>
      </c>
      <c r="Y186">
        <v>1896.05</v>
      </c>
      <c r="Z186">
        <v>1960.35</v>
      </c>
      <c r="AA186">
        <v>1896.05</v>
      </c>
      <c r="AB186">
        <v>1952.25</v>
      </c>
      <c r="AC186" s="1">
        <f>(Table2[[#This Row],[Close Price]]/Table2[[#This Row],[Day Low]])-1</f>
        <v>3.3619625456360325E-3</v>
      </c>
      <c r="AD186" s="1">
        <f>(Table2[[#This Row],[Day High]]/Table2[[#This Row],[Close Price]])-1</f>
        <v>2.2093662469568898E-2</v>
      </c>
      <c r="AE186" s="1">
        <f>(Table2[[#This Row],[Close Price]]/Table2[[#This Row],[Current Week Low]])-1</f>
        <v>7.3837715250124614E-3</v>
      </c>
      <c r="AF186" s="1">
        <f>(Table2[[#This Row],[Current Week High]]/Table2[[#This Row],[Close Price]])-1</f>
        <v>2.6334389152116389E-2</v>
      </c>
      <c r="AG186" s="1">
        <f>(Table2[[#This Row],[Close Price]]/Table2[[#This Row],[Current Month Low]])-1</f>
        <v>7.3837715250124614E-3</v>
      </c>
      <c r="AH186" s="1">
        <f>(Table2[[#This Row],[Current Month High]]/Table2[[#This Row],[Close Price]])-1</f>
        <v>2.2093662469568898E-2</v>
      </c>
      <c r="AI186">
        <v>2.63343891521163</v>
      </c>
      <c r="AJ186">
        <v>78.785042355033397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0.09</v>
      </c>
      <c r="AM186" t="s">
        <v>3175</v>
      </c>
      <c r="AN186">
        <v>2.36</v>
      </c>
      <c r="AO186" t="s">
        <v>3175</v>
      </c>
      <c r="AP186">
        <v>0.14103625041791701</v>
      </c>
      <c r="AQ186">
        <f>(Table2[[#This Row],[Sharpe Ratio]]-AVERAGE(Table2[Sharpe Ratio]))/_xlfn.STDEV.P(Table2[Sharpe Ratio])</f>
        <v>0.92929392365183305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1.9349925639432433</v>
      </c>
      <c r="AS186">
        <f>_xlfn.RANK.AVG(Table2[[#This Row],[1Y Return vs Nifty Z-Score]],Table2[1Y Return vs Nifty Z-Score])</f>
        <v>225</v>
      </c>
      <c r="AT186">
        <f>_xlfn.RANK.AVG(Table2[[#This Row],[6M Return vs Nifty Z-Score]],Table2[6M Return vs Nifty Z-Score])</f>
        <v>344</v>
      </c>
      <c r="AU186">
        <f>_xlfn.RANK.AVG(Table2[[#This Row],[Sharpe Ratio Z-Score]],Table2[Sharpe Ratio Z-Score])</f>
        <v>123</v>
      </c>
      <c r="AV186">
        <f>(Table2[[#This Row],[Rank 1Y]]+Table2[[#This Row],[Rank 6M]]+Table2[[#This Row],[Rank Sharpe]])/3</f>
        <v>230.66666666666666</v>
      </c>
    </row>
    <row r="187" spans="1:48" x14ac:dyDescent="0.3">
      <c r="A187" t="s">
        <v>1322</v>
      </c>
      <c r="B187" t="s">
        <v>1323</v>
      </c>
      <c r="C187" t="s">
        <v>3141</v>
      </c>
      <c r="D187" t="s">
        <v>271</v>
      </c>
      <c r="E187">
        <v>8589.5256862999995</v>
      </c>
      <c r="F187">
        <v>1263.45</v>
      </c>
      <c r="G187">
        <v>69.280618649457196</v>
      </c>
      <c r="H187">
        <f>(Table2[[#This Row],[1Y Return vs Nifty]]-AVERAGE(Table2[1Y Return vs Nifty]))/_xlfn.STDEV.P(Table2[1Y Return vs Nifty])</f>
        <v>0.7560726945948536</v>
      </c>
      <c r="I187">
        <v>4.1795557682876003</v>
      </c>
      <c r="J187">
        <f>(Table2[[#This Row],[1M Return vs Nifty]]-AVERAGE(Table2[1M Return vs Nifty]))/_xlfn.STDEV.P(Table2[1M Return vs Nifty])</f>
        <v>0.2996049778668799</v>
      </c>
      <c r="K187">
        <v>73.476326217768801</v>
      </c>
      <c r="L187">
        <f>(Table2[[#This Row],[6M Return vs Nifty]]-AVERAGE(Table2[6M Return vs Nifty]))/_xlfn.STDEV.P(Table2[6M Return vs Nifty])</f>
        <v>2.1427069952504678</v>
      </c>
      <c r="M187">
        <v>4.1750627333250101</v>
      </c>
      <c r="N187">
        <f>(Table2[[#This Row],[1W Return vs Nifty]]-AVERAGE(Table2[1W Return vs Nifty]))/_xlfn.STDEV.P(Table2[1W Return vs Nifty])</f>
        <v>0.35732625658712447</v>
      </c>
      <c r="O187">
        <v>1298.6500000000001</v>
      </c>
      <c r="P187">
        <v>1289.5101273013599</v>
      </c>
      <c r="Q187">
        <v>1071.1924512722101</v>
      </c>
      <c r="R187">
        <v>57.184657154571198</v>
      </c>
      <c r="S187" s="1">
        <f>(Table2[[#This Row],[Close Price]]-Table2[[#This Row],[20D EMA]])/Table2[[#This Row],[20D EMA]]</f>
        <v>-2.7105070650290719E-2</v>
      </c>
      <c r="T187" s="1">
        <f>(Table2[[#This Row],[Close Price]]-Table2[[#This Row],[50D EMA]])/Table2[[#This Row],[50D EMA]]</f>
        <v>-2.0209323486196723E-2</v>
      </c>
      <c r="U187" s="1">
        <f>(Table2[[#This Row],[Close Price]]-Table2[[#This Row],[200D EMA]])/Table2[[#This Row],[200D EMA]]</f>
        <v>0.17947993238698967</v>
      </c>
      <c r="V187">
        <v>1.39158898340773</v>
      </c>
      <c r="W187">
        <v>1255</v>
      </c>
      <c r="X187">
        <v>1320</v>
      </c>
      <c r="Y187">
        <v>1255</v>
      </c>
      <c r="Z187">
        <v>1375</v>
      </c>
      <c r="AA187">
        <v>1255</v>
      </c>
      <c r="AB187">
        <v>1349</v>
      </c>
      <c r="AC187" s="1">
        <f>(Table2[[#This Row],[Close Price]]/Table2[[#This Row],[Day Low]])-1</f>
        <v>6.7330677290837748E-3</v>
      </c>
      <c r="AD187" s="1">
        <f>(Table2[[#This Row],[Day High]]/Table2[[#This Row],[Close Price]])-1</f>
        <v>4.4758399620087763E-2</v>
      </c>
      <c r="AE187" s="1">
        <f>(Table2[[#This Row],[Close Price]]/Table2[[#This Row],[Current Week Low]])-1</f>
        <v>6.7330677290837748E-3</v>
      </c>
      <c r="AF187" s="1">
        <f>(Table2[[#This Row],[Current Week High]]/Table2[[#This Row],[Close Price]])-1</f>
        <v>8.8289999604258096E-2</v>
      </c>
      <c r="AG187" s="1">
        <f>(Table2[[#This Row],[Close Price]]/Table2[[#This Row],[Current Month Low]])-1</f>
        <v>6.7330677290837748E-3</v>
      </c>
      <c r="AH187" s="1">
        <f>(Table2[[#This Row],[Current Month High]]/Table2[[#This Row],[Close Price]])-1</f>
        <v>6.771142506628669E-2</v>
      </c>
      <c r="AI187">
        <v>15.141081958130499</v>
      </c>
      <c r="AJ187">
        <v>133.518159135015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-0.04</v>
      </c>
      <c r="AM187" t="s">
        <v>3174</v>
      </c>
      <c r="AN187">
        <v>-5.23</v>
      </c>
      <c r="AO187" t="s">
        <v>3174</v>
      </c>
      <c r="AQ187">
        <f>(Table2[[#This Row],[Sharpe Ratio]]-AVERAGE(Table2[Sharpe Ratio]))/_xlfn.STDEV.P(Table2[Sharpe Ratio])</f>
        <v>-0.71731934386752538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2.8383915804318005</v>
      </c>
      <c r="AS187">
        <f>_xlfn.RANK.AVG(Table2[[#This Row],[1Y Return vs Nifty Z-Score]],Table2[1Y Return vs Nifty Z-Score])</f>
        <v>126</v>
      </c>
      <c r="AT187">
        <f>_xlfn.RANK.AVG(Table2[[#This Row],[6M Return vs Nifty Z-Score]],Table2[6M Return vs Nifty Z-Score])</f>
        <v>30</v>
      </c>
      <c r="AU187">
        <f>_xlfn.RANK.AVG(Table2[[#This Row],[Sharpe Ratio Z-Score]],Table2[Sharpe Ratio Z-Score])</f>
        <v>541.5</v>
      </c>
      <c r="AV187">
        <f>(Table2[[#This Row],[Rank 1Y]]+Table2[[#This Row],[Rank 6M]]+Table2[[#This Row],[Rank Sharpe]])/3</f>
        <v>232.5</v>
      </c>
    </row>
    <row r="188" spans="1:48" x14ac:dyDescent="0.3">
      <c r="A188" t="s">
        <v>244</v>
      </c>
      <c r="B188" t="s">
        <v>245</v>
      </c>
      <c r="C188" t="s">
        <v>3141</v>
      </c>
      <c r="D188" t="s">
        <v>217</v>
      </c>
      <c r="E188">
        <v>108053.38530749999</v>
      </c>
      <c r="F188">
        <v>7184.95</v>
      </c>
      <c r="G188">
        <v>6.5214635239594196</v>
      </c>
      <c r="H188">
        <f>(Table2[[#This Row],[1Y Return vs Nifty]]-AVERAGE(Table2[1Y Return vs Nifty]))/_xlfn.STDEV.P(Table2[1Y Return vs Nifty])</f>
        <v>-0.31270085372056966</v>
      </c>
      <c r="I188">
        <v>9.9984352191679609</v>
      </c>
      <c r="J188">
        <f>(Table2[[#This Row],[1M Return vs Nifty]]-AVERAGE(Table2[1M Return vs Nifty]))/_xlfn.STDEV.P(Table2[1M Return vs Nifty])</f>
        <v>0.83201519959847481</v>
      </c>
      <c r="K188">
        <v>26.408661519036698</v>
      </c>
      <c r="L188">
        <f>(Table2[[#This Row],[6M Return vs Nifty]]-AVERAGE(Table2[6M Return vs Nifty]))/_xlfn.STDEV.P(Table2[6M Return vs Nifty])</f>
        <v>0.58217514467579934</v>
      </c>
      <c r="M188">
        <v>13.072842558762</v>
      </c>
      <c r="N188">
        <f>(Table2[[#This Row],[1W Return vs Nifty]]-AVERAGE(Table2[1W Return vs Nifty]))/_xlfn.STDEV.P(Table2[1W Return vs Nifty])</f>
        <v>2.510509953556888</v>
      </c>
      <c r="O188">
        <v>6877.4</v>
      </c>
      <c r="P188">
        <v>6746.0324941028002</v>
      </c>
      <c r="Q188">
        <v>6030.5319236811401</v>
      </c>
      <c r="R188">
        <v>65.991276139377305</v>
      </c>
      <c r="S188" s="1">
        <f>(Table2[[#This Row],[Close Price]]-Table2[[#This Row],[20D EMA]])/Table2[[#This Row],[20D EMA]]</f>
        <v>4.4718934481053914E-2</v>
      </c>
      <c r="T188" s="1">
        <f>(Table2[[#This Row],[Close Price]]-Table2[[#This Row],[50D EMA]])/Table2[[#This Row],[50D EMA]]</f>
        <v>6.506305836517827E-2</v>
      </c>
      <c r="U188" s="1">
        <f>(Table2[[#This Row],[Close Price]]-Table2[[#This Row],[200D EMA]])/Table2[[#This Row],[200D EMA]]</f>
        <v>0.19142889730599139</v>
      </c>
      <c r="V188">
        <v>1.3149621517760399</v>
      </c>
      <c r="W188">
        <v>7170</v>
      </c>
      <c r="X188">
        <v>7393.45</v>
      </c>
      <c r="Y188">
        <v>6902.4</v>
      </c>
      <c r="Z188">
        <v>7430</v>
      </c>
      <c r="AA188">
        <v>6902.4</v>
      </c>
      <c r="AB188">
        <v>7430</v>
      </c>
      <c r="AC188" s="1">
        <f>(Table2[[#This Row],[Close Price]]/Table2[[#This Row],[Day Low]])-1</f>
        <v>2.0850767085076605E-3</v>
      </c>
      <c r="AD188" s="1">
        <f>(Table2[[#This Row],[Day High]]/Table2[[#This Row],[Close Price]])-1</f>
        <v>2.9018991085532964E-2</v>
      </c>
      <c r="AE188" s="1">
        <f>(Table2[[#This Row],[Close Price]]/Table2[[#This Row],[Current Week Low]])-1</f>
        <v>4.0935037088548842E-2</v>
      </c>
      <c r="AF188" s="1">
        <f>(Table2[[#This Row],[Current Week High]]/Table2[[#This Row],[Close Price]])-1</f>
        <v>3.4106013263836221E-2</v>
      </c>
      <c r="AG188" s="1">
        <f>(Table2[[#This Row],[Close Price]]/Table2[[#This Row],[Current Month Low]])-1</f>
        <v>4.0935037088548842E-2</v>
      </c>
      <c r="AH188" s="1">
        <f>(Table2[[#This Row],[Current Month High]]/Table2[[#This Row],[Close Price]])-1</f>
        <v>3.4106013263836221E-2</v>
      </c>
      <c r="AI188">
        <v>3.4106013263836199</v>
      </c>
      <c r="AJ188">
        <v>89.027887398053096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0.01</v>
      </c>
      <c r="AM188" t="s">
        <v>3175</v>
      </c>
      <c r="AN188">
        <v>7.38</v>
      </c>
      <c r="AO188" t="s">
        <v>3175</v>
      </c>
      <c r="AP188">
        <v>0.13463251102872401</v>
      </c>
      <c r="AQ188">
        <f>(Table2[[#This Row],[Sharpe Ratio]]-AVERAGE(Table2[Sharpe Ratio]))/_xlfn.STDEV.P(Table2[Sharpe Ratio])</f>
        <v>0.85452958321640449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4.4665290273269971</v>
      </c>
      <c r="AS188">
        <f>_xlfn.RANK.AVG(Table2[[#This Row],[1Y Return vs Nifty Z-Score]],Table2[1Y Return vs Nifty Z-Score])</f>
        <v>401</v>
      </c>
      <c r="AT188">
        <f>_xlfn.RANK.AVG(Table2[[#This Row],[6M Return vs Nifty Z-Score]],Table2[6M Return vs Nifty Z-Score])</f>
        <v>158</v>
      </c>
      <c r="AU188">
        <f>_xlfn.RANK.AVG(Table2[[#This Row],[Sharpe Ratio Z-Score]],Table2[Sharpe Ratio Z-Score])</f>
        <v>139</v>
      </c>
      <c r="AV188">
        <f>(Table2[[#This Row],[Rank 1Y]]+Table2[[#This Row],[Rank 6M]]+Table2[[#This Row],[Rank Sharpe]])/3</f>
        <v>232.66666666666666</v>
      </c>
    </row>
    <row r="189" spans="1:48" x14ac:dyDescent="0.3">
      <c r="A189" t="s">
        <v>1753</v>
      </c>
      <c r="B189" t="s">
        <v>1754</v>
      </c>
      <c r="C189" t="s">
        <v>607</v>
      </c>
      <c r="D189" t="s">
        <v>607</v>
      </c>
      <c r="E189">
        <v>4685.0376716000001</v>
      </c>
      <c r="F189">
        <v>226.84</v>
      </c>
      <c r="G189">
        <v>34.727649092088001</v>
      </c>
      <c r="H189">
        <f>(Table2[[#This Row],[1Y Return vs Nifty]]-AVERAGE(Table2[1Y Return vs Nifty]))/_xlfn.STDEV.P(Table2[1Y Return vs Nifty])</f>
        <v>0.16764380633436382</v>
      </c>
      <c r="I189">
        <v>11.8273179367804</v>
      </c>
      <c r="J189">
        <f>(Table2[[#This Row],[1M Return vs Nifty]]-AVERAGE(Table2[1M Return vs Nifty]))/_xlfn.STDEV.P(Table2[1M Return vs Nifty])</f>
        <v>0.99935254717968369</v>
      </c>
      <c r="K189">
        <v>21.164562401316701</v>
      </c>
      <c r="L189">
        <f>(Table2[[#This Row],[6M Return vs Nifty]]-AVERAGE(Table2[6M Return vs Nifty]))/_xlfn.STDEV.P(Table2[6M Return vs Nifty])</f>
        <v>0.40830665655017079</v>
      </c>
      <c r="M189">
        <v>12.968361889222299</v>
      </c>
      <c r="N189">
        <f>(Table2[[#This Row],[1W Return vs Nifty]]-AVERAGE(Table2[1W Return vs Nifty]))/_xlfn.STDEV.P(Table2[1W Return vs Nifty])</f>
        <v>2.4852265594164491</v>
      </c>
      <c r="O189">
        <v>217.53</v>
      </c>
      <c r="P189">
        <v>213.81736832497</v>
      </c>
      <c r="Q189">
        <v>187.47278037861099</v>
      </c>
      <c r="R189">
        <v>64.648511797025904</v>
      </c>
      <c r="S189" s="1">
        <f>(Table2[[#This Row],[Close Price]]-Table2[[#This Row],[20D EMA]])/Table2[[#This Row],[20D EMA]]</f>
        <v>4.2798694432951784E-2</v>
      </c>
      <c r="T189" s="1">
        <f>(Table2[[#This Row],[Close Price]]-Table2[[#This Row],[50D EMA]])/Table2[[#This Row],[50D EMA]]</f>
        <v>6.0905396867655628E-2</v>
      </c>
      <c r="U189" s="1">
        <f>(Table2[[#This Row],[Close Price]]-Table2[[#This Row],[200D EMA]])/Table2[[#This Row],[200D EMA]]</f>
        <v>0.20998898902488602</v>
      </c>
      <c r="V189">
        <v>1.42372132403858</v>
      </c>
      <c r="W189">
        <v>225.3</v>
      </c>
      <c r="X189">
        <v>237.86</v>
      </c>
      <c r="Y189">
        <v>212.9</v>
      </c>
      <c r="Z189">
        <v>237.86</v>
      </c>
      <c r="AA189">
        <v>220.1</v>
      </c>
      <c r="AB189">
        <v>237.86</v>
      </c>
      <c r="AC189" s="1">
        <f>(Table2[[#This Row],[Close Price]]/Table2[[#This Row],[Day Low]])-1</f>
        <v>6.8353306702173544E-3</v>
      </c>
      <c r="AD189" s="1">
        <f>(Table2[[#This Row],[Day High]]/Table2[[#This Row],[Close Price]])-1</f>
        <v>4.858049726679603E-2</v>
      </c>
      <c r="AE189" s="1">
        <f>(Table2[[#This Row],[Close Price]]/Table2[[#This Row],[Current Week Low]])-1</f>
        <v>6.5476749647721988E-2</v>
      </c>
      <c r="AF189" s="1">
        <f>(Table2[[#This Row],[Current Week High]]/Table2[[#This Row],[Close Price]])-1</f>
        <v>4.858049726679603E-2</v>
      </c>
      <c r="AG189" s="1">
        <f>(Table2[[#This Row],[Close Price]]/Table2[[#This Row],[Current Month Low]])-1</f>
        <v>3.0622444343480382E-2</v>
      </c>
      <c r="AH189" s="1">
        <f>(Table2[[#This Row],[Current Month High]]/Table2[[#This Row],[Close Price]])-1</f>
        <v>4.858049726679603E-2</v>
      </c>
      <c r="AI189">
        <v>7.2121318991359402</v>
      </c>
      <c r="AJ189">
        <v>69.157345264727795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-0.05</v>
      </c>
      <c r="AM189" t="s">
        <v>3174</v>
      </c>
      <c r="AN189">
        <v>7.13</v>
      </c>
      <c r="AO189" t="s">
        <v>3175</v>
      </c>
      <c r="AP189">
        <v>9.3770477298392996E-2</v>
      </c>
      <c r="AQ189">
        <f>(Table2[[#This Row],[Sharpe Ratio]]-AVERAGE(Table2[Sharpe Ratio]))/_xlfn.STDEV.P(Table2[Sharpe Ratio])</f>
        <v>0.37746098079105989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4.4379905502717278</v>
      </c>
      <c r="AS189">
        <f>_xlfn.RANK.AVG(Table2[[#This Row],[1Y Return vs Nifty Z-Score]],Table2[1Y Return vs Nifty Z-Score])</f>
        <v>256</v>
      </c>
      <c r="AT189">
        <f>_xlfn.RANK.AVG(Table2[[#This Row],[6M Return vs Nifty Z-Score]],Table2[6M Return vs Nifty Z-Score])</f>
        <v>197</v>
      </c>
      <c r="AU189">
        <f>_xlfn.RANK.AVG(Table2[[#This Row],[Sharpe Ratio Z-Score]],Table2[Sharpe Ratio Z-Score])</f>
        <v>248</v>
      </c>
      <c r="AV189">
        <f>(Table2[[#This Row],[Rank 1Y]]+Table2[[#This Row],[Rank 6M]]+Table2[[#This Row],[Rank Sharpe]])/3</f>
        <v>233.66666666666666</v>
      </c>
    </row>
    <row r="190" spans="1:48" x14ac:dyDescent="0.3">
      <c r="A190" t="s">
        <v>1226</v>
      </c>
      <c r="B190" t="s">
        <v>1227</v>
      </c>
      <c r="C190" t="s">
        <v>3132</v>
      </c>
      <c r="D190" t="s">
        <v>48</v>
      </c>
      <c r="E190">
        <v>9733.9571389600005</v>
      </c>
      <c r="F190">
        <v>1493.6</v>
      </c>
      <c r="G190">
        <v>28.376313351137799</v>
      </c>
      <c r="H190">
        <f>(Table2[[#This Row],[1Y Return vs Nifty]]-AVERAGE(Table2[1Y Return vs Nifty]))/_xlfn.STDEV.P(Table2[1Y Return vs Nifty])</f>
        <v>5.9482062875200678E-2</v>
      </c>
      <c r="I190">
        <v>-2.7969892759227899</v>
      </c>
      <c r="J190">
        <f>(Table2[[#This Row],[1M Return vs Nifty]]-AVERAGE(Table2[1M Return vs Nifty]))/_xlfn.STDEV.P(Table2[1M Return vs Nifty])</f>
        <v>-0.3387282141614496</v>
      </c>
      <c r="K190">
        <v>27.913466664649501</v>
      </c>
      <c r="L190">
        <f>(Table2[[#This Row],[6M Return vs Nifty]]-AVERAGE(Table2[6M Return vs Nifty]))/_xlfn.STDEV.P(Table2[6M Return vs Nifty])</f>
        <v>0.63206706885916963</v>
      </c>
      <c r="M190">
        <v>0.58374956506141495</v>
      </c>
      <c r="N190">
        <f>(Table2[[#This Row],[1W Return vs Nifty]]-AVERAGE(Table2[1W Return vs Nifty]))/_xlfn.STDEV.P(Table2[1W Return vs Nifty])</f>
        <v>-0.5117396358405103</v>
      </c>
      <c r="O190">
        <v>1538.59</v>
      </c>
      <c r="P190">
        <v>1553.8085824018401</v>
      </c>
      <c r="Q190">
        <v>1349.1600927442601</v>
      </c>
      <c r="R190">
        <v>35.197029953311898</v>
      </c>
      <c r="S190" s="1">
        <f>(Table2[[#This Row],[Close Price]]-Table2[[#This Row],[20D EMA]])/Table2[[#This Row],[20D EMA]]</f>
        <v>-2.9241058371625977E-2</v>
      </c>
      <c r="T190" s="1">
        <f>(Table2[[#This Row],[Close Price]]-Table2[[#This Row],[50D EMA]])/Table2[[#This Row],[50D EMA]]</f>
        <v>-3.8749034523140047E-2</v>
      </c>
      <c r="U190" s="1">
        <f>(Table2[[#This Row],[Close Price]]-Table2[[#This Row],[200D EMA]])/Table2[[#This Row],[200D EMA]]</f>
        <v>0.10705913110870464</v>
      </c>
      <c r="V190">
        <v>0.53631675187435701</v>
      </c>
      <c r="W190">
        <v>1465.6</v>
      </c>
      <c r="X190">
        <v>1513.15</v>
      </c>
      <c r="Y190">
        <v>1465.6</v>
      </c>
      <c r="Z190">
        <v>1564</v>
      </c>
      <c r="AA190">
        <v>1465.6</v>
      </c>
      <c r="AB190">
        <v>1564</v>
      </c>
      <c r="AC190" s="1">
        <f>(Table2[[#This Row],[Close Price]]/Table2[[#This Row],[Day Low]])-1</f>
        <v>1.9104803493449785E-2</v>
      </c>
      <c r="AD190" s="1">
        <f>(Table2[[#This Row],[Day High]]/Table2[[#This Row],[Close Price]])-1</f>
        <v>1.3089180503481623E-2</v>
      </c>
      <c r="AE190" s="1">
        <f>(Table2[[#This Row],[Close Price]]/Table2[[#This Row],[Current Week Low]])-1</f>
        <v>1.9104803493449785E-2</v>
      </c>
      <c r="AF190" s="1">
        <f>(Table2[[#This Row],[Current Week High]]/Table2[[#This Row],[Close Price]])-1</f>
        <v>4.713444027852165E-2</v>
      </c>
      <c r="AG190" s="1">
        <f>(Table2[[#This Row],[Close Price]]/Table2[[#This Row],[Current Month Low]])-1</f>
        <v>1.9104803493449785E-2</v>
      </c>
      <c r="AH190" s="1">
        <f>(Table2[[#This Row],[Current Month High]]/Table2[[#This Row],[Close Price]])-1</f>
        <v>4.713444027852165E-2</v>
      </c>
      <c r="AI190">
        <v>25.863685056239898</v>
      </c>
      <c r="AJ190">
        <v>85.517327040119199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-0.14000000000000001</v>
      </c>
      <c r="AM190" t="s">
        <v>3174</v>
      </c>
      <c r="AN190">
        <v>-6.02</v>
      </c>
      <c r="AO190" t="s">
        <v>3174</v>
      </c>
      <c r="AP190">
        <v>8.5845463440541003E-2</v>
      </c>
      <c r="AQ190">
        <f>(Table2[[#This Row],[Sharpe Ratio]]-AVERAGE(Table2[Sharpe Ratio]))/_xlfn.STDEV.P(Table2[Sharpe Ratio])</f>
        <v>0.28493559866450779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283</v>
      </c>
      <c r="AT190">
        <f>_xlfn.RANK.AVG(Table2[[#This Row],[6M Return vs Nifty Z-Score]],Table2[6M Return vs Nifty Z-Score])</f>
        <v>146</v>
      </c>
      <c r="AU190">
        <f>_xlfn.RANK.AVG(Table2[[#This Row],[Sharpe Ratio Z-Score]],Table2[Sharpe Ratio Z-Score])</f>
        <v>272</v>
      </c>
      <c r="AV190">
        <f>(Table2[[#This Row],[Rank 1Y]]+Table2[[#This Row],[Rank 6M]]+Table2[[#This Row],[Rank Sharpe]])/3</f>
        <v>233.66666666666666</v>
      </c>
    </row>
    <row r="191" spans="1:48" x14ac:dyDescent="0.3">
      <c r="A191" t="s">
        <v>1478</v>
      </c>
      <c r="B191" t="s">
        <v>1479</v>
      </c>
      <c r="C191" t="s">
        <v>3131</v>
      </c>
      <c r="D191" t="s">
        <v>120</v>
      </c>
      <c r="E191">
        <v>7061.9733215399901</v>
      </c>
      <c r="F191">
        <v>1170.5999999999999</v>
      </c>
      <c r="G191">
        <v>38.300180237036798</v>
      </c>
      <c r="H191">
        <f>(Table2[[#This Row],[1Y Return vs Nifty]]-AVERAGE(Table2[1Y Return vs Nifty]))/_xlfn.STDEV.P(Table2[1Y Return vs Nifty])</f>
        <v>0.22848316563770504</v>
      </c>
      <c r="I191">
        <v>-4.1407451593829103</v>
      </c>
      <c r="J191">
        <f>(Table2[[#This Row],[1M Return vs Nifty]]-AVERAGE(Table2[1M Return vs Nifty]))/_xlfn.STDEV.P(Table2[1M Return vs Nifty])</f>
        <v>-0.46167789440579587</v>
      </c>
      <c r="K191">
        <v>26.009078747909701</v>
      </c>
      <c r="L191">
        <f>(Table2[[#This Row],[6M Return vs Nifty]]-AVERAGE(Table2[6M Return vs Nifty]))/_xlfn.STDEV.P(Table2[6M Return vs Nifty])</f>
        <v>0.56892694880128936</v>
      </c>
      <c r="M191">
        <v>3.7801457554949001</v>
      </c>
      <c r="N191">
        <f>(Table2[[#This Row],[1W Return vs Nifty]]-AVERAGE(Table2[1W Return vs Nifty]))/_xlfn.STDEV.P(Table2[1W Return vs Nifty])</f>
        <v>0.26175985519231348</v>
      </c>
      <c r="O191">
        <v>1196.1099999999999</v>
      </c>
      <c r="P191">
        <v>1185.17442859584</v>
      </c>
      <c r="Q191">
        <v>1026.0529367265301</v>
      </c>
      <c r="R191">
        <v>37.252488245244898</v>
      </c>
      <c r="S191" s="1">
        <f>(Table2[[#This Row],[Close Price]]-Table2[[#This Row],[20D EMA]])/Table2[[#This Row],[20D EMA]]</f>
        <v>-2.132746988153263E-2</v>
      </c>
      <c r="T191" s="1">
        <f>(Table2[[#This Row],[Close Price]]-Table2[[#This Row],[50D EMA]])/Table2[[#This Row],[50D EMA]]</f>
        <v>-1.2297285736334587E-2</v>
      </c>
      <c r="U191" s="1">
        <f>(Table2[[#This Row],[Close Price]]-Table2[[#This Row],[200D EMA]])/Table2[[#This Row],[200D EMA]]</f>
        <v>0.14087680869042274</v>
      </c>
      <c r="V191">
        <v>0.34650361161137899</v>
      </c>
      <c r="W191">
        <v>1155</v>
      </c>
      <c r="X191">
        <v>1188.5999999999999</v>
      </c>
      <c r="Y191">
        <v>1155</v>
      </c>
      <c r="Z191">
        <v>1211.95</v>
      </c>
      <c r="AA191">
        <v>1155</v>
      </c>
      <c r="AB191">
        <v>1211.95</v>
      </c>
      <c r="AC191" s="1">
        <f>(Table2[[#This Row],[Close Price]]/Table2[[#This Row],[Day Low]])-1</f>
        <v>1.3506493506493467E-2</v>
      </c>
      <c r="AD191" s="1">
        <f>(Table2[[#This Row],[Day High]]/Table2[[#This Row],[Close Price]])-1</f>
        <v>1.5376729882111695E-2</v>
      </c>
      <c r="AE191" s="1">
        <f>(Table2[[#This Row],[Close Price]]/Table2[[#This Row],[Current Week Low]])-1</f>
        <v>1.3506493506493467E-2</v>
      </c>
      <c r="AF191" s="1">
        <f>(Table2[[#This Row],[Current Week High]]/Table2[[#This Row],[Close Price]])-1</f>
        <v>3.5323765590295597E-2</v>
      </c>
      <c r="AG191" s="1">
        <f>(Table2[[#This Row],[Close Price]]/Table2[[#This Row],[Current Month Low]])-1</f>
        <v>1.3506493506493467E-2</v>
      </c>
      <c r="AH191" s="1">
        <f>(Table2[[#This Row],[Current Month High]]/Table2[[#This Row],[Close Price]])-1</f>
        <v>3.5323765590295597E-2</v>
      </c>
      <c r="AI191">
        <v>14.992311635058901</v>
      </c>
      <c r="AJ191">
        <v>79.746641074856001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-0.08</v>
      </c>
      <c r="AM191" t="s">
        <v>3174</v>
      </c>
      <c r="AN191">
        <v>-4.43</v>
      </c>
      <c r="AO191" t="s">
        <v>3174</v>
      </c>
      <c r="AP191">
        <v>7.4949495956126003E-2</v>
      </c>
      <c r="AQ191">
        <f>(Table2[[#This Row],[Sharpe Ratio]]-AVERAGE(Table2[Sharpe Ratio]))/_xlfn.STDEV.P(Table2[Sharpe Ratio])</f>
        <v>0.15772401604561806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0.7552160912711301</v>
      </c>
      <c r="AS191">
        <f>_xlfn.RANK.AVG(Table2[[#This Row],[1Y Return vs Nifty Z-Score]],Table2[1Y Return vs Nifty Z-Score])</f>
        <v>237</v>
      </c>
      <c r="AT191">
        <f>_xlfn.RANK.AVG(Table2[[#This Row],[6M Return vs Nifty Z-Score]],Table2[6M Return vs Nifty Z-Score])</f>
        <v>162</v>
      </c>
      <c r="AU191">
        <f>_xlfn.RANK.AVG(Table2[[#This Row],[Sharpe Ratio Z-Score]],Table2[Sharpe Ratio Z-Score])</f>
        <v>302</v>
      </c>
      <c r="AV191">
        <f>(Table2[[#This Row],[Rank 1Y]]+Table2[[#This Row],[Rank 6M]]+Table2[[#This Row],[Rank Sharpe]])/3</f>
        <v>233.66666666666666</v>
      </c>
    </row>
    <row r="192" spans="1:48" x14ac:dyDescent="0.3">
      <c r="A192" t="s">
        <v>128</v>
      </c>
      <c r="B192" t="s">
        <v>129</v>
      </c>
      <c r="C192" t="s">
        <v>3136</v>
      </c>
      <c r="D192" t="s">
        <v>130</v>
      </c>
      <c r="E192">
        <v>218554.625275</v>
      </c>
      <c r="F192">
        <v>517.25</v>
      </c>
      <c r="G192">
        <v>40.9883402764872</v>
      </c>
      <c r="H192">
        <f>(Table2[[#This Row],[1Y Return vs Nifty]]-AVERAGE(Table2[1Y Return vs Nifty]))/_xlfn.STDEV.P(Table2[1Y Return vs Nifty])</f>
        <v>0.27426189446313304</v>
      </c>
      <c r="I192">
        <v>7.6740434954264796</v>
      </c>
      <c r="J192">
        <f>(Table2[[#This Row],[1M Return vs Nifty]]-AVERAGE(Table2[1M Return vs Nifty]))/_xlfn.STDEV.P(Table2[1M Return vs Nifty])</f>
        <v>0.61934024671883492</v>
      </c>
      <c r="K192">
        <v>41.996829209390803</v>
      </c>
      <c r="L192">
        <f>(Table2[[#This Row],[6M Return vs Nifty]]-AVERAGE(Table2[6M Return vs Nifty]))/_xlfn.STDEV.P(Table2[6M Return vs Nifty])</f>
        <v>1.0990019795867703</v>
      </c>
      <c r="M192">
        <v>4.4572203457486097</v>
      </c>
      <c r="N192">
        <f>(Table2[[#This Row],[1W Return vs Nifty]]-AVERAGE(Table2[1W Return vs Nifty]))/_xlfn.STDEV.P(Table2[1W Return vs Nifty])</f>
        <v>0.42560589296445756</v>
      </c>
      <c r="O192">
        <v>511.59</v>
      </c>
      <c r="P192">
        <v>533.02189091142702</v>
      </c>
      <c r="Q192">
        <v>491.66248153025799</v>
      </c>
      <c r="R192">
        <v>58.722844176183202</v>
      </c>
      <c r="S192" s="1">
        <f>(Table2[[#This Row],[Close Price]]-Table2[[#This Row],[20D EMA]])/Table2[[#This Row],[20D EMA]]</f>
        <v>1.1063546980980913E-2</v>
      </c>
      <c r="T192" s="1">
        <f>(Table2[[#This Row],[Close Price]]-Table2[[#This Row],[50D EMA]])/Table2[[#This Row],[50D EMA]]</f>
        <v>-2.9589574425279767E-2</v>
      </c>
      <c r="U192" s="1">
        <f>(Table2[[#This Row],[Close Price]]-Table2[[#This Row],[200D EMA]])/Table2[[#This Row],[200D EMA]]</f>
        <v>5.2042853443083591E-2</v>
      </c>
      <c r="V192">
        <v>1.13617999029923</v>
      </c>
      <c r="W192">
        <v>509.85</v>
      </c>
      <c r="X192">
        <v>526.65</v>
      </c>
      <c r="Y192">
        <v>509.85</v>
      </c>
      <c r="Z192">
        <v>533.54999999999995</v>
      </c>
      <c r="AA192">
        <v>509.85</v>
      </c>
      <c r="AB192">
        <v>533.54999999999995</v>
      </c>
      <c r="AC192" s="1">
        <f>(Table2[[#This Row],[Close Price]]/Table2[[#This Row],[Day Low]])-1</f>
        <v>1.4514072766499853E-2</v>
      </c>
      <c r="AD192" s="1">
        <f>(Table2[[#This Row],[Day High]]/Table2[[#This Row],[Close Price]])-1</f>
        <v>1.8173030449492478E-2</v>
      </c>
      <c r="AE192" s="1">
        <f>(Table2[[#This Row],[Close Price]]/Table2[[#This Row],[Current Week Low]])-1</f>
        <v>1.4514072766499853E-2</v>
      </c>
      <c r="AF192" s="1">
        <f>(Table2[[#This Row],[Current Week High]]/Table2[[#This Row],[Close Price]])-1</f>
        <v>3.1512808119864566E-2</v>
      </c>
      <c r="AG192" s="1">
        <f>(Table2[[#This Row],[Close Price]]/Table2[[#This Row],[Current Month Low]])-1</f>
        <v>1.4514072766499853E-2</v>
      </c>
      <c r="AH192" s="1">
        <f>(Table2[[#This Row],[Current Month High]]/Table2[[#This Row],[Close Price]])-1</f>
        <v>3.1512808119864566E-2</v>
      </c>
      <c r="AI192">
        <v>56.152730787820197</v>
      </c>
      <c r="AJ192">
        <v>81.746310611384303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-0.25</v>
      </c>
      <c r="AM192" t="s">
        <v>3174</v>
      </c>
      <c r="AN192">
        <v>5.37</v>
      </c>
      <c r="AO192" t="s">
        <v>3175</v>
      </c>
      <c r="AP192">
        <v>4.6138977741029999E-2</v>
      </c>
      <c r="AQ192">
        <f>(Table2[[#This Row],[Sharpe Ratio]]-AVERAGE(Table2[Sharpe Ratio]))/_xlfn.STDEV.P(Table2[Sharpe Ratio])</f>
        <v>-0.17864185724236434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226</v>
      </c>
      <c r="AT192">
        <f>_xlfn.RANK.AVG(Table2[[#This Row],[6M Return vs Nifty Z-Score]],Table2[6M Return vs Nifty Z-Score])</f>
        <v>89</v>
      </c>
      <c r="AU192">
        <f>_xlfn.RANK.AVG(Table2[[#This Row],[Sharpe Ratio Z-Score]],Table2[Sharpe Ratio Z-Score])</f>
        <v>387</v>
      </c>
      <c r="AV192">
        <f>(Table2[[#This Row],[Rank 1Y]]+Table2[[#This Row],[Rank 6M]]+Table2[[#This Row],[Rank Sharpe]])/3</f>
        <v>234</v>
      </c>
    </row>
    <row r="193" spans="1:48" x14ac:dyDescent="0.3">
      <c r="A193" t="s">
        <v>1469</v>
      </c>
      <c r="B193" t="s">
        <v>1470</v>
      </c>
      <c r="C193" t="s">
        <v>3148</v>
      </c>
      <c r="D193" t="s">
        <v>161</v>
      </c>
      <c r="E193">
        <v>7119.0616549360002</v>
      </c>
      <c r="F193">
        <v>195.44</v>
      </c>
      <c r="G193">
        <v>181.02884065024699</v>
      </c>
      <c r="H193">
        <f>(Table2[[#This Row],[1Y Return vs Nifty]]-AVERAGE(Table2[1Y Return vs Nifty]))/_xlfn.STDEV.P(Table2[1Y Return vs Nifty])</f>
        <v>2.659118449543207</v>
      </c>
      <c r="I193">
        <v>3.3585465030413801</v>
      </c>
      <c r="J193">
        <f>(Table2[[#This Row],[1M Return vs Nifty]]-AVERAGE(Table2[1M Return vs Nifty]))/_xlfn.STDEV.P(Table2[1M Return vs Nifty])</f>
        <v>0.22448506369039678</v>
      </c>
      <c r="K193">
        <v>28.696054703939701</v>
      </c>
      <c r="L193">
        <f>(Table2[[#This Row],[6M Return vs Nifty]]-AVERAGE(Table2[6M Return vs Nifty]))/_xlfn.STDEV.P(Table2[6M Return vs Nifty])</f>
        <v>0.65801383229024402</v>
      </c>
      <c r="M193">
        <v>1.0285256025434399</v>
      </c>
      <c r="N193">
        <f>(Table2[[#This Row],[1W Return vs Nifty]]-AVERAGE(Table2[1W Return vs Nifty]))/_xlfn.STDEV.P(Table2[1W Return vs Nifty])</f>
        <v>-0.40410778480602211</v>
      </c>
      <c r="O193">
        <v>205.82</v>
      </c>
      <c r="P193">
        <v>195.76335923779001</v>
      </c>
      <c r="Q193">
        <v>152.89885238131001</v>
      </c>
      <c r="R193">
        <v>30.549548559981901</v>
      </c>
      <c r="S193" s="1">
        <f>(Table2[[#This Row],[Close Price]]-Table2[[#This Row],[20D EMA]])/Table2[[#This Row],[20D EMA]]</f>
        <v>-5.0432416674764335E-2</v>
      </c>
      <c r="T193" s="1">
        <f>(Table2[[#This Row],[Close Price]]-Table2[[#This Row],[50D EMA]])/Table2[[#This Row],[50D EMA]]</f>
        <v>-1.6517863151154701E-3</v>
      </c>
      <c r="U193" s="1">
        <f>(Table2[[#This Row],[Close Price]]-Table2[[#This Row],[200D EMA]])/Table2[[#This Row],[200D EMA]]</f>
        <v>0.27823065350809734</v>
      </c>
      <c r="V193">
        <v>0.51749766445740097</v>
      </c>
      <c r="W193">
        <v>190.05</v>
      </c>
      <c r="X193">
        <v>200.88</v>
      </c>
      <c r="Y193">
        <v>190.05</v>
      </c>
      <c r="Z193">
        <v>212.64</v>
      </c>
      <c r="AA193">
        <v>190.05</v>
      </c>
      <c r="AB193">
        <v>212.64</v>
      </c>
      <c r="AC193" s="1">
        <f>(Table2[[#This Row],[Close Price]]/Table2[[#This Row],[Day Low]])-1</f>
        <v>2.8360957642725504E-2</v>
      </c>
      <c r="AD193" s="1">
        <f>(Table2[[#This Row],[Day High]]/Table2[[#This Row],[Close Price]])-1</f>
        <v>2.7834629553827206E-2</v>
      </c>
      <c r="AE193" s="1">
        <f>(Table2[[#This Row],[Close Price]]/Table2[[#This Row],[Current Week Low]])-1</f>
        <v>2.8360957642725504E-2</v>
      </c>
      <c r="AF193" s="1">
        <f>(Table2[[#This Row],[Current Week High]]/Table2[[#This Row],[Close Price]])-1</f>
        <v>8.8006549324600947E-2</v>
      </c>
      <c r="AG193" s="1">
        <f>(Table2[[#This Row],[Close Price]]/Table2[[#This Row],[Current Month Low]])-1</f>
        <v>2.8360957642725504E-2</v>
      </c>
      <c r="AH193" s="1">
        <f>(Table2[[#This Row],[Current Month High]]/Table2[[#This Row],[Close Price]])-1</f>
        <v>8.8006549324600947E-2</v>
      </c>
      <c r="AI193">
        <v>14.9457634056487</v>
      </c>
      <c r="AJ193">
        <v>223.57615894039699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0.19</v>
      </c>
      <c r="AM193" t="s">
        <v>3175</v>
      </c>
      <c r="AN193">
        <v>-5.34</v>
      </c>
      <c r="AO193" t="s">
        <v>3174</v>
      </c>
      <c r="AQ193">
        <f>(Table2[[#This Row],[Sharpe Ratio]]-AVERAGE(Table2[Sharpe Ratio]))/_xlfn.STDEV.P(Table2[Sharpe Ratio])</f>
        <v>-0.71731934386752538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2.4201902168503007</v>
      </c>
      <c r="AS193">
        <f>_xlfn.RANK.AVG(Table2[[#This Row],[1Y Return vs Nifty Z-Score]],Table2[1Y Return vs Nifty Z-Score])</f>
        <v>19</v>
      </c>
      <c r="AT193">
        <f>_xlfn.RANK.AVG(Table2[[#This Row],[6M Return vs Nifty Z-Score]],Table2[6M Return vs Nifty Z-Score])</f>
        <v>143</v>
      </c>
      <c r="AU193">
        <f>_xlfn.RANK.AVG(Table2[[#This Row],[Sharpe Ratio Z-Score]],Table2[Sharpe Ratio Z-Score])</f>
        <v>541.5</v>
      </c>
      <c r="AV193">
        <f>(Table2[[#This Row],[Rank 1Y]]+Table2[[#This Row],[Rank 6M]]+Table2[[#This Row],[Rank Sharpe]])/3</f>
        <v>234.5</v>
      </c>
    </row>
    <row r="194" spans="1:48" x14ac:dyDescent="0.3">
      <c r="A194" t="s">
        <v>888</v>
      </c>
      <c r="B194" t="s">
        <v>889</v>
      </c>
      <c r="C194" t="s">
        <v>3129</v>
      </c>
      <c r="D194" t="s">
        <v>485</v>
      </c>
      <c r="E194">
        <v>17408.972064869999</v>
      </c>
      <c r="F194">
        <v>1015.65</v>
      </c>
      <c r="G194">
        <v>85.6156208124317</v>
      </c>
      <c r="H194">
        <f>(Table2[[#This Row],[1Y Return vs Nifty]]-AVERAGE(Table2[1Y Return vs Nifty]))/_xlfn.STDEV.P(Table2[1Y Return vs Nifty])</f>
        <v>1.0342539127542001</v>
      </c>
      <c r="I194">
        <v>8.4213702820003693</v>
      </c>
      <c r="J194">
        <f>(Table2[[#This Row],[1M Return vs Nifty]]-AVERAGE(Table2[1M Return vs Nifty]))/_xlfn.STDEV.P(Table2[1M Return vs Nifty])</f>
        <v>0.6877184325026231</v>
      </c>
      <c r="K194">
        <v>47.8897659991705</v>
      </c>
      <c r="L194">
        <f>(Table2[[#This Row],[6M Return vs Nifty]]-AVERAGE(Table2[6M Return vs Nifty]))/_xlfn.STDEV.P(Table2[6M Return vs Nifty])</f>
        <v>1.294382727978185</v>
      </c>
      <c r="M194">
        <v>8.6548394280680601</v>
      </c>
      <c r="N194">
        <f>(Table2[[#This Row],[1W Return vs Nifty]]-AVERAGE(Table2[1W Return vs Nifty]))/_xlfn.STDEV.P(Table2[1W Return vs Nifty])</f>
        <v>1.4413924320178142</v>
      </c>
      <c r="O194">
        <v>1043.5899999999999</v>
      </c>
      <c r="P194">
        <v>981.82090457721301</v>
      </c>
      <c r="Q194">
        <v>768.92076149286504</v>
      </c>
      <c r="R194">
        <v>43.308318453394698</v>
      </c>
      <c r="S194" s="1">
        <f>(Table2[[#This Row],[Close Price]]-Table2[[#This Row],[20D EMA]])/Table2[[#This Row],[20D EMA]]</f>
        <v>-2.6772966394848496E-2</v>
      </c>
      <c r="T194" s="1">
        <f>(Table2[[#This Row],[Close Price]]-Table2[[#This Row],[50D EMA]])/Table2[[#This Row],[50D EMA]]</f>
        <v>3.4455464601616206E-2</v>
      </c>
      <c r="U194" s="1">
        <f>(Table2[[#This Row],[Close Price]]-Table2[[#This Row],[200D EMA]])/Table2[[#This Row],[200D EMA]]</f>
        <v>0.32087732684978931</v>
      </c>
      <c r="V194">
        <v>1.42688717940361</v>
      </c>
      <c r="W194">
        <v>1009</v>
      </c>
      <c r="X194">
        <v>1075.2</v>
      </c>
      <c r="Y194">
        <v>1009</v>
      </c>
      <c r="Z194">
        <v>1164.1500000000001</v>
      </c>
      <c r="AA194">
        <v>1009</v>
      </c>
      <c r="AB194">
        <v>1164.1500000000001</v>
      </c>
      <c r="AC194" s="1">
        <f>(Table2[[#This Row],[Close Price]]/Table2[[#This Row],[Day Low]])-1</f>
        <v>6.5906838453915206E-3</v>
      </c>
      <c r="AD194" s="1">
        <f>(Table2[[#This Row],[Day High]]/Table2[[#This Row],[Close Price]])-1</f>
        <v>5.8632402894698066E-2</v>
      </c>
      <c r="AE194" s="1">
        <f>(Table2[[#This Row],[Close Price]]/Table2[[#This Row],[Current Week Low]])-1</f>
        <v>6.5906838453915206E-3</v>
      </c>
      <c r="AF194" s="1">
        <f>(Table2[[#This Row],[Current Week High]]/Table2[[#This Row],[Close Price]])-1</f>
        <v>0.14621178555604786</v>
      </c>
      <c r="AG194" s="1">
        <f>(Table2[[#This Row],[Close Price]]/Table2[[#This Row],[Current Month Low]])-1</f>
        <v>6.5906838453915206E-3</v>
      </c>
      <c r="AH194" s="1">
        <f>(Table2[[#This Row],[Current Month High]]/Table2[[#This Row],[Close Price]])-1</f>
        <v>0.14621178555604786</v>
      </c>
      <c r="AI194">
        <v>17.067887559690799</v>
      </c>
      <c r="AJ194">
        <v>138.667606626718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0.35</v>
      </c>
      <c r="AM194" t="s">
        <v>3175</v>
      </c>
      <c r="AN194">
        <v>-0.38</v>
      </c>
      <c r="AO194" t="s">
        <v>3174</v>
      </c>
      <c r="AQ194">
        <f>(Table2[[#This Row],[Sharpe Ratio]]-AVERAGE(Table2[Sharpe Ratio]))/_xlfn.STDEV.P(Table2[Sharpe Ratio])</f>
        <v>-0.71731934386752538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3.7404281613852968</v>
      </c>
      <c r="AS194">
        <f>_xlfn.RANK.AVG(Table2[[#This Row],[1Y Return vs Nifty Z-Score]],Table2[1Y Return vs Nifty Z-Score])</f>
        <v>91</v>
      </c>
      <c r="AT194">
        <f>_xlfn.RANK.AVG(Table2[[#This Row],[6M Return vs Nifty Z-Score]],Table2[6M Return vs Nifty Z-Score])</f>
        <v>74</v>
      </c>
      <c r="AU194">
        <f>_xlfn.RANK.AVG(Table2[[#This Row],[Sharpe Ratio Z-Score]],Table2[Sharpe Ratio Z-Score])</f>
        <v>541.5</v>
      </c>
      <c r="AV194">
        <f>(Table2[[#This Row],[Rank 1Y]]+Table2[[#This Row],[Rank 6M]]+Table2[[#This Row],[Rank Sharpe]])/3</f>
        <v>235.5</v>
      </c>
    </row>
    <row r="195" spans="1:48" x14ac:dyDescent="0.3">
      <c r="A195" t="s">
        <v>1550</v>
      </c>
      <c r="B195" t="s">
        <v>1551</v>
      </c>
      <c r="C195" t="s">
        <v>3138</v>
      </c>
      <c r="D195" t="s">
        <v>325</v>
      </c>
      <c r="E195">
        <v>6422.7587096400002</v>
      </c>
      <c r="F195">
        <v>2362.1</v>
      </c>
      <c r="G195">
        <v>69.752360559601101</v>
      </c>
      <c r="H195">
        <f>(Table2[[#This Row],[1Y Return vs Nifty]]-AVERAGE(Table2[1Y Return vs Nifty]))/_xlfn.STDEV.P(Table2[1Y Return vs Nifty])</f>
        <v>0.76410634760030571</v>
      </c>
      <c r="I195">
        <v>16.8190397966947</v>
      </c>
      <c r="J195">
        <f>(Table2[[#This Row],[1M Return vs Nifty]]-AVERAGE(Table2[1M Return vs Nifty]))/_xlfn.STDEV.P(Table2[1M Return vs Nifty])</f>
        <v>1.4560803011559817</v>
      </c>
      <c r="K195">
        <v>92.280187908081601</v>
      </c>
      <c r="L195">
        <f>(Table2[[#This Row],[6M Return vs Nifty]]-AVERAGE(Table2[6M Return vs Nifty]))/_xlfn.STDEV.P(Table2[6M Return vs Nifty])</f>
        <v>2.7661503988983314</v>
      </c>
      <c r="M195">
        <v>14.9366991733579</v>
      </c>
      <c r="N195">
        <f>(Table2[[#This Row],[1W Return vs Nifty]]-AVERAGE(Table2[1W Return vs Nifty]))/_xlfn.STDEV.P(Table2[1W Return vs Nifty])</f>
        <v>2.9615467014615877</v>
      </c>
      <c r="O195">
        <v>2215.9899999999998</v>
      </c>
      <c r="P195">
        <v>2085.1212574102901</v>
      </c>
      <c r="Q195">
        <v>1676.8356609474999</v>
      </c>
      <c r="R195">
        <v>61.901603601531903</v>
      </c>
      <c r="S195" s="1">
        <f>(Table2[[#This Row],[Close Price]]-Table2[[#This Row],[20D EMA]])/Table2[[#This Row],[20D EMA]]</f>
        <v>6.5934413061430844E-2</v>
      </c>
      <c r="T195" s="1">
        <f>(Table2[[#This Row],[Close Price]]-Table2[[#This Row],[50D EMA]])/Table2[[#This Row],[50D EMA]]</f>
        <v>0.1328357962901956</v>
      </c>
      <c r="U195" s="1">
        <f>(Table2[[#This Row],[Close Price]]-Table2[[#This Row],[200D EMA]])/Table2[[#This Row],[200D EMA]]</f>
        <v>0.40866517513427031</v>
      </c>
      <c r="V195">
        <v>1.5619096999404101</v>
      </c>
      <c r="W195">
        <v>2306.65</v>
      </c>
      <c r="X195">
        <v>2472.1999999999998</v>
      </c>
      <c r="Y195">
        <v>2275.1999999999998</v>
      </c>
      <c r="Z195">
        <v>2521</v>
      </c>
      <c r="AA195">
        <v>2300.0500000000002</v>
      </c>
      <c r="AB195">
        <v>2521</v>
      </c>
      <c r="AC195" s="1">
        <f>(Table2[[#This Row],[Close Price]]/Table2[[#This Row],[Day Low]])-1</f>
        <v>2.4039191034617158E-2</v>
      </c>
      <c r="AD195" s="1">
        <f>(Table2[[#This Row],[Day High]]/Table2[[#This Row],[Close Price]])-1</f>
        <v>4.6611066423944747E-2</v>
      </c>
      <c r="AE195" s="1">
        <f>(Table2[[#This Row],[Close Price]]/Table2[[#This Row],[Current Week Low]])-1</f>
        <v>3.819444444444442E-2</v>
      </c>
      <c r="AF195" s="1">
        <f>(Table2[[#This Row],[Current Week High]]/Table2[[#This Row],[Close Price]])-1</f>
        <v>6.727064899877222E-2</v>
      </c>
      <c r="AG195" s="1">
        <f>(Table2[[#This Row],[Close Price]]/Table2[[#This Row],[Current Month Low]])-1</f>
        <v>2.6977674398382501E-2</v>
      </c>
      <c r="AH195" s="1">
        <f>(Table2[[#This Row],[Current Month High]]/Table2[[#This Row],[Close Price]])-1</f>
        <v>6.727064899877222E-2</v>
      </c>
      <c r="AI195">
        <v>6.7270648998772202</v>
      </c>
      <c r="AJ195">
        <v>148.28927313817201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7.0000000000000007E-2</v>
      </c>
      <c r="AM195" t="s">
        <v>3175</v>
      </c>
      <c r="AN195">
        <v>8.33</v>
      </c>
      <c r="AO195" t="s">
        <v>3175</v>
      </c>
      <c r="AP195">
        <v>-4.6718712171840001E-3</v>
      </c>
      <c r="AQ195">
        <f>(Table2[[#This Row],[Sharpe Ratio]]-AVERAGE(Table2[Sharpe Ratio]))/_xlfn.STDEV.P(Table2[Sharpe Ratio])</f>
        <v>-0.77186393866185576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7.1760198104543509</v>
      </c>
      <c r="AS195">
        <f>_xlfn.RANK.AVG(Table2[[#This Row],[1Y Return vs Nifty Z-Score]],Table2[1Y Return vs Nifty Z-Score])</f>
        <v>122</v>
      </c>
      <c r="AT195">
        <f>_xlfn.RANK.AVG(Table2[[#This Row],[6M Return vs Nifty Z-Score]],Table2[6M Return vs Nifty Z-Score])</f>
        <v>13</v>
      </c>
      <c r="AU195">
        <f>_xlfn.RANK.AVG(Table2[[#This Row],[Sharpe Ratio Z-Score]],Table2[Sharpe Ratio Z-Score])</f>
        <v>572</v>
      </c>
      <c r="AV195">
        <f>(Table2[[#This Row],[Rank 1Y]]+Table2[[#This Row],[Rank 6M]]+Table2[[#This Row],[Rank Sharpe]])/3</f>
        <v>235.66666666666666</v>
      </c>
    </row>
    <row r="196" spans="1:48" x14ac:dyDescent="0.3">
      <c r="A196" t="s">
        <v>236</v>
      </c>
      <c r="B196" t="s">
        <v>237</v>
      </c>
      <c r="C196" t="s">
        <v>3135</v>
      </c>
      <c r="D196" t="s">
        <v>80</v>
      </c>
      <c r="E196">
        <v>110406.02344603</v>
      </c>
      <c r="F196">
        <v>5520.85</v>
      </c>
      <c r="G196">
        <v>60.748079474703999</v>
      </c>
      <c r="H196">
        <f>(Table2[[#This Row],[1Y Return vs Nifty]]-AVERAGE(Table2[1Y Return vs Nifty]))/_xlfn.STDEV.P(Table2[1Y Return vs Nifty])</f>
        <v>0.61076557324011882</v>
      </c>
      <c r="I196">
        <v>1.6582849767590899</v>
      </c>
      <c r="J196">
        <f>(Table2[[#This Row],[1M Return vs Nifty]]-AVERAGE(Table2[1M Return vs Nifty]))/_xlfn.STDEV.P(Table2[1M Return vs Nifty])</f>
        <v>6.8916173863559527E-2</v>
      </c>
      <c r="K196">
        <v>10.9593749087113</v>
      </c>
      <c r="L196">
        <f>(Table2[[#This Row],[6M Return vs Nifty]]-AVERAGE(Table2[6M Return vs Nifty]))/_xlfn.STDEV.P(Table2[6M Return vs Nifty])</f>
        <v>6.9952922086562203E-2</v>
      </c>
      <c r="M196">
        <v>-2.2607998624794301</v>
      </c>
      <c r="N196">
        <f>(Table2[[#This Row],[1W Return vs Nifty]]-AVERAGE(Table2[1W Return vs Nifty]))/_xlfn.STDEV.P(Table2[1W Return vs Nifty])</f>
        <v>-1.200095334988732</v>
      </c>
      <c r="O196">
        <v>5792.48</v>
      </c>
      <c r="P196">
        <v>5641.6486951562201</v>
      </c>
      <c r="Q196">
        <v>4957.8193178306601</v>
      </c>
      <c r="R196">
        <v>25.1846305267856</v>
      </c>
      <c r="S196" s="1">
        <f>(Table2[[#This Row],[Close Price]]-Table2[[#This Row],[20D EMA]])/Table2[[#This Row],[20D EMA]]</f>
        <v>-4.6893558544871837E-2</v>
      </c>
      <c r="T196" s="1">
        <f>(Table2[[#This Row],[Close Price]]-Table2[[#This Row],[50D EMA]])/Table2[[#This Row],[50D EMA]]</f>
        <v>-2.1411949180730545E-2</v>
      </c>
      <c r="U196" s="1">
        <f>(Table2[[#This Row],[Close Price]]-Table2[[#This Row],[200D EMA]])/Table2[[#This Row],[200D EMA]]</f>
        <v>0.11356417934482121</v>
      </c>
      <c r="V196">
        <v>1.28691565249867</v>
      </c>
      <c r="W196">
        <v>5484</v>
      </c>
      <c r="X196">
        <v>5649.95</v>
      </c>
      <c r="Y196">
        <v>5484</v>
      </c>
      <c r="Z196">
        <v>5890</v>
      </c>
      <c r="AA196">
        <v>5484</v>
      </c>
      <c r="AB196">
        <v>5794</v>
      </c>
      <c r="AC196" s="1">
        <f>(Table2[[#This Row],[Close Price]]/Table2[[#This Row],[Day Low]])-1</f>
        <v>6.7195477753465571E-3</v>
      </c>
      <c r="AD196" s="1">
        <f>(Table2[[#This Row],[Day High]]/Table2[[#This Row],[Close Price]])-1</f>
        <v>2.3384080349946101E-2</v>
      </c>
      <c r="AE196" s="1">
        <f>(Table2[[#This Row],[Close Price]]/Table2[[#This Row],[Current Week Low]])-1</f>
        <v>6.7195477753465571E-3</v>
      </c>
      <c r="AF196" s="1">
        <f>(Table2[[#This Row],[Current Week High]]/Table2[[#This Row],[Close Price]])-1</f>
        <v>6.6864703804667691E-2</v>
      </c>
      <c r="AG196" s="1">
        <f>(Table2[[#This Row],[Close Price]]/Table2[[#This Row],[Current Month Low]])-1</f>
        <v>6.7195477753465571E-3</v>
      </c>
      <c r="AH196" s="1">
        <f>(Table2[[#This Row],[Current Month High]]/Table2[[#This Row],[Close Price]])-1</f>
        <v>4.9476077053352219E-2</v>
      </c>
      <c r="AI196">
        <v>13.139281088962701</v>
      </c>
      <c r="AJ196">
        <v>88.814788214572701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-0.03</v>
      </c>
      <c r="AM196" t="s">
        <v>3174</v>
      </c>
      <c r="AN196">
        <v>-7.39</v>
      </c>
      <c r="AO196" t="s">
        <v>3174</v>
      </c>
      <c r="AP196">
        <v>8.3720074837974001E-2</v>
      </c>
      <c r="AQ196">
        <f>(Table2[[#This Row],[Sharpe Ratio]]-AVERAGE(Table2[Sharpe Ratio]))/_xlfn.STDEV.P(Table2[Sharpe Ratio])</f>
        <v>0.26012146002106679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-0.19033920577742469</v>
      </c>
      <c r="AS196">
        <f>_xlfn.RANK.AVG(Table2[[#This Row],[1Y Return vs Nifty Z-Score]],Table2[1Y Return vs Nifty Z-Score])</f>
        <v>148</v>
      </c>
      <c r="AT196">
        <f>_xlfn.RANK.AVG(Table2[[#This Row],[6M Return vs Nifty Z-Score]],Table2[6M Return vs Nifty Z-Score])</f>
        <v>293</v>
      </c>
      <c r="AU196">
        <f>_xlfn.RANK.AVG(Table2[[#This Row],[Sharpe Ratio Z-Score]],Table2[Sharpe Ratio Z-Score])</f>
        <v>275</v>
      </c>
      <c r="AV196">
        <f>(Table2[[#This Row],[Rank 1Y]]+Table2[[#This Row],[Rank 6M]]+Table2[[#This Row],[Rank Sharpe]])/3</f>
        <v>238.66666666666666</v>
      </c>
    </row>
    <row r="197" spans="1:48" x14ac:dyDescent="0.3">
      <c r="A197" t="s">
        <v>849</v>
      </c>
      <c r="B197" t="s">
        <v>850</v>
      </c>
      <c r="C197" t="s">
        <v>3127</v>
      </c>
      <c r="D197" t="s">
        <v>176</v>
      </c>
      <c r="E197">
        <v>18870.01282023</v>
      </c>
      <c r="F197">
        <v>1910.35</v>
      </c>
      <c r="G197">
        <v>41.4701766025862</v>
      </c>
      <c r="H197">
        <f>(Table2[[#This Row],[1Y Return vs Nifty]]-AVERAGE(Table2[1Y Return vs Nifty]))/_xlfn.STDEV.P(Table2[1Y Return vs Nifty])</f>
        <v>0.28246745298160447</v>
      </c>
      <c r="I197">
        <v>7.1714472868262504</v>
      </c>
      <c r="J197">
        <f>(Table2[[#This Row],[1M Return vs Nifty]]-AVERAGE(Table2[1M Return vs Nifty]))/_xlfn.STDEV.P(Table2[1M Return vs Nifty])</f>
        <v>0.5733541834018121</v>
      </c>
      <c r="K197">
        <v>25.843901671447298</v>
      </c>
      <c r="L197">
        <f>(Table2[[#This Row],[6M Return vs Nifty]]-AVERAGE(Table2[6M Return vs Nifty]))/_xlfn.STDEV.P(Table2[6M Return vs Nifty])</f>
        <v>0.56345049080291043</v>
      </c>
      <c r="M197">
        <v>3.7640362221343699</v>
      </c>
      <c r="N197">
        <f>(Table2[[#This Row],[1W Return vs Nifty]]-AVERAGE(Table2[1W Return vs Nifty]))/_xlfn.STDEV.P(Table2[1W Return vs Nifty])</f>
        <v>0.25786149118711288</v>
      </c>
      <c r="O197">
        <v>1898.95</v>
      </c>
      <c r="P197">
        <v>1827.2622726739301</v>
      </c>
      <c r="Q197">
        <v>1550.29631647363</v>
      </c>
      <c r="R197">
        <v>49.0583450160307</v>
      </c>
      <c r="S197" s="1">
        <f>(Table2[[#This Row],[Close Price]]-Table2[[#This Row],[20D EMA]])/Table2[[#This Row],[20D EMA]]</f>
        <v>6.0033176228967916E-3</v>
      </c>
      <c r="T197" s="1">
        <f>(Table2[[#This Row],[Close Price]]-Table2[[#This Row],[50D EMA]])/Table2[[#This Row],[50D EMA]]</f>
        <v>4.5471155711261507E-2</v>
      </c>
      <c r="U197" s="1">
        <f>(Table2[[#This Row],[Close Price]]-Table2[[#This Row],[200D EMA]])/Table2[[#This Row],[200D EMA]]</f>
        <v>0.23224829969625638</v>
      </c>
      <c r="V197">
        <v>1.0785066223338999</v>
      </c>
      <c r="W197">
        <v>1893.65</v>
      </c>
      <c r="X197">
        <v>1955</v>
      </c>
      <c r="Y197">
        <v>1877</v>
      </c>
      <c r="Z197">
        <v>1958</v>
      </c>
      <c r="AA197">
        <v>1877</v>
      </c>
      <c r="AB197">
        <v>1958</v>
      </c>
      <c r="AC197" s="1">
        <f>(Table2[[#This Row],[Close Price]]/Table2[[#This Row],[Day Low]])-1</f>
        <v>8.818947535183197E-3</v>
      </c>
      <c r="AD197" s="1">
        <f>(Table2[[#This Row],[Day High]]/Table2[[#This Row],[Close Price]])-1</f>
        <v>2.3372680398879853E-2</v>
      </c>
      <c r="AE197" s="1">
        <f>(Table2[[#This Row],[Close Price]]/Table2[[#This Row],[Current Week Low]])-1</f>
        <v>1.7767714437932902E-2</v>
      </c>
      <c r="AF197" s="1">
        <f>(Table2[[#This Row],[Current Week High]]/Table2[[#This Row],[Close Price]])-1</f>
        <v>2.4943073258826942E-2</v>
      </c>
      <c r="AG197" s="1">
        <f>(Table2[[#This Row],[Close Price]]/Table2[[#This Row],[Current Month Low]])-1</f>
        <v>1.7767714437932902E-2</v>
      </c>
      <c r="AH197" s="1">
        <f>(Table2[[#This Row],[Current Month High]]/Table2[[#This Row],[Close Price]])-1</f>
        <v>2.4943073258826942E-2</v>
      </c>
      <c r="AI197">
        <v>4.0647001858298202</v>
      </c>
      <c r="AJ197">
        <v>95.182630906768793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0.13</v>
      </c>
      <c r="AM197" t="s">
        <v>3175</v>
      </c>
      <c r="AN197">
        <v>0.02</v>
      </c>
      <c r="AO197" t="s">
        <v>3175</v>
      </c>
      <c r="AP197">
        <v>6.7467596086722995E-2</v>
      </c>
      <c r="AQ197">
        <f>(Table2[[#This Row],[Sharpe Ratio]]-AVERAGE(Table2[Sharpe Ratio]))/_xlfn.STDEV.P(Table2[Sharpe Ratio])</f>
        <v>7.0372036999773679E-2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1.7475056553732136</v>
      </c>
      <c r="AS197">
        <f>_xlfn.RANK.AVG(Table2[[#This Row],[1Y Return vs Nifty Z-Score]],Table2[1Y Return vs Nifty Z-Score])</f>
        <v>221</v>
      </c>
      <c r="AT197">
        <f>_xlfn.RANK.AVG(Table2[[#This Row],[6M Return vs Nifty Z-Score]],Table2[6M Return vs Nifty Z-Score])</f>
        <v>164</v>
      </c>
      <c r="AU197">
        <f>_xlfn.RANK.AVG(Table2[[#This Row],[Sharpe Ratio Z-Score]],Table2[Sharpe Ratio Z-Score])</f>
        <v>331</v>
      </c>
      <c r="AV197">
        <f>(Table2[[#This Row],[Rank 1Y]]+Table2[[#This Row],[Rank 6M]]+Table2[[#This Row],[Rank Sharpe]])/3</f>
        <v>238.66666666666666</v>
      </c>
    </row>
    <row r="198" spans="1:48" x14ac:dyDescent="0.3">
      <c r="A198" t="s">
        <v>1771</v>
      </c>
      <c r="B198" t="s">
        <v>1772</v>
      </c>
      <c r="C198" t="s">
        <v>3135</v>
      </c>
      <c r="D198" t="s">
        <v>190</v>
      </c>
      <c r="E198">
        <v>4570.7428237499998</v>
      </c>
      <c r="F198">
        <v>700.65</v>
      </c>
      <c r="G198">
        <v>53.664209511057997</v>
      </c>
      <c r="H198">
        <f>(Table2[[#This Row],[1Y Return vs Nifty]]-AVERAGE(Table2[1Y Return vs Nifty]))/_xlfn.STDEV.P(Table2[1Y Return vs Nifty])</f>
        <v>0.49012894545710683</v>
      </c>
      <c r="I198">
        <v>-2.9990258718837501</v>
      </c>
      <c r="J198">
        <f>(Table2[[#This Row],[1M Return vs Nifty]]-AVERAGE(Table2[1M Return vs Nifty]))/_xlfn.STDEV.P(Table2[1M Return vs Nifty])</f>
        <v>-0.35721396382536424</v>
      </c>
      <c r="K198">
        <v>20.845493369345501</v>
      </c>
      <c r="L198">
        <f>(Table2[[#This Row],[6M Return vs Nifty]]-AVERAGE(Table2[6M Return vs Nifty]))/_xlfn.STDEV.P(Table2[6M Return vs Nifty])</f>
        <v>0.39772789956041732</v>
      </c>
      <c r="M198">
        <v>1.28053699644388</v>
      </c>
      <c r="N198">
        <f>(Table2[[#This Row],[1W Return vs Nifty]]-AVERAGE(Table2[1W Return vs Nifty]))/_xlfn.STDEV.P(Table2[1W Return vs Nifty])</f>
        <v>-0.34312326558407075</v>
      </c>
      <c r="O198">
        <v>754.55</v>
      </c>
      <c r="P198">
        <v>738.42541395792796</v>
      </c>
      <c r="Q198">
        <v>638.08707404862605</v>
      </c>
      <c r="R198">
        <v>28.689482699914699</v>
      </c>
      <c r="S198" s="1">
        <f>(Table2[[#This Row],[Close Price]]-Table2[[#This Row],[20D EMA]])/Table2[[#This Row],[20D EMA]]</f>
        <v>-7.1433304618646845E-2</v>
      </c>
      <c r="T198" s="1">
        <f>(Table2[[#This Row],[Close Price]]-Table2[[#This Row],[50D EMA]])/Table2[[#This Row],[50D EMA]]</f>
        <v>-5.1156708915871964E-2</v>
      </c>
      <c r="U198" s="1">
        <f>(Table2[[#This Row],[Close Price]]-Table2[[#This Row],[200D EMA]])/Table2[[#This Row],[200D EMA]]</f>
        <v>9.804763095170653E-2</v>
      </c>
      <c r="V198">
        <v>0.450413690845474</v>
      </c>
      <c r="W198">
        <v>696.15</v>
      </c>
      <c r="X198">
        <v>732.85</v>
      </c>
      <c r="Y198">
        <v>696.15</v>
      </c>
      <c r="Z198">
        <v>779.9</v>
      </c>
      <c r="AA198">
        <v>696.15</v>
      </c>
      <c r="AB198">
        <v>774.9</v>
      </c>
      <c r="AC198" s="1">
        <f>(Table2[[#This Row],[Close Price]]/Table2[[#This Row],[Day Low]])-1</f>
        <v>6.4641241111829117E-3</v>
      </c>
      <c r="AD198" s="1">
        <f>(Table2[[#This Row],[Day High]]/Table2[[#This Row],[Close Price]])-1</f>
        <v>4.5957325340755029E-2</v>
      </c>
      <c r="AE198" s="1">
        <f>(Table2[[#This Row],[Close Price]]/Table2[[#This Row],[Current Week Low]])-1</f>
        <v>6.4641241111829117E-3</v>
      </c>
      <c r="AF198" s="1">
        <f>(Table2[[#This Row],[Current Week High]]/Table2[[#This Row],[Close Price]])-1</f>
        <v>0.11310925569114394</v>
      </c>
      <c r="AG198" s="1">
        <f>(Table2[[#This Row],[Close Price]]/Table2[[#This Row],[Current Month Low]])-1</f>
        <v>6.4641241111829117E-3</v>
      </c>
      <c r="AH198" s="1">
        <f>(Table2[[#This Row],[Current Month High]]/Table2[[#This Row],[Close Price]])-1</f>
        <v>0.10597302504816963</v>
      </c>
      <c r="AI198">
        <v>18.090344679939999</v>
      </c>
      <c r="AJ198">
        <v>99.814629972907397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0.01</v>
      </c>
      <c r="AM198" t="s">
        <v>3175</v>
      </c>
      <c r="AN198">
        <v>-9.7100000000000009</v>
      </c>
      <c r="AO198" t="s">
        <v>3174</v>
      </c>
      <c r="AP198">
        <v>6.5744321139208001E-2</v>
      </c>
      <c r="AQ198">
        <f>(Table2[[#This Row],[Sharpe Ratio]]-AVERAGE(Table2[Sharpe Ratio]))/_xlfn.STDEV.P(Table2[Sharpe Ratio])</f>
        <v>5.0252618171254995E-2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0.23777223377934426</v>
      </c>
      <c r="AS198">
        <f>_xlfn.RANK.AVG(Table2[[#This Row],[1Y Return vs Nifty Z-Score]],Table2[1Y Return vs Nifty Z-Score])</f>
        <v>178</v>
      </c>
      <c r="AT198">
        <f>_xlfn.RANK.AVG(Table2[[#This Row],[6M Return vs Nifty Z-Score]],Table2[6M Return vs Nifty Z-Score])</f>
        <v>200</v>
      </c>
      <c r="AU198">
        <f>_xlfn.RANK.AVG(Table2[[#This Row],[Sharpe Ratio Z-Score]],Table2[Sharpe Ratio Z-Score])</f>
        <v>338</v>
      </c>
      <c r="AV198">
        <f>(Table2[[#This Row],[Rank 1Y]]+Table2[[#This Row],[Rank 6M]]+Table2[[#This Row],[Rank Sharpe]])/3</f>
        <v>238.66666666666666</v>
      </c>
    </row>
    <row r="199" spans="1:48" x14ac:dyDescent="0.3">
      <c r="A199" t="s">
        <v>767</v>
      </c>
      <c r="B199" t="s">
        <v>768</v>
      </c>
      <c r="C199" t="s">
        <v>3141</v>
      </c>
      <c r="D199" t="s">
        <v>161</v>
      </c>
      <c r="E199">
        <v>21340.666554255</v>
      </c>
      <c r="F199">
        <v>671.35</v>
      </c>
      <c r="G199">
        <v>29.318732095107499</v>
      </c>
      <c r="H199">
        <f>(Table2[[#This Row],[1Y Return vs Nifty]]-AVERAGE(Table2[1Y Return vs Nifty]))/_xlfn.STDEV.P(Table2[1Y Return vs Nifty])</f>
        <v>7.5531230888653461E-2</v>
      </c>
      <c r="I199">
        <v>-9.1985313121388508</v>
      </c>
      <c r="J199">
        <f>(Table2[[#This Row],[1M Return vs Nifty]]-AVERAGE(Table2[1M Return vs Nifty]))/_xlfn.STDEV.P(Table2[1M Return vs Nifty])</f>
        <v>-0.92445033535271648</v>
      </c>
      <c r="K199">
        <v>8.2156334600483003</v>
      </c>
      <c r="L199">
        <f>(Table2[[#This Row],[6M Return vs Nifty]]-AVERAGE(Table2[6M Return vs Nifty]))/_xlfn.STDEV.P(Table2[6M Return vs Nifty])</f>
        <v>-2.1016025444327981E-2</v>
      </c>
      <c r="M199">
        <v>0.12559393683933001</v>
      </c>
      <c r="N199">
        <f>(Table2[[#This Row],[1W Return vs Nifty]]-AVERAGE(Table2[1W Return vs Nifty]))/_xlfn.STDEV.P(Table2[1W Return vs Nifty])</f>
        <v>-0.62260922901054416</v>
      </c>
      <c r="O199">
        <v>717.65</v>
      </c>
      <c r="P199">
        <v>705.03351430851001</v>
      </c>
      <c r="Q199">
        <v>587.87656260101005</v>
      </c>
      <c r="R199">
        <v>29.315096838431899</v>
      </c>
      <c r="S199" s="1">
        <f>(Table2[[#This Row],[Close Price]]-Table2[[#This Row],[20D EMA]])/Table2[[#This Row],[20D EMA]]</f>
        <v>-6.4516129032258007E-2</v>
      </c>
      <c r="T199" s="1">
        <f>(Table2[[#This Row],[Close Price]]-Table2[[#This Row],[50D EMA]])/Table2[[#This Row],[50D EMA]]</f>
        <v>-4.7775763314665189E-2</v>
      </c>
      <c r="U199" s="1">
        <f>(Table2[[#This Row],[Close Price]]-Table2[[#This Row],[200D EMA]])/Table2[[#This Row],[200D EMA]]</f>
        <v>0.1419914361437864</v>
      </c>
      <c r="V199">
        <v>0.39185603501748301</v>
      </c>
      <c r="W199">
        <v>668.3</v>
      </c>
      <c r="X199">
        <v>692.9</v>
      </c>
      <c r="Y199">
        <v>668.3</v>
      </c>
      <c r="Z199">
        <v>716.35</v>
      </c>
      <c r="AA199">
        <v>668.3</v>
      </c>
      <c r="AB199">
        <v>716.35</v>
      </c>
      <c r="AC199" s="1">
        <f>(Table2[[#This Row],[Close Price]]/Table2[[#This Row],[Day Low]])-1</f>
        <v>4.5638186443215378E-3</v>
      </c>
      <c r="AD199" s="1">
        <f>(Table2[[#This Row],[Day High]]/Table2[[#This Row],[Close Price]])-1</f>
        <v>3.2099501005436792E-2</v>
      </c>
      <c r="AE199" s="1">
        <f>(Table2[[#This Row],[Close Price]]/Table2[[#This Row],[Current Week Low]])-1</f>
        <v>4.5638186443215378E-3</v>
      </c>
      <c r="AF199" s="1">
        <f>(Table2[[#This Row],[Current Week High]]/Table2[[#This Row],[Close Price]])-1</f>
        <v>6.7029120428986344E-2</v>
      </c>
      <c r="AG199" s="1">
        <f>(Table2[[#This Row],[Close Price]]/Table2[[#This Row],[Current Month Low]])-1</f>
        <v>4.5638186443215378E-3</v>
      </c>
      <c r="AH199" s="1">
        <f>(Table2[[#This Row],[Current Month High]]/Table2[[#This Row],[Close Price]])-1</f>
        <v>6.7029120428986344E-2</v>
      </c>
      <c r="AI199">
        <v>25.709391524540099</v>
      </c>
      <c r="AJ199">
        <v>115.176282051282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7.0000000000000007E-2</v>
      </c>
      <c r="AM199" t="s">
        <v>3175</v>
      </c>
      <c r="AN199">
        <v>-8.83</v>
      </c>
      <c r="AO199" t="s">
        <v>3174</v>
      </c>
      <c r="AP199">
        <v>0.14631563069979001</v>
      </c>
      <c r="AQ199">
        <f>(Table2[[#This Row],[Sharpe Ratio]]-AVERAGE(Table2[Sharpe Ratio]))/_xlfn.STDEV.P(Table2[Sharpe Ratio])</f>
        <v>0.99093125157747541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-0.50161310734145981</v>
      </c>
      <c r="AS199">
        <f>_xlfn.RANK.AVG(Table2[[#This Row],[1Y Return vs Nifty Z-Score]],Table2[1Y Return vs Nifty Z-Score])</f>
        <v>277</v>
      </c>
      <c r="AT199">
        <f>_xlfn.RANK.AVG(Table2[[#This Row],[6M Return vs Nifty Z-Score]],Table2[6M Return vs Nifty Z-Score])</f>
        <v>329</v>
      </c>
      <c r="AU199">
        <f>_xlfn.RANK.AVG(Table2[[#This Row],[Sharpe Ratio Z-Score]],Table2[Sharpe Ratio Z-Score])</f>
        <v>112</v>
      </c>
      <c r="AV199">
        <f>(Table2[[#This Row],[Rank 1Y]]+Table2[[#This Row],[Rank 6M]]+Table2[[#This Row],[Rank Sharpe]])/3</f>
        <v>239.33333333333334</v>
      </c>
    </row>
    <row r="200" spans="1:48" x14ac:dyDescent="0.3">
      <c r="A200" t="s">
        <v>250</v>
      </c>
      <c r="B200" t="s">
        <v>251</v>
      </c>
      <c r="C200" t="s">
        <v>3139</v>
      </c>
      <c r="D200" t="s">
        <v>125</v>
      </c>
      <c r="E200">
        <v>106068.61272909</v>
      </c>
      <c r="F200">
        <v>8198.65</v>
      </c>
      <c r="G200">
        <v>71.438695066368993</v>
      </c>
      <c r="H200">
        <f>(Table2[[#This Row],[1Y Return vs Nifty]]-AVERAGE(Table2[1Y Return vs Nifty]))/_xlfn.STDEV.P(Table2[1Y Return vs Nifty])</f>
        <v>0.79282422487002091</v>
      </c>
      <c r="I200">
        <v>11.248351869097901</v>
      </c>
      <c r="J200">
        <f>(Table2[[#This Row],[1M Return vs Nifty]]-AVERAGE(Table2[1M Return vs Nifty]))/_xlfn.STDEV.P(Table2[1M Return vs Nifty])</f>
        <v>0.94637886812825167</v>
      </c>
      <c r="K200">
        <v>34.567248044200198</v>
      </c>
      <c r="L200">
        <f>(Table2[[#This Row],[6M Return vs Nifty]]-AVERAGE(Table2[6M Return vs Nifty]))/_xlfn.STDEV.P(Table2[6M Return vs Nifty])</f>
        <v>0.85267367502948221</v>
      </c>
      <c r="M200">
        <v>5.4215965754066602</v>
      </c>
      <c r="N200">
        <f>(Table2[[#This Row],[1W Return vs Nifty]]-AVERAGE(Table2[1W Return vs Nifty]))/_xlfn.STDEV.P(Table2[1W Return vs Nifty])</f>
        <v>0.65897637595939973</v>
      </c>
      <c r="O200">
        <v>7925.75</v>
      </c>
      <c r="P200">
        <v>7557.8750607355896</v>
      </c>
      <c r="Q200">
        <v>6381.23279805723</v>
      </c>
      <c r="R200">
        <v>65.043107664689302</v>
      </c>
      <c r="S200" s="1">
        <f>(Table2[[#This Row],[Close Price]]-Table2[[#This Row],[20D EMA]])/Table2[[#This Row],[20D EMA]]</f>
        <v>3.4432072674510254E-2</v>
      </c>
      <c r="T200" s="1">
        <f>(Table2[[#This Row],[Close Price]]-Table2[[#This Row],[50D EMA]])/Table2[[#This Row],[50D EMA]]</f>
        <v>8.4782420206089643E-2</v>
      </c>
      <c r="U200" s="1">
        <f>(Table2[[#This Row],[Close Price]]-Table2[[#This Row],[200D EMA]])/Table2[[#This Row],[200D EMA]]</f>
        <v>0.28480659763675814</v>
      </c>
      <c r="V200">
        <v>0.98612187383956296</v>
      </c>
      <c r="W200">
        <v>8098.8</v>
      </c>
      <c r="X200">
        <v>8308.9</v>
      </c>
      <c r="Y200">
        <v>8010.65</v>
      </c>
      <c r="Z200">
        <v>8308.9</v>
      </c>
      <c r="AA200">
        <v>8010.65</v>
      </c>
      <c r="AB200">
        <v>8308.9</v>
      </c>
      <c r="AC200" s="1">
        <f>(Table2[[#This Row],[Close Price]]/Table2[[#This Row],[Day Low]])-1</f>
        <v>1.2328987010421288E-2</v>
      </c>
      <c r="AD200" s="1">
        <f>(Table2[[#This Row],[Day High]]/Table2[[#This Row],[Close Price]])-1</f>
        <v>1.3447335841876518E-2</v>
      </c>
      <c r="AE200" s="1">
        <f>(Table2[[#This Row],[Close Price]]/Table2[[#This Row],[Current Week Low]])-1</f>
        <v>2.3468757216954961E-2</v>
      </c>
      <c r="AF200" s="1">
        <f>(Table2[[#This Row],[Current Week High]]/Table2[[#This Row],[Close Price]])-1</f>
        <v>1.3447335841876518E-2</v>
      </c>
      <c r="AG200" s="1">
        <f>(Table2[[#This Row],[Close Price]]/Table2[[#This Row],[Current Month Low]])-1</f>
        <v>2.3468757216954961E-2</v>
      </c>
      <c r="AH200" s="1">
        <f>(Table2[[#This Row],[Current Month High]]/Table2[[#This Row],[Close Price]])-1</f>
        <v>1.3447335841876518E-2</v>
      </c>
      <c r="AI200">
        <v>1.34473358418765</v>
      </c>
      <c r="AJ200">
        <v>106.408529600584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0.12</v>
      </c>
      <c r="AM200" t="s">
        <v>3175</v>
      </c>
      <c r="AN200">
        <v>5.04</v>
      </c>
      <c r="AO200" t="s">
        <v>3175</v>
      </c>
      <c r="AP200">
        <v>7.0669966203730002E-3</v>
      </c>
      <c r="AQ200">
        <f>(Table2[[#This Row],[Sharpe Ratio]]-AVERAGE(Table2[Sharpe Ratio]))/_xlfn.STDEV.P(Table2[Sharpe Ratio])</f>
        <v>-0.63481140451052187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2.6160417394766324</v>
      </c>
      <c r="AS200">
        <f>_xlfn.RANK.AVG(Table2[[#This Row],[1Y Return vs Nifty Z-Score]],Table2[1Y Return vs Nifty Z-Score])</f>
        <v>118</v>
      </c>
      <c r="AT200">
        <f>_xlfn.RANK.AVG(Table2[[#This Row],[6M Return vs Nifty Z-Score]],Table2[6M Return vs Nifty Z-Score])</f>
        <v>109</v>
      </c>
      <c r="AU200">
        <f>_xlfn.RANK.AVG(Table2[[#This Row],[Sharpe Ratio Z-Score]],Table2[Sharpe Ratio Z-Score])</f>
        <v>494</v>
      </c>
      <c r="AV200">
        <f>(Table2[[#This Row],[Rank 1Y]]+Table2[[#This Row],[Rank 6M]]+Table2[[#This Row],[Rank Sharpe]])/3</f>
        <v>240.33333333333334</v>
      </c>
    </row>
    <row r="201" spans="1:48" x14ac:dyDescent="0.3">
      <c r="A201" t="s">
        <v>821</v>
      </c>
      <c r="B201" t="s">
        <v>822</v>
      </c>
      <c r="C201" t="s">
        <v>3131</v>
      </c>
      <c r="D201" t="s">
        <v>37</v>
      </c>
      <c r="E201">
        <v>19814.578430239999</v>
      </c>
      <c r="F201">
        <v>539.6</v>
      </c>
      <c r="G201">
        <v>20.4208188779984</v>
      </c>
      <c r="H201">
        <f>(Table2[[#This Row],[1Y Return vs Nifty]]-AVERAGE(Table2[1Y Return vs Nifty]))/_xlfn.STDEV.P(Table2[1Y Return vs Nifty])</f>
        <v>-7.5998123874580645E-2</v>
      </c>
      <c r="I201">
        <v>-0.14441826841975899</v>
      </c>
      <c r="J201">
        <f>(Table2[[#This Row],[1M Return vs Nifty]]-AVERAGE(Table2[1M Return vs Nifty]))/_xlfn.STDEV.P(Table2[1M Return vs Nifty])</f>
        <v>-9.6025829589825001E-2</v>
      </c>
      <c r="K201">
        <v>12.7430243247922</v>
      </c>
      <c r="L201">
        <f>(Table2[[#This Row],[6M Return vs Nifty]]-AVERAGE(Table2[6M Return vs Nifty]))/_xlfn.STDEV.P(Table2[6M Return vs Nifty])</f>
        <v>0.1290899483628655</v>
      </c>
      <c r="M201">
        <v>3.87485619101958</v>
      </c>
      <c r="N201">
        <f>(Table2[[#This Row],[1W Return vs Nifty]]-AVERAGE(Table2[1W Return vs Nifty]))/_xlfn.STDEV.P(Table2[1W Return vs Nifty])</f>
        <v>0.28467893947013012</v>
      </c>
      <c r="O201">
        <v>544.70000000000005</v>
      </c>
      <c r="P201">
        <v>535.22662402281401</v>
      </c>
      <c r="Q201">
        <v>472.51305509891699</v>
      </c>
      <c r="R201">
        <v>44.9589951544108</v>
      </c>
      <c r="S201" s="1">
        <f>(Table2[[#This Row],[Close Price]]-Table2[[#This Row],[20D EMA]])/Table2[[#This Row],[20D EMA]]</f>
        <v>-9.3629520837158475E-3</v>
      </c>
      <c r="T201" s="1">
        <f>(Table2[[#This Row],[Close Price]]-Table2[[#This Row],[50D EMA]])/Table2[[#This Row],[50D EMA]]</f>
        <v>8.171073300343893E-3</v>
      </c>
      <c r="U201" s="1">
        <f>(Table2[[#This Row],[Close Price]]-Table2[[#This Row],[200D EMA]])/Table2[[#This Row],[200D EMA]]</f>
        <v>0.14197902931388615</v>
      </c>
      <c r="V201">
        <v>0.53232600318770695</v>
      </c>
      <c r="W201">
        <v>522</v>
      </c>
      <c r="X201">
        <v>547.5</v>
      </c>
      <c r="Y201">
        <v>522</v>
      </c>
      <c r="Z201">
        <v>573.20000000000005</v>
      </c>
      <c r="AA201">
        <v>522</v>
      </c>
      <c r="AB201">
        <v>573.20000000000005</v>
      </c>
      <c r="AC201" s="1">
        <f>(Table2[[#This Row],[Close Price]]/Table2[[#This Row],[Day Low]])-1</f>
        <v>3.3716475095785459E-2</v>
      </c>
      <c r="AD201" s="1">
        <f>(Table2[[#This Row],[Day High]]/Table2[[#This Row],[Close Price]])-1</f>
        <v>1.4640474425500427E-2</v>
      </c>
      <c r="AE201" s="1">
        <f>(Table2[[#This Row],[Close Price]]/Table2[[#This Row],[Current Week Low]])-1</f>
        <v>3.3716475095785459E-2</v>
      </c>
      <c r="AF201" s="1">
        <f>(Table2[[#This Row],[Current Week High]]/Table2[[#This Row],[Close Price]])-1</f>
        <v>6.2268346923647133E-2</v>
      </c>
      <c r="AG201" s="1">
        <f>(Table2[[#This Row],[Close Price]]/Table2[[#This Row],[Current Month Low]])-1</f>
        <v>3.3716475095785459E-2</v>
      </c>
      <c r="AH201" s="1">
        <f>(Table2[[#This Row],[Current Month High]]/Table2[[#This Row],[Close Price]])-1</f>
        <v>6.2268346923647133E-2</v>
      </c>
      <c r="AI201">
        <v>10.4243884358784</v>
      </c>
      <c r="AJ201">
        <v>62.042042042041999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0.05</v>
      </c>
      <c r="AM201" t="s">
        <v>3175</v>
      </c>
      <c r="AN201">
        <v>-0.4</v>
      </c>
      <c r="AO201" t="s">
        <v>3174</v>
      </c>
      <c r="AP201">
        <v>0.14351391939583599</v>
      </c>
      <c r="AQ201">
        <f>(Table2[[#This Row],[Sharpe Ratio]]-AVERAGE(Table2[Sharpe Ratio]))/_xlfn.STDEV.P(Table2[Sharpe Ratio])</f>
        <v>0.95822097325414046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1.1999659076227305</v>
      </c>
      <c r="AS201">
        <f>_xlfn.RANK.AVG(Table2[[#This Row],[1Y Return vs Nifty Z-Score]],Table2[1Y Return vs Nifty Z-Score])</f>
        <v>331</v>
      </c>
      <c r="AT201">
        <f>_xlfn.RANK.AVG(Table2[[#This Row],[6M Return vs Nifty Z-Score]],Table2[6M Return vs Nifty Z-Score])</f>
        <v>274</v>
      </c>
      <c r="AU201">
        <f>_xlfn.RANK.AVG(Table2[[#This Row],[Sharpe Ratio Z-Score]],Table2[Sharpe Ratio Z-Score])</f>
        <v>117</v>
      </c>
      <c r="AV201">
        <f>(Table2[[#This Row],[Rank 1Y]]+Table2[[#This Row],[Rank 6M]]+Table2[[#This Row],[Rank Sharpe]])/3</f>
        <v>240.66666666666666</v>
      </c>
    </row>
    <row r="202" spans="1:48" x14ac:dyDescent="0.3">
      <c r="A202" t="s">
        <v>1081</v>
      </c>
      <c r="B202" t="s">
        <v>1082</v>
      </c>
      <c r="C202" t="s">
        <v>3138</v>
      </c>
      <c r="D202" t="s">
        <v>469</v>
      </c>
      <c r="E202">
        <v>12395.689985075</v>
      </c>
      <c r="F202">
        <v>2535.85</v>
      </c>
      <c r="G202">
        <v>-8.11494400393555</v>
      </c>
      <c r="H202">
        <f>(Table2[[#This Row],[1Y Return vs Nifty]]-AVERAGE(Table2[1Y Return vs Nifty]))/_xlfn.STDEV.P(Table2[1Y Return vs Nifty])</f>
        <v>-0.56195540752866324</v>
      </c>
      <c r="I202">
        <v>-0.122467979600173</v>
      </c>
      <c r="J202">
        <f>(Table2[[#This Row],[1M Return vs Nifty]]-AVERAGE(Table2[1M Return vs Nifty]))/_xlfn.STDEV.P(Table2[1M Return vs Nifty])</f>
        <v>-9.4017443226752942E-2</v>
      </c>
      <c r="K202">
        <v>20.669880631586999</v>
      </c>
      <c r="L202">
        <f>(Table2[[#This Row],[6M Return vs Nifty]]-AVERAGE(Table2[6M Return vs Nifty]))/_xlfn.STDEV.P(Table2[6M Return vs Nifty])</f>
        <v>0.39190544645183678</v>
      </c>
      <c r="M202">
        <v>6.6609963174018096</v>
      </c>
      <c r="N202">
        <f>(Table2[[#This Row],[1W Return vs Nifty]]-AVERAGE(Table2[1W Return vs Nifty]))/_xlfn.STDEV.P(Table2[1W Return vs Nifty])</f>
        <v>0.95890010646836676</v>
      </c>
      <c r="O202">
        <v>2437.86</v>
      </c>
      <c r="P202">
        <v>2369.1497802324802</v>
      </c>
      <c r="Q202">
        <v>2114.44665581254</v>
      </c>
      <c r="R202">
        <v>67.713385446861594</v>
      </c>
      <c r="S202" s="1">
        <f>(Table2[[#This Row],[Close Price]]-Table2[[#This Row],[20D EMA]])/Table2[[#This Row],[20D EMA]]</f>
        <v>4.0195089135553225E-2</v>
      </c>
      <c r="T202" s="1">
        <f>(Table2[[#This Row],[Close Price]]-Table2[[#This Row],[50D EMA]])/Table2[[#This Row],[50D EMA]]</f>
        <v>7.0362887631005622E-2</v>
      </c>
      <c r="U202" s="1">
        <f>(Table2[[#This Row],[Close Price]]-Table2[[#This Row],[200D EMA]])/Table2[[#This Row],[200D EMA]]</f>
        <v>0.19929722181878498</v>
      </c>
      <c r="V202">
        <v>1.0074160619021899</v>
      </c>
      <c r="W202">
        <v>2377.9</v>
      </c>
      <c r="X202">
        <v>2597.35</v>
      </c>
      <c r="Y202">
        <v>2311</v>
      </c>
      <c r="Z202">
        <v>2597.35</v>
      </c>
      <c r="AA202">
        <v>2345.0500000000002</v>
      </c>
      <c r="AB202">
        <v>2597.35</v>
      </c>
      <c r="AC202" s="1">
        <f>(Table2[[#This Row],[Close Price]]/Table2[[#This Row],[Day Low]])-1</f>
        <v>6.6424155767694115E-2</v>
      </c>
      <c r="AD202" s="1">
        <f>(Table2[[#This Row],[Day High]]/Table2[[#This Row],[Close Price]])-1</f>
        <v>2.4252223120452721E-2</v>
      </c>
      <c r="AE202" s="1">
        <f>(Table2[[#This Row],[Close Price]]/Table2[[#This Row],[Current Week Low]])-1</f>
        <v>9.729554305495447E-2</v>
      </c>
      <c r="AF202" s="1">
        <f>(Table2[[#This Row],[Current Week High]]/Table2[[#This Row],[Close Price]])-1</f>
        <v>2.4252223120452721E-2</v>
      </c>
      <c r="AG202" s="1">
        <f>(Table2[[#This Row],[Close Price]]/Table2[[#This Row],[Current Month Low]])-1</f>
        <v>8.1362870727702985E-2</v>
      </c>
      <c r="AH202" s="1">
        <f>(Table2[[#This Row],[Current Month High]]/Table2[[#This Row],[Close Price]])-1</f>
        <v>2.4252223120452721E-2</v>
      </c>
      <c r="AI202">
        <v>3.0719482619240002</v>
      </c>
      <c r="AJ202">
        <v>53.818391362367997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0.13</v>
      </c>
      <c r="AM202" t="s">
        <v>3175</v>
      </c>
      <c r="AN202">
        <v>-1.2</v>
      </c>
      <c r="AO202" t="s">
        <v>3174</v>
      </c>
      <c r="AP202">
        <v>0.205081467652621</v>
      </c>
      <c r="AQ202">
        <f>(Table2[[#This Row],[Sharpe Ratio]]-AVERAGE(Table2[Sharpe Ratio]))/_xlfn.STDEV.P(Table2[Sharpe Ratio])</f>
        <v>1.6770286663674967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2.3718613685322842</v>
      </c>
      <c r="AS202">
        <f>_xlfn.RANK.AVG(Table2[[#This Row],[1Y Return vs Nifty Z-Score]],Table2[1Y Return vs Nifty Z-Score])</f>
        <v>493</v>
      </c>
      <c r="AT202">
        <f>_xlfn.RANK.AVG(Table2[[#This Row],[6M Return vs Nifty Z-Score]],Table2[6M Return vs Nifty Z-Score])</f>
        <v>201</v>
      </c>
      <c r="AU202">
        <f>_xlfn.RANK.AVG(Table2[[#This Row],[Sharpe Ratio Z-Score]],Table2[Sharpe Ratio Z-Score])</f>
        <v>28</v>
      </c>
      <c r="AV202">
        <f>(Table2[[#This Row],[Rank 1Y]]+Table2[[#This Row],[Rank 6M]]+Table2[[#This Row],[Rank Sharpe]])/3</f>
        <v>240.66666666666666</v>
      </c>
    </row>
    <row r="203" spans="1:48" x14ac:dyDescent="0.3">
      <c r="A203" t="s">
        <v>980</v>
      </c>
      <c r="B203" t="s">
        <v>981</v>
      </c>
      <c r="C203" t="s">
        <v>3141</v>
      </c>
      <c r="D203" t="s">
        <v>788</v>
      </c>
      <c r="E203">
        <v>15085.482122519999</v>
      </c>
      <c r="F203">
        <v>1120.1500000000001</v>
      </c>
      <c r="G203">
        <v>15.6288817758645</v>
      </c>
      <c r="H203">
        <f>(Table2[[#This Row],[1Y Return vs Nifty]]-AVERAGE(Table2[1Y Return vs Nifty]))/_xlfn.STDEV.P(Table2[1Y Return vs Nifty])</f>
        <v>-0.15760367783257545</v>
      </c>
      <c r="I203">
        <v>-20.230120667335399</v>
      </c>
      <c r="J203">
        <f>(Table2[[#This Row],[1M Return vs Nifty]]-AVERAGE(Table2[1M Return vs Nifty]))/_xlfn.STDEV.P(Table2[1M Return vs Nifty])</f>
        <v>-1.9338080620819578</v>
      </c>
      <c r="K203">
        <v>6.0545878722608304</v>
      </c>
      <c r="L203">
        <f>(Table2[[#This Row],[6M Return vs Nifty]]-AVERAGE(Table2[6M Return vs Nifty]))/_xlfn.STDEV.P(Table2[6M Return vs Nifty])</f>
        <v>-9.2665649275719103E-2</v>
      </c>
      <c r="M203">
        <v>-4.1985956481797704</v>
      </c>
      <c r="N203">
        <f>(Table2[[#This Row],[1W Return vs Nifty]]-AVERAGE(Table2[1W Return vs Nifty]))/_xlfn.STDEV.P(Table2[1W Return vs Nifty])</f>
        <v>-1.6690247056502239</v>
      </c>
      <c r="O203">
        <v>1272.55</v>
      </c>
      <c r="P203">
        <v>1359.4543412073799</v>
      </c>
      <c r="Q203">
        <v>1222.6966676218201</v>
      </c>
      <c r="R203">
        <v>13.738602012366099</v>
      </c>
      <c r="S203" s="1">
        <f>(Table2[[#This Row],[Close Price]]-Table2[[#This Row],[20D EMA]])/Table2[[#This Row],[20D EMA]]</f>
        <v>-0.11975953793564094</v>
      </c>
      <c r="T203" s="1">
        <f>(Table2[[#This Row],[Close Price]]-Table2[[#This Row],[50D EMA]])/Table2[[#This Row],[50D EMA]]</f>
        <v>-0.17602970100109805</v>
      </c>
      <c r="U203" s="1">
        <f>(Table2[[#This Row],[Close Price]]-Table2[[#This Row],[200D EMA]])/Table2[[#This Row],[200D EMA]]</f>
        <v>-8.3869262375006054E-2</v>
      </c>
      <c r="V203">
        <v>0.92732839687739999</v>
      </c>
      <c r="W203">
        <v>1105.2</v>
      </c>
      <c r="X203">
        <v>1188</v>
      </c>
      <c r="Y203">
        <v>1105.2</v>
      </c>
      <c r="Z203">
        <v>1243.95</v>
      </c>
      <c r="AA203">
        <v>1105.2</v>
      </c>
      <c r="AB203">
        <v>1243.95</v>
      </c>
      <c r="AC203" s="1">
        <f>(Table2[[#This Row],[Close Price]]/Table2[[#This Row],[Day Low]])-1</f>
        <v>1.3526963445530171E-2</v>
      </c>
      <c r="AD203" s="1">
        <f>(Table2[[#This Row],[Day High]]/Table2[[#This Row],[Close Price]])-1</f>
        <v>6.0572244788644314E-2</v>
      </c>
      <c r="AE203" s="1">
        <f>(Table2[[#This Row],[Close Price]]/Table2[[#This Row],[Current Week Low]])-1</f>
        <v>1.3526963445530171E-2</v>
      </c>
      <c r="AF203" s="1">
        <f>(Table2[[#This Row],[Current Week High]]/Table2[[#This Row],[Close Price]])-1</f>
        <v>0.11052091237780659</v>
      </c>
      <c r="AG203" s="1">
        <f>(Table2[[#This Row],[Close Price]]/Table2[[#This Row],[Current Month Low]])-1</f>
        <v>1.3526963445530171E-2</v>
      </c>
      <c r="AH203" s="1">
        <f>(Table2[[#This Row],[Current Month High]]/Table2[[#This Row],[Close Price]])-1</f>
        <v>0.11052091237780659</v>
      </c>
      <c r="AI203">
        <v>69.347855197964506</v>
      </c>
      <c r="AJ203">
        <v>59.497365798091998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-0.35</v>
      </c>
      <c r="AM203" t="s">
        <v>3174</v>
      </c>
      <c r="AN203">
        <v>-13.99</v>
      </c>
      <c r="AO203" t="s">
        <v>3174</v>
      </c>
      <c r="AP203">
        <v>0.22037188583119399</v>
      </c>
      <c r="AQ203">
        <f>(Table2[[#This Row],[Sharpe Ratio]]-AVERAGE(Table2[Sharpe Ratio]))/_xlfn.STDEV.P(Table2[Sharpe Ratio])</f>
        <v>1.8555459295828194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345</v>
      </c>
      <c r="AT203">
        <f>_xlfn.RANK.AVG(Table2[[#This Row],[6M Return vs Nifty Z-Score]],Table2[6M Return vs Nifty Z-Score])</f>
        <v>357</v>
      </c>
      <c r="AU203">
        <f>_xlfn.RANK.AVG(Table2[[#This Row],[Sharpe Ratio Z-Score]],Table2[Sharpe Ratio Z-Score])</f>
        <v>21</v>
      </c>
      <c r="AV203">
        <f>(Table2[[#This Row],[Rank 1Y]]+Table2[[#This Row],[Rank 6M]]+Table2[[#This Row],[Rank Sharpe]])/3</f>
        <v>241</v>
      </c>
    </row>
    <row r="204" spans="1:48" x14ac:dyDescent="0.3">
      <c r="A204" t="s">
        <v>1763</v>
      </c>
      <c r="B204" t="s">
        <v>1764</v>
      </c>
      <c r="C204" t="s">
        <v>3133</v>
      </c>
      <c r="D204" t="s">
        <v>51</v>
      </c>
      <c r="E204">
        <v>4583.093046</v>
      </c>
      <c r="F204">
        <v>569.45000000000005</v>
      </c>
      <c r="G204">
        <v>71.844125031300806</v>
      </c>
      <c r="H204">
        <f>(Table2[[#This Row],[1Y Return vs Nifty]]-AVERAGE(Table2[1Y Return vs Nifty]))/_xlfn.STDEV.P(Table2[1Y Return vs Nifty])</f>
        <v>0.79972860115340283</v>
      </c>
      <c r="I204">
        <v>4.9898525041488799</v>
      </c>
      <c r="J204">
        <f>(Table2[[#This Row],[1M Return vs Nifty]]-AVERAGE(Table2[1M Return vs Nifty]))/_xlfn.STDEV.P(Table2[1M Return vs Nifty])</f>
        <v>0.37374472735817105</v>
      </c>
      <c r="K204">
        <v>35.5484139662979</v>
      </c>
      <c r="L204">
        <f>(Table2[[#This Row],[6M Return vs Nifty]]-AVERAGE(Table2[6M Return vs Nifty]))/_xlfn.STDEV.P(Table2[6M Return vs Nifty])</f>
        <v>0.88520430262556882</v>
      </c>
      <c r="M204">
        <v>-0.290075282937512</v>
      </c>
      <c r="N204">
        <f>(Table2[[#This Row],[1W Return vs Nifty]]-AVERAGE(Table2[1W Return vs Nifty]))/_xlfn.STDEV.P(Table2[1W Return vs Nifty])</f>
        <v>-0.7231974886567285</v>
      </c>
      <c r="O204">
        <v>585.25</v>
      </c>
      <c r="P204">
        <v>543.47100443818704</v>
      </c>
      <c r="Q204">
        <v>423.308172459758</v>
      </c>
      <c r="R204">
        <v>40.222536080180099</v>
      </c>
      <c r="S204" s="1">
        <f>(Table2[[#This Row],[Close Price]]-Table2[[#This Row],[20D EMA]])/Table2[[#This Row],[20D EMA]]</f>
        <v>-2.6997009824861092E-2</v>
      </c>
      <c r="T204" s="1">
        <f>(Table2[[#This Row],[Close Price]]-Table2[[#This Row],[50D EMA]])/Table2[[#This Row],[50D EMA]]</f>
        <v>4.7801990077959697E-2</v>
      </c>
      <c r="U204" s="1">
        <f>(Table2[[#This Row],[Close Price]]-Table2[[#This Row],[200D EMA]])/Table2[[#This Row],[200D EMA]]</f>
        <v>0.34523743468273127</v>
      </c>
      <c r="V204">
        <v>0.59394924010164396</v>
      </c>
      <c r="W204">
        <v>547.54999999999995</v>
      </c>
      <c r="X204">
        <v>580</v>
      </c>
      <c r="Y204">
        <v>547.54999999999995</v>
      </c>
      <c r="Z204">
        <v>592</v>
      </c>
      <c r="AA204">
        <v>547.54999999999995</v>
      </c>
      <c r="AB204">
        <v>592</v>
      </c>
      <c r="AC204" s="1">
        <f>(Table2[[#This Row],[Close Price]]/Table2[[#This Row],[Day Low]])-1</f>
        <v>3.9996347365537588E-2</v>
      </c>
      <c r="AD204" s="1">
        <f>(Table2[[#This Row],[Day High]]/Table2[[#This Row],[Close Price]])-1</f>
        <v>1.8526648520502231E-2</v>
      </c>
      <c r="AE204" s="1">
        <f>(Table2[[#This Row],[Close Price]]/Table2[[#This Row],[Current Week Low]])-1</f>
        <v>3.9996347365537588E-2</v>
      </c>
      <c r="AF204" s="1">
        <f>(Table2[[#This Row],[Current Week High]]/Table2[[#This Row],[Close Price]])-1</f>
        <v>3.9599613662305577E-2</v>
      </c>
      <c r="AG204" s="1">
        <f>(Table2[[#This Row],[Close Price]]/Table2[[#This Row],[Current Month Low]])-1</f>
        <v>3.9996347365537588E-2</v>
      </c>
      <c r="AH204" s="1">
        <f>(Table2[[#This Row],[Current Month High]]/Table2[[#This Row],[Close Price]])-1</f>
        <v>3.9599613662305577E-2</v>
      </c>
      <c r="AI204">
        <v>18.535428922644599</v>
      </c>
      <c r="AJ204">
        <v>142.422307364836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0.25</v>
      </c>
      <c r="AM204" t="s">
        <v>3175</v>
      </c>
      <c r="AN204">
        <v>-10.050000000000001</v>
      </c>
      <c r="AO204" t="s">
        <v>3174</v>
      </c>
      <c r="AP204">
        <v>4.5142804052599999E-3</v>
      </c>
      <c r="AQ204">
        <f>(Table2[[#This Row],[Sharpe Ratio]]-AVERAGE(Table2[Sharpe Ratio]))/_xlfn.STDEV.P(Table2[Sharpe Ratio])</f>
        <v>-0.66461463861212056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0.67086550386829358</v>
      </c>
      <c r="AS204">
        <f>_xlfn.RANK.AVG(Table2[[#This Row],[1Y Return vs Nifty Z-Score]],Table2[1Y Return vs Nifty Z-Score])</f>
        <v>116</v>
      </c>
      <c r="AT204">
        <f>_xlfn.RANK.AVG(Table2[[#This Row],[6M Return vs Nifty Z-Score]],Table2[6M Return vs Nifty Z-Score])</f>
        <v>106</v>
      </c>
      <c r="AU204">
        <f>_xlfn.RANK.AVG(Table2[[#This Row],[Sharpe Ratio Z-Score]],Table2[Sharpe Ratio Z-Score])</f>
        <v>502</v>
      </c>
      <c r="AV204">
        <f>(Table2[[#This Row],[Rank 1Y]]+Table2[[#This Row],[Rank 6M]]+Table2[[#This Row],[Rank Sharpe]])/3</f>
        <v>241.33333333333334</v>
      </c>
    </row>
    <row r="205" spans="1:48" x14ac:dyDescent="0.3">
      <c r="A205" t="s">
        <v>953</v>
      </c>
      <c r="B205" t="s">
        <v>954</v>
      </c>
      <c r="C205" t="s">
        <v>3143</v>
      </c>
      <c r="D205" t="s">
        <v>482</v>
      </c>
      <c r="E205">
        <v>15584.866424960001</v>
      </c>
      <c r="F205">
        <v>828.8</v>
      </c>
      <c r="G205">
        <v>36.053248812754397</v>
      </c>
      <c r="H205">
        <f>(Table2[[#This Row],[1Y Return vs Nifty]]-AVERAGE(Table2[1Y Return vs Nifty]))/_xlfn.STDEV.P(Table2[1Y Return vs Nifty])</f>
        <v>0.19021845563086073</v>
      </c>
      <c r="I205">
        <v>-2.6679411732050999</v>
      </c>
      <c r="J205">
        <f>(Table2[[#This Row],[1M Return vs Nifty]]-AVERAGE(Table2[1M Return vs Nifty]))/_xlfn.STDEV.P(Table2[1M Return vs Nifty])</f>
        <v>-0.32692069528054685</v>
      </c>
      <c r="K205">
        <v>11.4908234835809</v>
      </c>
      <c r="L205">
        <f>(Table2[[#This Row],[6M Return vs Nifty]]-AVERAGE(Table2[6M Return vs Nifty]))/_xlfn.STDEV.P(Table2[6M Return vs Nifty])</f>
        <v>8.7573138286684574E-2</v>
      </c>
      <c r="M205">
        <v>0.439859655556122</v>
      </c>
      <c r="N205">
        <f>(Table2[[#This Row],[1W Return vs Nifty]]-AVERAGE(Table2[1W Return vs Nifty]))/_xlfn.STDEV.P(Table2[1W Return vs Nifty])</f>
        <v>-0.54655971606091913</v>
      </c>
      <c r="O205">
        <v>863.47</v>
      </c>
      <c r="P205">
        <v>853.14086158198097</v>
      </c>
      <c r="Q205">
        <v>736.91646745527203</v>
      </c>
      <c r="R205">
        <v>27.1309002063186</v>
      </c>
      <c r="S205" s="1">
        <f>(Table2[[#This Row],[Close Price]]-Table2[[#This Row],[20D EMA]])/Table2[[#This Row],[20D EMA]]</f>
        <v>-4.0151945058890373E-2</v>
      </c>
      <c r="T205" s="1">
        <f>(Table2[[#This Row],[Close Price]]-Table2[[#This Row],[50D EMA]])/Table2[[#This Row],[50D EMA]]</f>
        <v>-2.8530882387752126E-2</v>
      </c>
      <c r="U205" s="1">
        <f>(Table2[[#This Row],[Close Price]]-Table2[[#This Row],[200D EMA]])/Table2[[#This Row],[200D EMA]]</f>
        <v>0.12468649650620665</v>
      </c>
      <c r="V205">
        <v>0.73814256690764601</v>
      </c>
      <c r="W205">
        <v>825.15</v>
      </c>
      <c r="X205">
        <v>848</v>
      </c>
      <c r="Y205">
        <v>825.15</v>
      </c>
      <c r="Z205">
        <v>885.1</v>
      </c>
      <c r="AA205">
        <v>825.15</v>
      </c>
      <c r="AB205">
        <v>878.45</v>
      </c>
      <c r="AC205" s="1">
        <f>(Table2[[#This Row],[Close Price]]/Table2[[#This Row],[Day Low]])-1</f>
        <v>4.4234381627583641E-3</v>
      </c>
      <c r="AD205" s="1">
        <f>(Table2[[#This Row],[Day High]]/Table2[[#This Row],[Close Price]])-1</f>
        <v>2.316602316602312E-2</v>
      </c>
      <c r="AE205" s="1">
        <f>(Table2[[#This Row],[Close Price]]/Table2[[#This Row],[Current Week Low]])-1</f>
        <v>4.4234381627583641E-3</v>
      </c>
      <c r="AF205" s="1">
        <f>(Table2[[#This Row],[Current Week High]]/Table2[[#This Row],[Close Price]])-1</f>
        <v>6.7929536679536717E-2</v>
      </c>
      <c r="AG205" s="1">
        <f>(Table2[[#This Row],[Close Price]]/Table2[[#This Row],[Current Month Low]])-1</f>
        <v>4.4234381627583641E-3</v>
      </c>
      <c r="AH205" s="1">
        <f>(Table2[[#This Row],[Current Month High]]/Table2[[#This Row],[Close Price]])-1</f>
        <v>5.9905888030888255E-2</v>
      </c>
      <c r="AI205">
        <v>11.800193050193</v>
      </c>
      <c r="AJ205">
        <v>70.254724732949796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-0.09</v>
      </c>
      <c r="AM205" t="s">
        <v>3174</v>
      </c>
      <c r="AN205">
        <v>-5.54</v>
      </c>
      <c r="AO205" t="s">
        <v>3174</v>
      </c>
      <c r="AP205">
        <v>0.114693055429582</v>
      </c>
      <c r="AQ205">
        <f>(Table2[[#This Row],[Sharpe Ratio]]-AVERAGE(Table2[Sharpe Ratio]))/_xlfn.STDEV.P(Table2[Sharpe Ratio])</f>
        <v>0.62173431221784003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2.6045494793919377E-2</v>
      </c>
      <c r="AS205">
        <f>_xlfn.RANK.AVG(Table2[[#This Row],[1Y Return vs Nifty Z-Score]],Table2[1Y Return vs Nifty Z-Score])</f>
        <v>251</v>
      </c>
      <c r="AT205">
        <f>_xlfn.RANK.AVG(Table2[[#This Row],[6M Return vs Nifty Z-Score]],Table2[6M Return vs Nifty Z-Score])</f>
        <v>288</v>
      </c>
      <c r="AU205">
        <f>_xlfn.RANK.AVG(Table2[[#This Row],[Sharpe Ratio Z-Score]],Table2[Sharpe Ratio Z-Score])</f>
        <v>188</v>
      </c>
      <c r="AV205">
        <f>(Table2[[#This Row],[Rank 1Y]]+Table2[[#This Row],[Rank 6M]]+Table2[[#This Row],[Rank Sharpe]])/3</f>
        <v>242.33333333333334</v>
      </c>
    </row>
    <row r="206" spans="1:48" x14ac:dyDescent="0.3">
      <c r="A206" t="s">
        <v>1248</v>
      </c>
      <c r="B206" t="s">
        <v>1249</v>
      </c>
      <c r="C206" t="s">
        <v>3132</v>
      </c>
      <c r="D206" t="s">
        <v>945</v>
      </c>
      <c r="E206">
        <v>9437.5126084999993</v>
      </c>
      <c r="F206">
        <v>1283.5</v>
      </c>
      <c r="G206">
        <v>49.872167322886099</v>
      </c>
      <c r="H206">
        <f>(Table2[[#This Row],[1Y Return vs Nifty]]-AVERAGE(Table2[1Y Return vs Nifty]))/_xlfn.STDEV.P(Table2[1Y Return vs Nifty])</f>
        <v>0.42555136507524988</v>
      </c>
      <c r="I206">
        <v>-0.77649895369192401</v>
      </c>
      <c r="J206">
        <f>(Table2[[#This Row],[1M Return vs Nifty]]-AVERAGE(Table2[1M Return vs Nifty]))/_xlfn.STDEV.P(Table2[1M Return vs Nifty])</f>
        <v>-0.15385933871108673</v>
      </c>
      <c r="K206">
        <v>22.482935331552198</v>
      </c>
      <c r="L206">
        <f>(Table2[[#This Row],[6M Return vs Nifty]]-AVERAGE(Table2[6M Return vs Nifty]))/_xlfn.STDEV.P(Table2[6M Return vs Nifty])</f>
        <v>0.45201740705662985</v>
      </c>
      <c r="M206">
        <v>-0.999151137061424</v>
      </c>
      <c r="N206">
        <f>(Table2[[#This Row],[1W Return vs Nifty]]-AVERAGE(Table2[1W Return vs Nifty]))/_xlfn.STDEV.P(Table2[1W Return vs Nifty])</f>
        <v>-0.89478754808366368</v>
      </c>
      <c r="O206">
        <v>1372.44</v>
      </c>
      <c r="P206">
        <v>1369.9322517676101</v>
      </c>
      <c r="Q206">
        <v>1167.0631575914799</v>
      </c>
      <c r="R206">
        <v>25.882553952160301</v>
      </c>
      <c r="S206" s="1">
        <f>(Table2[[#This Row],[Close Price]]-Table2[[#This Row],[20D EMA]])/Table2[[#This Row],[20D EMA]]</f>
        <v>-6.4804290169333492E-2</v>
      </c>
      <c r="T206" s="1">
        <f>(Table2[[#This Row],[Close Price]]-Table2[[#This Row],[50D EMA]])/Table2[[#This Row],[50D EMA]]</f>
        <v>-6.3092354863598099E-2</v>
      </c>
      <c r="U206" s="1">
        <f>(Table2[[#This Row],[Close Price]]-Table2[[#This Row],[200D EMA]])/Table2[[#This Row],[200D EMA]]</f>
        <v>9.9769101313090858E-2</v>
      </c>
      <c r="V206">
        <v>0.476672989400173</v>
      </c>
      <c r="W206">
        <v>1266.05</v>
      </c>
      <c r="X206">
        <v>1355.15</v>
      </c>
      <c r="Y206">
        <v>1266.05</v>
      </c>
      <c r="Z206">
        <v>1400</v>
      </c>
      <c r="AA206">
        <v>1266.05</v>
      </c>
      <c r="AB206">
        <v>1400</v>
      </c>
      <c r="AC206" s="1">
        <f>(Table2[[#This Row],[Close Price]]/Table2[[#This Row],[Day Low]])-1</f>
        <v>1.3783025946842553E-2</v>
      </c>
      <c r="AD206" s="1">
        <f>(Table2[[#This Row],[Day High]]/Table2[[#This Row],[Close Price]])-1</f>
        <v>5.5823918971562136E-2</v>
      </c>
      <c r="AE206" s="1">
        <f>(Table2[[#This Row],[Close Price]]/Table2[[#This Row],[Current Week Low]])-1</f>
        <v>1.3783025946842553E-2</v>
      </c>
      <c r="AF206" s="1">
        <f>(Table2[[#This Row],[Current Week High]]/Table2[[#This Row],[Close Price]])-1</f>
        <v>9.0767432800934911E-2</v>
      </c>
      <c r="AG206" s="1">
        <f>(Table2[[#This Row],[Close Price]]/Table2[[#This Row],[Current Month Low]])-1</f>
        <v>1.3783025946842553E-2</v>
      </c>
      <c r="AH206" s="1">
        <f>(Table2[[#This Row],[Current Month High]]/Table2[[#This Row],[Close Price]])-1</f>
        <v>9.0767432800934911E-2</v>
      </c>
      <c r="AI206">
        <v>23.977405531749099</v>
      </c>
      <c r="AJ206">
        <v>95.655487804878007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-0.12</v>
      </c>
      <c r="AM206" t="s">
        <v>3174</v>
      </c>
      <c r="AN206">
        <v>-8.36</v>
      </c>
      <c r="AO206" t="s">
        <v>3174</v>
      </c>
      <c r="AP206">
        <v>5.9018911509077003E-2</v>
      </c>
      <c r="AQ206">
        <f>(Table2[[#This Row],[Sharpe Ratio]]-AVERAGE(Table2[Sharpe Ratio]))/_xlfn.STDEV.P(Table2[Sharpe Ratio])</f>
        <v>-2.8267256638670617E-2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-0.19934537130154129</v>
      </c>
      <c r="AS206">
        <f>_xlfn.RANK.AVG(Table2[[#This Row],[1Y Return vs Nifty Z-Score]],Table2[1Y Return vs Nifty Z-Score])</f>
        <v>189</v>
      </c>
      <c r="AT206">
        <f>_xlfn.RANK.AVG(Table2[[#This Row],[6M Return vs Nifty Z-Score]],Table2[6M Return vs Nifty Z-Score])</f>
        <v>189</v>
      </c>
      <c r="AU206">
        <f>_xlfn.RANK.AVG(Table2[[#This Row],[Sharpe Ratio Z-Score]],Table2[Sharpe Ratio Z-Score])</f>
        <v>349</v>
      </c>
      <c r="AV206">
        <f>(Table2[[#This Row],[Rank 1Y]]+Table2[[#This Row],[Rank 6M]]+Table2[[#This Row],[Rank Sharpe]])/3</f>
        <v>242.33333333333334</v>
      </c>
    </row>
    <row r="207" spans="1:48" x14ac:dyDescent="0.3">
      <c r="A207" t="s">
        <v>409</v>
      </c>
      <c r="B207" t="s">
        <v>410</v>
      </c>
      <c r="C207" t="s">
        <v>3141</v>
      </c>
      <c r="D207" t="s">
        <v>271</v>
      </c>
      <c r="E207">
        <v>58487.243060175002</v>
      </c>
      <c r="F207">
        <v>5193.25</v>
      </c>
      <c r="G207">
        <v>36.244497669012297</v>
      </c>
      <c r="H207">
        <f>(Table2[[#This Row],[1Y Return vs Nifty]]-AVERAGE(Table2[1Y Return vs Nifty]))/_xlfn.STDEV.P(Table2[1Y Return vs Nifty])</f>
        <v>0.19347537835879239</v>
      </c>
      <c r="I207">
        <v>13.797410104853499</v>
      </c>
      <c r="J207">
        <f>(Table2[[#This Row],[1M Return vs Nifty]]-AVERAGE(Table2[1M Return vs Nifty]))/_xlfn.STDEV.P(Table2[1M Return vs Nifty])</f>
        <v>1.1796101409122339</v>
      </c>
      <c r="K207">
        <v>4.08815157813439</v>
      </c>
      <c r="L207">
        <f>(Table2[[#This Row],[6M Return vs Nifty]]-AVERAGE(Table2[6M Return vs Nifty]))/_xlfn.STDEV.P(Table2[6M Return vs Nifty])</f>
        <v>-0.15786298780424377</v>
      </c>
      <c r="M207">
        <v>-2.8948945753314002</v>
      </c>
      <c r="N207">
        <f>(Table2[[#This Row],[1W Return vs Nifty]]-AVERAGE(Table2[1W Return vs Nifty]))/_xlfn.STDEV.P(Table2[1W Return vs Nifty])</f>
        <v>-1.3535406241320302</v>
      </c>
      <c r="O207">
        <v>4995.38</v>
      </c>
      <c r="P207">
        <v>4859.7970269656498</v>
      </c>
      <c r="Q207">
        <v>4354.0884259173499</v>
      </c>
      <c r="R207">
        <v>58.508724244755498</v>
      </c>
      <c r="S207" s="1">
        <f>(Table2[[#This Row],[Close Price]]-Table2[[#This Row],[20D EMA]])/Table2[[#This Row],[20D EMA]]</f>
        <v>3.9610600194579772E-2</v>
      </c>
      <c r="T207" s="1">
        <f>(Table2[[#This Row],[Close Price]]-Table2[[#This Row],[50D EMA]])/Table2[[#This Row],[50D EMA]]</f>
        <v>6.861458846616704E-2</v>
      </c>
      <c r="U207" s="1">
        <f>(Table2[[#This Row],[Close Price]]-Table2[[#This Row],[200D EMA]])/Table2[[#This Row],[200D EMA]]</f>
        <v>0.19272956632842145</v>
      </c>
      <c r="V207">
        <v>0.65158780774757896</v>
      </c>
      <c r="W207">
        <v>4809</v>
      </c>
      <c r="X207">
        <v>5261.9</v>
      </c>
      <c r="Y207">
        <v>4809</v>
      </c>
      <c r="Z207">
        <v>5261.9</v>
      </c>
      <c r="AA207">
        <v>4809</v>
      </c>
      <c r="AB207">
        <v>5261.9</v>
      </c>
      <c r="AC207" s="1">
        <f>(Table2[[#This Row],[Close Price]]/Table2[[#This Row],[Day Low]])-1</f>
        <v>7.9902266583489201E-2</v>
      </c>
      <c r="AD207" s="1">
        <f>(Table2[[#This Row],[Day High]]/Table2[[#This Row],[Close Price]])-1</f>
        <v>1.3219082462812226E-2</v>
      </c>
      <c r="AE207" s="1">
        <f>(Table2[[#This Row],[Close Price]]/Table2[[#This Row],[Current Week Low]])-1</f>
        <v>7.9902266583489201E-2</v>
      </c>
      <c r="AF207" s="1">
        <f>(Table2[[#This Row],[Current Week High]]/Table2[[#This Row],[Close Price]])-1</f>
        <v>1.3219082462812226E-2</v>
      </c>
      <c r="AG207" s="1">
        <f>(Table2[[#This Row],[Close Price]]/Table2[[#This Row],[Current Month Low]])-1</f>
        <v>7.9902266583489201E-2</v>
      </c>
      <c r="AH207" s="1">
        <f>(Table2[[#This Row],[Current Month High]]/Table2[[#This Row],[Close Price]])-1</f>
        <v>1.3219082462812226E-2</v>
      </c>
      <c r="AI207">
        <v>12.4527030279689</v>
      </c>
      <c r="AJ207">
        <v>107.709229077092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0.04</v>
      </c>
      <c r="AM207" t="s">
        <v>3175</v>
      </c>
      <c r="AN207">
        <v>-0.71</v>
      </c>
      <c r="AO207" t="s">
        <v>3174</v>
      </c>
      <c r="AP207">
        <v>0.14966341421082799</v>
      </c>
      <c r="AQ207">
        <f>(Table2[[#This Row],[Sharpe Ratio]]-AVERAGE(Table2[Sharpe Ratio]))/_xlfn.STDEV.P(Table2[Sharpe Ratio])</f>
        <v>1.0300169811663087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0.8916988885010606</v>
      </c>
      <c r="AS207">
        <f>_xlfn.RANK.AVG(Table2[[#This Row],[1Y Return vs Nifty Z-Score]],Table2[1Y Return vs Nifty Z-Score])</f>
        <v>250</v>
      </c>
      <c r="AT207">
        <f>_xlfn.RANK.AVG(Table2[[#This Row],[6M Return vs Nifty Z-Score]],Table2[6M Return vs Nifty Z-Score])</f>
        <v>371</v>
      </c>
      <c r="AU207">
        <f>_xlfn.RANK.AVG(Table2[[#This Row],[Sharpe Ratio Z-Score]],Table2[Sharpe Ratio Z-Score])</f>
        <v>107</v>
      </c>
      <c r="AV207">
        <f>(Table2[[#This Row],[Rank 1Y]]+Table2[[#This Row],[Rank 6M]]+Table2[[#This Row],[Rank Sharpe]])/3</f>
        <v>242.66666666666666</v>
      </c>
    </row>
    <row r="208" spans="1:48" x14ac:dyDescent="0.3">
      <c r="A208" t="s">
        <v>1403</v>
      </c>
      <c r="B208" t="s">
        <v>1404</v>
      </c>
      <c r="C208" t="s">
        <v>3136</v>
      </c>
      <c r="D208" t="s">
        <v>1405</v>
      </c>
      <c r="E208">
        <v>7854.5291446000001</v>
      </c>
      <c r="F208">
        <v>386</v>
      </c>
      <c r="G208">
        <v>53.976910218830497</v>
      </c>
      <c r="H208">
        <f>(Table2[[#This Row],[1Y Return vs Nifty]]-AVERAGE(Table2[1Y Return vs Nifty]))/_xlfn.STDEV.P(Table2[1Y Return vs Nifty])</f>
        <v>0.49545416445246226</v>
      </c>
      <c r="I208">
        <v>-0.880077448453782</v>
      </c>
      <c r="J208">
        <f>(Table2[[#This Row],[1M Return vs Nifty]]-AVERAGE(Table2[1M Return vs Nifty]))/_xlfn.STDEV.P(Table2[1M Return vs Nifty])</f>
        <v>-0.16333646395973619</v>
      </c>
      <c r="K208">
        <v>11.650355773705</v>
      </c>
      <c r="L208">
        <f>(Table2[[#This Row],[6M Return vs Nifty]]-AVERAGE(Table2[6M Return vs Nifty]))/_xlfn.STDEV.P(Table2[6M Return vs Nifty])</f>
        <v>9.2862442982961174E-2</v>
      </c>
      <c r="M208">
        <v>1.7230990257291401</v>
      </c>
      <c r="N208">
        <f>(Table2[[#This Row],[1W Return vs Nifty]]-AVERAGE(Table2[1W Return vs Nifty]))/_xlfn.STDEV.P(Table2[1W Return vs Nifty])</f>
        <v>-0.23602718487069155</v>
      </c>
      <c r="O208">
        <v>396.66</v>
      </c>
      <c r="P208">
        <v>414.815484347069</v>
      </c>
      <c r="Q208">
        <v>389.57979822564198</v>
      </c>
      <c r="R208">
        <v>39.861126502816298</v>
      </c>
      <c r="S208" s="1">
        <f>(Table2[[#This Row],[Close Price]]-Table2[[#This Row],[20D EMA]])/Table2[[#This Row],[20D EMA]]</f>
        <v>-2.6874401250441247E-2</v>
      </c>
      <c r="T208" s="1">
        <f>(Table2[[#This Row],[Close Price]]-Table2[[#This Row],[50D EMA]])/Table2[[#This Row],[50D EMA]]</f>
        <v>-6.9465787643933713E-2</v>
      </c>
      <c r="U208" s="1">
        <f>(Table2[[#This Row],[Close Price]]-Table2[[#This Row],[200D EMA]])/Table2[[#This Row],[200D EMA]]</f>
        <v>-9.1888702698300212E-3</v>
      </c>
      <c r="V208">
        <v>0.79757969716959898</v>
      </c>
      <c r="W208">
        <v>381.15</v>
      </c>
      <c r="X208">
        <v>395.95</v>
      </c>
      <c r="Y208">
        <v>381.15</v>
      </c>
      <c r="Z208">
        <v>413.95</v>
      </c>
      <c r="AA208">
        <v>381.15</v>
      </c>
      <c r="AB208">
        <v>409.9</v>
      </c>
      <c r="AC208" s="1">
        <f>(Table2[[#This Row],[Close Price]]/Table2[[#This Row],[Day Low]])-1</f>
        <v>1.2724649088285522E-2</v>
      </c>
      <c r="AD208" s="1">
        <f>(Table2[[#This Row],[Day High]]/Table2[[#This Row],[Close Price]])-1</f>
        <v>2.5777202072538863E-2</v>
      </c>
      <c r="AE208" s="1">
        <f>(Table2[[#This Row],[Close Price]]/Table2[[#This Row],[Current Week Low]])-1</f>
        <v>1.2724649088285522E-2</v>
      </c>
      <c r="AF208" s="1">
        <f>(Table2[[#This Row],[Current Week High]]/Table2[[#This Row],[Close Price]])-1</f>
        <v>7.2409326424870413E-2</v>
      </c>
      <c r="AG208" s="1">
        <f>(Table2[[#This Row],[Close Price]]/Table2[[#This Row],[Current Month Low]])-1</f>
        <v>1.2724649088285522E-2</v>
      </c>
      <c r="AH208" s="1">
        <f>(Table2[[#This Row],[Current Month High]]/Table2[[#This Row],[Close Price]])-1</f>
        <v>6.1917098445595897E-2</v>
      </c>
      <c r="AI208">
        <v>52.331606217616503</v>
      </c>
      <c r="AJ208">
        <v>86.428398937454702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-0.3</v>
      </c>
      <c r="AM208" t="s">
        <v>3174</v>
      </c>
      <c r="AN208">
        <v>-1.2</v>
      </c>
      <c r="AO208" t="s">
        <v>3174</v>
      </c>
      <c r="AP208">
        <v>8.6778321419301002E-2</v>
      </c>
      <c r="AQ208">
        <f>(Table2[[#This Row],[Sharpe Ratio]]-AVERAGE(Table2[Sharpe Ratio]))/_xlfn.STDEV.P(Table2[Sharpe Ratio])</f>
        <v>0.29582681507153707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176</v>
      </c>
      <c r="AT208">
        <f>_xlfn.RANK.AVG(Table2[[#This Row],[6M Return vs Nifty Z-Score]],Table2[6M Return vs Nifty Z-Score])</f>
        <v>287</v>
      </c>
      <c r="AU208">
        <f>_xlfn.RANK.AVG(Table2[[#This Row],[Sharpe Ratio Z-Score]],Table2[Sharpe Ratio Z-Score])</f>
        <v>268</v>
      </c>
      <c r="AV208">
        <f>(Table2[[#This Row],[Rank 1Y]]+Table2[[#This Row],[Rank 6M]]+Table2[[#This Row],[Rank Sharpe]])/3</f>
        <v>243.66666666666666</v>
      </c>
    </row>
    <row r="209" spans="1:48" x14ac:dyDescent="0.3">
      <c r="A209" t="s">
        <v>316</v>
      </c>
      <c r="B209" t="s">
        <v>317</v>
      </c>
      <c r="C209" t="s">
        <v>3133</v>
      </c>
      <c r="D209" t="s">
        <v>51</v>
      </c>
      <c r="E209">
        <v>85148.421939915002</v>
      </c>
      <c r="F209">
        <v>1466.05</v>
      </c>
      <c r="G209">
        <v>37.460557350925498</v>
      </c>
      <c r="H209">
        <f>(Table2[[#This Row],[1Y Return vs Nifty]]-AVERAGE(Table2[1Y Return vs Nifty]))/_xlfn.STDEV.P(Table2[1Y Return vs Nifty])</f>
        <v>0.21418458673807564</v>
      </c>
      <c r="I209">
        <v>-4.3764264675558797</v>
      </c>
      <c r="J209">
        <f>(Table2[[#This Row],[1M Return vs Nifty]]-AVERAGE(Table2[1M Return vs Nifty]))/_xlfn.STDEV.P(Table2[1M Return vs Nifty])</f>
        <v>-0.48324203550917944</v>
      </c>
      <c r="K209">
        <v>19.374268915260298</v>
      </c>
      <c r="L209">
        <f>(Table2[[#This Row],[6M Return vs Nifty]]-AVERAGE(Table2[6M Return vs Nifty]))/_xlfn.STDEV.P(Table2[6M Return vs Nifty])</f>
        <v>0.34894934565000557</v>
      </c>
      <c r="M209">
        <v>1.8174838088238601</v>
      </c>
      <c r="N209">
        <f>(Table2[[#This Row],[1W Return vs Nifty]]-AVERAGE(Table2[1W Return vs Nifty]))/_xlfn.STDEV.P(Table2[1W Return vs Nifty])</f>
        <v>-0.21318690558882053</v>
      </c>
      <c r="O209">
        <v>1499.76</v>
      </c>
      <c r="P209">
        <v>1472.92214547871</v>
      </c>
      <c r="Q209">
        <v>1252.07856504199</v>
      </c>
      <c r="R209">
        <v>38.617180519441099</v>
      </c>
      <c r="S209" s="1">
        <f>(Table2[[#This Row],[Close Price]]-Table2[[#This Row],[20D EMA]])/Table2[[#This Row],[20D EMA]]</f>
        <v>-2.247692964207609E-2</v>
      </c>
      <c r="T209" s="1">
        <f>(Table2[[#This Row],[Close Price]]-Table2[[#This Row],[50D EMA]])/Table2[[#This Row],[50D EMA]]</f>
        <v>-4.665654257290419E-3</v>
      </c>
      <c r="U209" s="1">
        <f>(Table2[[#This Row],[Close Price]]-Table2[[#This Row],[200D EMA]])/Table2[[#This Row],[200D EMA]]</f>
        <v>0.17089297823003152</v>
      </c>
      <c r="V209">
        <v>1.0339029456245099</v>
      </c>
      <c r="W209">
        <v>1442.2</v>
      </c>
      <c r="X209">
        <v>1489.7</v>
      </c>
      <c r="Y209">
        <v>1407</v>
      </c>
      <c r="Z209">
        <v>1518.9</v>
      </c>
      <c r="AA209">
        <v>1407</v>
      </c>
      <c r="AB209">
        <v>1489.7</v>
      </c>
      <c r="AC209" s="1">
        <f>(Table2[[#This Row],[Close Price]]/Table2[[#This Row],[Day Low]])-1</f>
        <v>1.6537234780196863E-2</v>
      </c>
      <c r="AD209" s="1">
        <f>(Table2[[#This Row],[Day High]]/Table2[[#This Row],[Close Price]])-1</f>
        <v>1.6131782681354734E-2</v>
      </c>
      <c r="AE209" s="1">
        <f>(Table2[[#This Row],[Close Price]]/Table2[[#This Row],[Current Week Low]])-1</f>
        <v>4.1968727789623239E-2</v>
      </c>
      <c r="AF209" s="1">
        <f>(Table2[[#This Row],[Current Week High]]/Table2[[#This Row],[Close Price]])-1</f>
        <v>3.604924797926401E-2</v>
      </c>
      <c r="AG209" s="1">
        <f>(Table2[[#This Row],[Close Price]]/Table2[[#This Row],[Current Month Low]])-1</f>
        <v>4.1968727789623239E-2</v>
      </c>
      <c r="AH209" s="1">
        <f>(Table2[[#This Row],[Current Month High]]/Table2[[#This Row],[Close Price]])-1</f>
        <v>1.6131782681354734E-2</v>
      </c>
      <c r="AI209">
        <v>8.5911121721632995</v>
      </c>
      <c r="AJ209">
        <v>75.648475408853997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-0.04</v>
      </c>
      <c r="AM209" t="s">
        <v>3174</v>
      </c>
      <c r="AN209">
        <v>-5.57</v>
      </c>
      <c r="AO209" t="s">
        <v>3174</v>
      </c>
      <c r="AP209">
        <v>8.2557555745604E-2</v>
      </c>
      <c r="AQ209">
        <f>(Table2[[#This Row],[Sharpe Ratio]]-AVERAGE(Table2[Sharpe Ratio]))/_xlfn.STDEV.P(Table2[Sharpe Ratio])</f>
        <v>0.24654892561541708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0.1132539169054983</v>
      </c>
      <c r="AS209">
        <f>_xlfn.RANK.AVG(Table2[[#This Row],[1Y Return vs Nifty Z-Score]],Table2[1Y Return vs Nifty Z-Score])</f>
        <v>244</v>
      </c>
      <c r="AT209">
        <f>_xlfn.RANK.AVG(Table2[[#This Row],[6M Return vs Nifty Z-Score]],Table2[6M Return vs Nifty Z-Score])</f>
        <v>211</v>
      </c>
      <c r="AU209">
        <f>_xlfn.RANK.AVG(Table2[[#This Row],[Sharpe Ratio Z-Score]],Table2[Sharpe Ratio Z-Score])</f>
        <v>279</v>
      </c>
      <c r="AV209">
        <f>(Table2[[#This Row],[Rank 1Y]]+Table2[[#This Row],[Rank 6M]]+Table2[[#This Row],[Rank Sharpe]])/3</f>
        <v>244.66666666666666</v>
      </c>
    </row>
    <row r="210" spans="1:48" x14ac:dyDescent="0.3">
      <c r="A210" t="s">
        <v>407</v>
      </c>
      <c r="B210" t="s">
        <v>408</v>
      </c>
      <c r="C210" t="s">
        <v>3129</v>
      </c>
      <c r="D210" t="s">
        <v>54</v>
      </c>
      <c r="E210">
        <v>58762.056539999998</v>
      </c>
      <c r="F210">
        <v>5332.8</v>
      </c>
      <c r="G210">
        <v>39.368441161766597</v>
      </c>
      <c r="H210">
        <f>(Table2[[#This Row],[1Y Return vs Nifty]]-AVERAGE(Table2[1Y Return vs Nifty]))/_xlfn.STDEV.P(Table2[1Y Return vs Nifty])</f>
        <v>0.24667539618585532</v>
      </c>
      <c r="I210">
        <v>7.1730777015438196</v>
      </c>
      <c r="J210">
        <f>(Table2[[#This Row],[1M Return vs Nifty]]-AVERAGE(Table2[1M Return vs Nifty]))/_xlfn.STDEV.P(Table2[1M Return vs Nifty])</f>
        <v>0.57350336151567805</v>
      </c>
      <c r="K210">
        <v>14.391704878368101</v>
      </c>
      <c r="L210">
        <f>(Table2[[#This Row],[6M Return vs Nifty]]-AVERAGE(Table2[6M Return vs Nifty]))/_xlfn.STDEV.P(Table2[6M Return vs Nifty])</f>
        <v>0.18375207217432316</v>
      </c>
      <c r="M210">
        <v>6.06763745659714</v>
      </c>
      <c r="N210">
        <f>(Table2[[#This Row],[1W Return vs Nifty]]-AVERAGE(Table2[1W Return vs Nifty]))/_xlfn.STDEV.P(Table2[1W Return vs Nifty])</f>
        <v>0.81531253174722895</v>
      </c>
      <c r="O210">
        <v>5023.1099999999997</v>
      </c>
      <c r="P210">
        <v>4769.9795042128599</v>
      </c>
      <c r="Q210">
        <v>4252.0129460332901</v>
      </c>
      <c r="R210">
        <v>67.187747918976896</v>
      </c>
      <c r="S210" s="1">
        <f>(Table2[[#This Row],[Close Price]]-Table2[[#This Row],[20D EMA]])/Table2[[#This Row],[20D EMA]]</f>
        <v>6.1653039650734411E-2</v>
      </c>
      <c r="T210" s="1">
        <f>(Table2[[#This Row],[Close Price]]-Table2[[#This Row],[50D EMA]])/Table2[[#This Row],[50D EMA]]</f>
        <v>0.11799222518462724</v>
      </c>
      <c r="U210" s="1">
        <f>(Table2[[#This Row],[Close Price]]-Table2[[#This Row],[200D EMA]])/Table2[[#This Row],[200D EMA]]</f>
        <v>0.25418244668680468</v>
      </c>
      <c r="V210">
        <v>1.0561087405168701</v>
      </c>
      <c r="W210">
        <v>5093.05</v>
      </c>
      <c r="X210">
        <v>5380</v>
      </c>
      <c r="Y210">
        <v>5050.2</v>
      </c>
      <c r="Z210">
        <v>5389.95</v>
      </c>
      <c r="AA210">
        <v>5050.2</v>
      </c>
      <c r="AB210">
        <v>5380</v>
      </c>
      <c r="AC210" s="1">
        <f>(Table2[[#This Row],[Close Price]]/Table2[[#This Row],[Day Low]])-1</f>
        <v>4.7073953721247674E-2</v>
      </c>
      <c r="AD210" s="1">
        <f>(Table2[[#This Row],[Day High]]/Table2[[#This Row],[Close Price]])-1</f>
        <v>8.8508850885087309E-3</v>
      </c>
      <c r="AE210" s="1">
        <f>(Table2[[#This Row],[Close Price]]/Table2[[#This Row],[Current Week Low]])-1</f>
        <v>5.5958179874064484E-2</v>
      </c>
      <c r="AF210" s="1">
        <f>(Table2[[#This Row],[Current Week High]]/Table2[[#This Row],[Close Price]])-1</f>
        <v>1.0716696669666792E-2</v>
      </c>
      <c r="AG210" s="1">
        <f>(Table2[[#This Row],[Close Price]]/Table2[[#This Row],[Current Month Low]])-1</f>
        <v>5.5958179874064484E-2</v>
      </c>
      <c r="AH210" s="1">
        <f>(Table2[[#This Row],[Current Month High]]/Table2[[#This Row],[Close Price]])-1</f>
        <v>8.8508850885087309E-3</v>
      </c>
      <c r="AI210">
        <v>3.8075682568256801</v>
      </c>
      <c r="AJ210">
        <v>81.221327352431402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0.27</v>
      </c>
      <c r="AM210" t="s">
        <v>3175</v>
      </c>
      <c r="AN210">
        <v>7.06</v>
      </c>
      <c r="AO210" t="s">
        <v>3175</v>
      </c>
      <c r="AP210">
        <v>9.6643432701793E-2</v>
      </c>
      <c r="AQ210">
        <f>(Table2[[#This Row],[Sharpe Ratio]]-AVERAGE(Table2[Sharpe Ratio]))/_xlfn.STDEV.P(Table2[Sharpe Ratio])</f>
        <v>0.41100304157480932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2.2302464031978948</v>
      </c>
      <c r="AS210">
        <f>_xlfn.RANK.AVG(Table2[[#This Row],[1Y Return vs Nifty Z-Score]],Table2[1Y Return vs Nifty Z-Score])</f>
        <v>235</v>
      </c>
      <c r="AT210">
        <f>_xlfn.RANK.AVG(Table2[[#This Row],[6M Return vs Nifty Z-Score]],Table2[6M Return vs Nifty Z-Score])</f>
        <v>260</v>
      </c>
      <c r="AU210">
        <f>_xlfn.RANK.AVG(Table2[[#This Row],[Sharpe Ratio Z-Score]],Table2[Sharpe Ratio Z-Score])</f>
        <v>239</v>
      </c>
      <c r="AV210">
        <f>(Table2[[#This Row],[Rank 1Y]]+Table2[[#This Row],[Rank 6M]]+Table2[[#This Row],[Rank Sharpe]])/3</f>
        <v>244.66666666666666</v>
      </c>
    </row>
    <row r="211" spans="1:48" x14ac:dyDescent="0.3">
      <c r="A211" t="s">
        <v>1023</v>
      </c>
      <c r="B211" t="s">
        <v>1024</v>
      </c>
      <c r="C211" t="s">
        <v>3130</v>
      </c>
      <c r="D211" t="s">
        <v>1025</v>
      </c>
      <c r="E211">
        <v>13861.3297983299</v>
      </c>
      <c r="F211">
        <v>431.9</v>
      </c>
      <c r="G211">
        <v>71.622929604083197</v>
      </c>
      <c r="H211">
        <f>(Table2[[#This Row],[1Y Return vs Nifty]]-AVERAGE(Table2[1Y Return vs Nifty]))/_xlfn.STDEV.P(Table2[1Y Return vs Nifty])</f>
        <v>0.79596169541437922</v>
      </c>
      <c r="I211">
        <v>-9.0148242703853203</v>
      </c>
      <c r="J211">
        <f>(Table2[[#This Row],[1M Return vs Nifty]]-AVERAGE(Table2[1M Return vs Nifty]))/_xlfn.STDEV.P(Table2[1M Return vs Nifty])</f>
        <v>-0.90764168556725733</v>
      </c>
      <c r="K211">
        <v>0.91812788442305904</v>
      </c>
      <c r="L211">
        <f>(Table2[[#This Row],[6M Return vs Nifty]]-AVERAGE(Table2[6M Return vs Nifty]))/_xlfn.STDEV.P(Table2[6M Return vs Nifty])</f>
        <v>-0.26296535421177342</v>
      </c>
      <c r="M211">
        <v>-2.3164915849756298</v>
      </c>
      <c r="N211">
        <f>(Table2[[#This Row],[1W Return vs Nifty]]-AVERAGE(Table2[1W Return vs Nifty]))/_xlfn.STDEV.P(Table2[1W Return vs Nifty])</f>
        <v>-1.2135722372371076</v>
      </c>
      <c r="O211">
        <v>462.98</v>
      </c>
      <c r="P211">
        <v>470.47491691751202</v>
      </c>
      <c r="Q211">
        <v>412.030233602713</v>
      </c>
      <c r="R211">
        <v>27.411099420736399</v>
      </c>
      <c r="S211" s="1">
        <f>(Table2[[#This Row],[Close Price]]-Table2[[#This Row],[20D EMA]])/Table2[[#This Row],[20D EMA]]</f>
        <v>-6.7130329603870664E-2</v>
      </c>
      <c r="T211" s="1">
        <f>(Table2[[#This Row],[Close Price]]-Table2[[#This Row],[50D EMA]])/Table2[[#This Row],[50D EMA]]</f>
        <v>-8.1991442116084903E-2</v>
      </c>
      <c r="U211" s="1">
        <f>(Table2[[#This Row],[Close Price]]-Table2[[#This Row],[200D EMA]])/Table2[[#This Row],[200D EMA]]</f>
        <v>4.8224049540126143E-2</v>
      </c>
      <c r="V211">
        <v>0.28473180017959299</v>
      </c>
      <c r="W211">
        <v>425.8</v>
      </c>
      <c r="X211">
        <v>445.8</v>
      </c>
      <c r="Y211">
        <v>425.8</v>
      </c>
      <c r="Z211">
        <v>475.65</v>
      </c>
      <c r="AA211">
        <v>425.8</v>
      </c>
      <c r="AB211">
        <v>463.65</v>
      </c>
      <c r="AC211" s="1">
        <f>(Table2[[#This Row],[Close Price]]/Table2[[#This Row],[Day Low]])-1</f>
        <v>1.4325974635979177E-2</v>
      </c>
      <c r="AD211" s="1">
        <f>(Table2[[#This Row],[Day High]]/Table2[[#This Row],[Close Price]])-1</f>
        <v>3.2183375781430934E-2</v>
      </c>
      <c r="AE211" s="1">
        <f>(Table2[[#This Row],[Close Price]]/Table2[[#This Row],[Current Week Low]])-1</f>
        <v>1.4325974635979177E-2</v>
      </c>
      <c r="AF211" s="1">
        <f>(Table2[[#This Row],[Current Week High]]/Table2[[#This Row],[Close Price]])-1</f>
        <v>0.10129659643435973</v>
      </c>
      <c r="AG211" s="1">
        <f>(Table2[[#This Row],[Close Price]]/Table2[[#This Row],[Current Month Low]])-1</f>
        <v>1.4325974635979177E-2</v>
      </c>
      <c r="AH211" s="1">
        <f>(Table2[[#This Row],[Current Month High]]/Table2[[#This Row],[Close Price]])-1</f>
        <v>7.3512387126649648E-2</v>
      </c>
      <c r="AI211">
        <v>43.042370919194198</v>
      </c>
      <c r="AJ211">
        <v>113.283950617283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-0.25</v>
      </c>
      <c r="AM211" t="s">
        <v>3174</v>
      </c>
      <c r="AN211">
        <v>-8.7899999999999991</v>
      </c>
      <c r="AO211" t="s">
        <v>3174</v>
      </c>
      <c r="AP211">
        <v>0.10858276006960101</v>
      </c>
      <c r="AQ211">
        <f>(Table2[[#This Row],[Sharpe Ratio]]-AVERAGE(Table2[Sharpe Ratio]))/_xlfn.STDEV.P(Table2[Sharpe Ratio])</f>
        <v>0.55039596212420683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117</v>
      </c>
      <c r="AT211">
        <f>_xlfn.RANK.AVG(Table2[[#This Row],[6M Return vs Nifty Z-Score]],Table2[6M Return vs Nifty Z-Score])</f>
        <v>410</v>
      </c>
      <c r="AU211">
        <f>_xlfn.RANK.AVG(Table2[[#This Row],[Sharpe Ratio Z-Score]],Table2[Sharpe Ratio Z-Score])</f>
        <v>210</v>
      </c>
      <c r="AV211">
        <f>(Table2[[#This Row],[Rank 1Y]]+Table2[[#This Row],[Rank 6M]]+Table2[[#This Row],[Rank Sharpe]])/3</f>
        <v>245.66666666666666</v>
      </c>
    </row>
    <row r="212" spans="1:48" x14ac:dyDescent="0.3">
      <c r="A212" t="s">
        <v>181</v>
      </c>
      <c r="B212" t="s">
        <v>182</v>
      </c>
      <c r="C212" t="s">
        <v>3134</v>
      </c>
      <c r="D212" t="s">
        <v>86</v>
      </c>
      <c r="E212">
        <v>149110.51996075499</v>
      </c>
      <c r="F212">
        <v>466.65</v>
      </c>
      <c r="G212">
        <v>53.121749311552797</v>
      </c>
      <c r="H212">
        <f>(Table2[[#This Row],[1Y Return vs Nifty]]-AVERAGE(Table2[1Y Return vs Nifty]))/_xlfn.STDEV.P(Table2[1Y Return vs Nifty])</f>
        <v>0.48089097673229336</v>
      </c>
      <c r="I212">
        <v>10.5536844925618</v>
      </c>
      <c r="J212">
        <f>(Table2[[#This Row],[1M Return vs Nifty]]-AVERAGE(Table2[1M Return vs Nifty]))/_xlfn.STDEV.P(Table2[1M Return vs Nifty])</f>
        <v>0.88281886227259931</v>
      </c>
      <c r="K212">
        <v>1.5865122831426599</v>
      </c>
      <c r="L212">
        <f>(Table2[[#This Row],[6M Return vs Nifty]]-AVERAGE(Table2[6M Return vs Nifty]))/_xlfn.STDEV.P(Table2[6M Return vs Nifty])</f>
        <v>-0.24080502080017685</v>
      </c>
      <c r="M212">
        <v>2.23004079326599</v>
      </c>
      <c r="N212">
        <f>(Table2[[#This Row],[1W Return vs Nifty]]-AVERAGE(Table2[1W Return vs Nifty]))/_xlfn.STDEV.P(Table2[1W Return vs Nifty])</f>
        <v>-0.11335177925401312</v>
      </c>
      <c r="O212">
        <v>457.92</v>
      </c>
      <c r="P212">
        <v>444.54455408449502</v>
      </c>
      <c r="Q212">
        <v>402.002772649191</v>
      </c>
      <c r="R212">
        <v>54.022082226286997</v>
      </c>
      <c r="S212" s="1">
        <f>(Table2[[#This Row],[Close Price]]-Table2[[#This Row],[20D EMA]])/Table2[[#This Row],[20D EMA]]</f>
        <v>1.9064465408804947E-2</v>
      </c>
      <c r="T212" s="1">
        <f>(Table2[[#This Row],[Close Price]]-Table2[[#This Row],[50D EMA]])/Table2[[#This Row],[50D EMA]]</f>
        <v>4.9726052681107316E-2</v>
      </c>
      <c r="U212" s="1">
        <f>(Table2[[#This Row],[Close Price]]-Table2[[#This Row],[200D EMA]])/Table2[[#This Row],[200D EMA]]</f>
        <v>0.16081288923652173</v>
      </c>
      <c r="V212">
        <v>1.4009925831359999</v>
      </c>
      <c r="W212">
        <v>460.6</v>
      </c>
      <c r="X212">
        <v>474.45</v>
      </c>
      <c r="Y212">
        <v>460.6</v>
      </c>
      <c r="Z212">
        <v>491.2</v>
      </c>
      <c r="AA212">
        <v>460.6</v>
      </c>
      <c r="AB212">
        <v>491.2</v>
      </c>
      <c r="AC212" s="1">
        <f>(Table2[[#This Row],[Close Price]]/Table2[[#This Row],[Day Low]])-1</f>
        <v>1.3135041250542656E-2</v>
      </c>
      <c r="AD212" s="1">
        <f>(Table2[[#This Row],[Day High]]/Table2[[#This Row],[Close Price]])-1</f>
        <v>1.671488267438126E-2</v>
      </c>
      <c r="AE212" s="1">
        <f>(Table2[[#This Row],[Close Price]]/Table2[[#This Row],[Current Week Low]])-1</f>
        <v>1.3135041250542656E-2</v>
      </c>
      <c r="AF212" s="1">
        <f>(Table2[[#This Row],[Current Week High]]/Table2[[#This Row],[Close Price]])-1</f>
        <v>5.2609021750776863E-2</v>
      </c>
      <c r="AG212" s="1">
        <f>(Table2[[#This Row],[Close Price]]/Table2[[#This Row],[Current Month Low]])-1</f>
        <v>1.3135041250542656E-2</v>
      </c>
      <c r="AH212" s="1">
        <f>(Table2[[#This Row],[Current Month High]]/Table2[[#This Row],[Close Price]])-1</f>
        <v>5.2609021750776863E-2</v>
      </c>
      <c r="AI212">
        <v>6.0430729668916801</v>
      </c>
      <c r="AJ212">
        <v>102.18804159445401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</v>
      </c>
      <c r="AM212" t="s">
        <v>3175</v>
      </c>
      <c r="AN212">
        <v>4.84</v>
      </c>
      <c r="AO212" t="s">
        <v>3175</v>
      </c>
      <c r="AP212">
        <v>0.12734313151321799</v>
      </c>
      <c r="AQ212">
        <f>(Table2[[#This Row],[Sharpe Ratio]]-AVERAGE(Table2[Sharpe Ratio]))/_xlfn.STDEV.P(Table2[Sharpe Ratio])</f>
        <v>0.76942529983784391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1.7789783387885467</v>
      </c>
      <c r="AS212">
        <f>_xlfn.RANK.AVG(Table2[[#This Row],[1Y Return vs Nifty Z-Score]],Table2[1Y Return vs Nifty Z-Score])</f>
        <v>180</v>
      </c>
      <c r="AT212">
        <f>_xlfn.RANK.AVG(Table2[[#This Row],[6M Return vs Nifty Z-Score]],Table2[6M Return vs Nifty Z-Score])</f>
        <v>407</v>
      </c>
      <c r="AU212">
        <f>_xlfn.RANK.AVG(Table2[[#This Row],[Sharpe Ratio Z-Score]],Table2[Sharpe Ratio Z-Score])</f>
        <v>159</v>
      </c>
      <c r="AV212">
        <f>(Table2[[#This Row],[Rank 1Y]]+Table2[[#This Row],[Rank 6M]]+Table2[[#This Row],[Rank Sharpe]])/3</f>
        <v>248.66666666666666</v>
      </c>
    </row>
    <row r="213" spans="1:48" x14ac:dyDescent="0.3">
      <c r="A213" t="s">
        <v>752</v>
      </c>
      <c r="B213" t="s">
        <v>753</v>
      </c>
      <c r="C213" t="s">
        <v>3131</v>
      </c>
      <c r="D213" t="s">
        <v>120</v>
      </c>
      <c r="E213">
        <v>22559.434418000001</v>
      </c>
      <c r="F213">
        <v>901</v>
      </c>
      <c r="G213">
        <v>58.5774062228707</v>
      </c>
      <c r="H213">
        <f>(Table2[[#This Row],[1Y Return vs Nifty]]-AVERAGE(Table2[1Y Return vs Nifty]))/_xlfn.STDEV.P(Table2[1Y Return vs Nifty])</f>
        <v>0.57379952184959104</v>
      </c>
      <c r="I213">
        <v>7.1229178316425896</v>
      </c>
      <c r="J213">
        <f>(Table2[[#This Row],[1M Return vs Nifty]]-AVERAGE(Table2[1M Return vs Nifty]))/_xlfn.STDEV.P(Table2[1M Return vs Nifty])</f>
        <v>0.56891388210102867</v>
      </c>
      <c r="K213">
        <v>55.5013704127715</v>
      </c>
      <c r="L213">
        <f>(Table2[[#This Row],[6M Return vs Nifty]]-AVERAGE(Table2[6M Return vs Nifty]))/_xlfn.STDEV.P(Table2[6M Return vs Nifty])</f>
        <v>1.5467460265915334</v>
      </c>
      <c r="M213">
        <v>-2.0157572605694698</v>
      </c>
      <c r="N213">
        <f>(Table2[[#This Row],[1W Return vs Nifty]]-AVERAGE(Table2[1W Return vs Nifty]))/_xlfn.STDEV.P(Table2[1W Return vs Nifty])</f>
        <v>-1.1407972015389456</v>
      </c>
      <c r="O213">
        <v>912.52</v>
      </c>
      <c r="P213">
        <v>853.70565218781599</v>
      </c>
      <c r="Q213">
        <v>682.10141498974895</v>
      </c>
      <c r="R213">
        <v>42.247708794333199</v>
      </c>
      <c r="S213" s="1">
        <f>(Table2[[#This Row],[Close Price]]-Table2[[#This Row],[20D EMA]])/Table2[[#This Row],[20D EMA]]</f>
        <v>-1.2624380835488518E-2</v>
      </c>
      <c r="T213" s="1">
        <f>(Table2[[#This Row],[Close Price]]-Table2[[#This Row],[50D EMA]])/Table2[[#This Row],[50D EMA]]</f>
        <v>5.5398892687405117E-2</v>
      </c>
      <c r="U213" s="1">
        <f>(Table2[[#This Row],[Close Price]]-Table2[[#This Row],[200D EMA]])/Table2[[#This Row],[200D EMA]]</f>
        <v>0.32091794592383421</v>
      </c>
      <c r="V213">
        <v>1.1425430719588601</v>
      </c>
      <c r="W213">
        <v>896.45</v>
      </c>
      <c r="X213">
        <v>933.95</v>
      </c>
      <c r="Y213">
        <v>896.45</v>
      </c>
      <c r="Z213">
        <v>972.15</v>
      </c>
      <c r="AA213">
        <v>896.45</v>
      </c>
      <c r="AB213">
        <v>965</v>
      </c>
      <c r="AC213" s="1">
        <f>(Table2[[#This Row],[Close Price]]/Table2[[#This Row],[Day Low]])-1</f>
        <v>5.0755758826481756E-3</v>
      </c>
      <c r="AD213" s="1">
        <f>(Table2[[#This Row],[Day High]]/Table2[[#This Row],[Close Price]])-1</f>
        <v>3.6570477247502842E-2</v>
      </c>
      <c r="AE213" s="1">
        <f>(Table2[[#This Row],[Close Price]]/Table2[[#This Row],[Current Week Low]])-1</f>
        <v>5.0755758826481756E-3</v>
      </c>
      <c r="AF213" s="1">
        <f>(Table2[[#This Row],[Current Week High]]/Table2[[#This Row],[Close Price]])-1</f>
        <v>7.8967813540510523E-2</v>
      </c>
      <c r="AG213" s="1">
        <f>(Table2[[#This Row],[Close Price]]/Table2[[#This Row],[Current Month Low]])-1</f>
        <v>5.0755758826481756E-3</v>
      </c>
      <c r="AH213" s="1">
        <f>(Table2[[#This Row],[Current Month High]]/Table2[[#This Row],[Close Price]])-1</f>
        <v>7.1032186459489388E-2</v>
      </c>
      <c r="AI213">
        <v>11.870144284128701</v>
      </c>
      <c r="AJ213">
        <v>100.13327410039901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0.22</v>
      </c>
      <c r="AM213" t="s">
        <v>3175</v>
      </c>
      <c r="AN213">
        <v>4.01</v>
      </c>
      <c r="AO213" t="s">
        <v>3175</v>
      </c>
      <c r="AQ213">
        <f>(Table2[[#This Row],[Sharpe Ratio]]-AVERAGE(Table2[Sharpe Ratio]))/_xlfn.STDEV.P(Table2[Sharpe Ratio])</f>
        <v>-0.71731934386752538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0.83134288513568211</v>
      </c>
      <c r="AS213">
        <f>_xlfn.RANK.AVG(Table2[[#This Row],[1Y Return vs Nifty Z-Score]],Table2[1Y Return vs Nifty Z-Score])</f>
        <v>157</v>
      </c>
      <c r="AT213">
        <f>_xlfn.RANK.AVG(Table2[[#This Row],[6M Return vs Nifty Z-Score]],Table2[6M Return vs Nifty Z-Score])</f>
        <v>50</v>
      </c>
      <c r="AU213">
        <f>_xlfn.RANK.AVG(Table2[[#This Row],[Sharpe Ratio Z-Score]],Table2[Sharpe Ratio Z-Score])</f>
        <v>541.5</v>
      </c>
      <c r="AV213">
        <f>(Table2[[#This Row],[Rank 1Y]]+Table2[[#This Row],[Rank 6M]]+Table2[[#This Row],[Rank Sharpe]])/3</f>
        <v>249.5</v>
      </c>
    </row>
    <row r="214" spans="1:48" x14ac:dyDescent="0.3">
      <c r="A214" t="s">
        <v>754</v>
      </c>
      <c r="B214" t="s">
        <v>755</v>
      </c>
      <c r="C214" t="s">
        <v>3133</v>
      </c>
      <c r="D214" t="s">
        <v>284</v>
      </c>
      <c r="E214">
        <v>21997.637951625002</v>
      </c>
      <c r="F214">
        <v>549.75</v>
      </c>
      <c r="G214">
        <v>13.720534072154001</v>
      </c>
      <c r="H214">
        <f>(Table2[[#This Row],[1Y Return vs Nifty]]-AVERAGE(Table2[1Y Return vs Nifty]))/_xlfn.STDEV.P(Table2[1Y Return vs Nifty])</f>
        <v>-0.19010238726605561</v>
      </c>
      <c r="I214">
        <v>6.1391535561736603</v>
      </c>
      <c r="J214">
        <f>(Table2[[#This Row],[1M Return vs Nifty]]-AVERAGE(Table2[1M Return vs Nifty]))/_xlfn.STDEV.P(Table2[1M Return vs Nifty])</f>
        <v>0.47890236691921956</v>
      </c>
      <c r="K214">
        <v>23.572969930353299</v>
      </c>
      <c r="L214">
        <f>(Table2[[#This Row],[6M Return vs Nifty]]-AVERAGE(Table2[6M Return vs Nifty]))/_xlfn.STDEV.P(Table2[6M Return vs Nifty])</f>
        <v>0.48815758355668298</v>
      </c>
      <c r="M214">
        <v>4.78099070691019</v>
      </c>
      <c r="N214">
        <f>(Table2[[#This Row],[1W Return vs Nifty]]-AVERAGE(Table2[1W Return vs Nifty]))/_xlfn.STDEV.P(Table2[1W Return vs Nifty])</f>
        <v>0.50395544497541545</v>
      </c>
      <c r="O214">
        <v>540.29</v>
      </c>
      <c r="P214">
        <v>507.07446732918299</v>
      </c>
      <c r="Q214">
        <v>439.063084343318</v>
      </c>
      <c r="R214">
        <v>54.051980355515198</v>
      </c>
      <c r="S214" s="1">
        <f>(Table2[[#This Row],[Close Price]]-Table2[[#This Row],[20D EMA]])/Table2[[#This Row],[20D EMA]]</f>
        <v>1.7509115475022742E-2</v>
      </c>
      <c r="T214" s="1">
        <f>(Table2[[#This Row],[Close Price]]-Table2[[#This Row],[50D EMA]])/Table2[[#This Row],[50D EMA]]</f>
        <v>8.4160286940878196E-2</v>
      </c>
      <c r="U214" s="1">
        <f>(Table2[[#This Row],[Close Price]]-Table2[[#This Row],[200D EMA]])/Table2[[#This Row],[200D EMA]]</f>
        <v>0.25209797772506931</v>
      </c>
      <c r="V214">
        <v>0.72627913435450397</v>
      </c>
      <c r="W214">
        <v>535.70000000000005</v>
      </c>
      <c r="X214">
        <v>561.6</v>
      </c>
      <c r="Y214">
        <v>519.70000000000005</v>
      </c>
      <c r="Z214">
        <v>566</v>
      </c>
      <c r="AA214">
        <v>519.70000000000005</v>
      </c>
      <c r="AB214">
        <v>566</v>
      </c>
      <c r="AC214" s="1">
        <f>(Table2[[#This Row],[Close Price]]/Table2[[#This Row],[Day Low]])-1</f>
        <v>2.6227366063094948E-2</v>
      </c>
      <c r="AD214" s="1">
        <f>(Table2[[#This Row],[Day High]]/Table2[[#This Row],[Close Price]])-1</f>
        <v>2.1555252387448931E-2</v>
      </c>
      <c r="AE214" s="1">
        <f>(Table2[[#This Row],[Close Price]]/Table2[[#This Row],[Current Week Low]])-1</f>
        <v>5.7821820280931302E-2</v>
      </c>
      <c r="AF214" s="1">
        <f>(Table2[[#This Row],[Current Week High]]/Table2[[#This Row],[Close Price]])-1</f>
        <v>2.9558890404729476E-2</v>
      </c>
      <c r="AG214" s="1">
        <f>(Table2[[#This Row],[Close Price]]/Table2[[#This Row],[Current Month Low]])-1</f>
        <v>5.7821820280931302E-2</v>
      </c>
      <c r="AH214" s="1">
        <f>(Table2[[#This Row],[Current Month High]]/Table2[[#This Row],[Close Price]])-1</f>
        <v>2.9558890404729476E-2</v>
      </c>
      <c r="AI214">
        <v>5.5025011368804</v>
      </c>
      <c r="AJ214">
        <v>57.071428571428498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0.16</v>
      </c>
      <c r="AM214" t="s">
        <v>3175</v>
      </c>
      <c r="AN214">
        <v>-2.19</v>
      </c>
      <c r="AO214" t="s">
        <v>3174</v>
      </c>
      <c r="AP214">
        <v>0.107381235967332</v>
      </c>
      <c r="AQ214">
        <f>(Table2[[#This Row],[Sharpe Ratio]]-AVERAGE(Table2[Sharpe Ratio]))/_xlfn.STDEV.P(Table2[Sharpe Ratio])</f>
        <v>0.53636804006744532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1.8172810482527075</v>
      </c>
      <c r="AS214">
        <f>_xlfn.RANK.AVG(Table2[[#This Row],[1Y Return vs Nifty Z-Score]],Table2[1Y Return vs Nifty Z-Score])</f>
        <v>356</v>
      </c>
      <c r="AT214">
        <f>_xlfn.RANK.AVG(Table2[[#This Row],[6M Return vs Nifty Z-Score]],Table2[6M Return vs Nifty Z-Score])</f>
        <v>183</v>
      </c>
      <c r="AU214">
        <f>_xlfn.RANK.AVG(Table2[[#This Row],[Sharpe Ratio Z-Score]],Table2[Sharpe Ratio Z-Score])</f>
        <v>212</v>
      </c>
      <c r="AV214">
        <f>(Table2[[#This Row],[Rank 1Y]]+Table2[[#This Row],[Rank 6M]]+Table2[[#This Row],[Rank Sharpe]])/3</f>
        <v>250.33333333333334</v>
      </c>
    </row>
    <row r="215" spans="1:48" x14ac:dyDescent="0.3">
      <c r="A215" t="s">
        <v>803</v>
      </c>
      <c r="B215" t="s">
        <v>804</v>
      </c>
      <c r="C215" t="s">
        <v>3130</v>
      </c>
      <c r="D215" t="s">
        <v>728</v>
      </c>
      <c r="E215">
        <v>20375.727386524999</v>
      </c>
      <c r="F215">
        <v>1189.75</v>
      </c>
      <c r="G215">
        <v>5.0606917407604097</v>
      </c>
      <c r="H215">
        <f>(Table2[[#This Row],[1Y Return vs Nifty]]-AVERAGE(Table2[1Y Return vs Nifty]))/_xlfn.STDEV.P(Table2[1Y Return vs Nifty])</f>
        <v>-0.33757745122872113</v>
      </c>
      <c r="I215">
        <v>-12.036816859798501</v>
      </c>
      <c r="J215">
        <f>(Table2[[#This Row],[1M Return vs Nifty]]-AVERAGE(Table2[1M Return vs Nifty]))/_xlfn.STDEV.P(Table2[1M Return vs Nifty])</f>
        <v>-1.1841450498631589</v>
      </c>
      <c r="K215">
        <v>42.471918469931197</v>
      </c>
      <c r="L215">
        <f>(Table2[[#This Row],[6M Return vs Nifty]]-AVERAGE(Table2[6M Return vs Nifty]))/_xlfn.STDEV.P(Table2[6M Return vs Nifty])</f>
        <v>1.1147535986161974</v>
      </c>
      <c r="M215">
        <v>-1.9160900308447599</v>
      </c>
      <c r="N215">
        <f>(Table2[[#This Row],[1W Return vs Nifty]]-AVERAGE(Table2[1W Return vs Nifty]))/_xlfn.STDEV.P(Table2[1W Return vs Nifty])</f>
        <v>-1.1166786170857901</v>
      </c>
      <c r="O215">
        <v>1229.74</v>
      </c>
      <c r="P215">
        <v>1253.47098967549</v>
      </c>
      <c r="Q215">
        <v>1107.0946029909701</v>
      </c>
      <c r="R215">
        <v>40.538116471340501</v>
      </c>
      <c r="S215" s="1">
        <f>(Table2[[#This Row],[Close Price]]-Table2[[#This Row],[20D EMA]])/Table2[[#This Row],[20D EMA]]</f>
        <v>-3.2519069071511059E-2</v>
      </c>
      <c r="T215" s="1">
        <f>(Table2[[#This Row],[Close Price]]-Table2[[#This Row],[50D EMA]])/Table2[[#This Row],[50D EMA]]</f>
        <v>-5.0835631777953402E-2</v>
      </c>
      <c r="U215" s="1">
        <f>(Table2[[#This Row],[Close Price]]-Table2[[#This Row],[200D EMA]])/Table2[[#This Row],[200D EMA]]</f>
        <v>7.4659741620747552E-2</v>
      </c>
      <c r="V215">
        <v>0.76639794571993403</v>
      </c>
      <c r="W215">
        <v>1133.55</v>
      </c>
      <c r="X215">
        <v>1207.8</v>
      </c>
      <c r="Y215">
        <v>1133.55</v>
      </c>
      <c r="Z215">
        <v>1219</v>
      </c>
      <c r="AA215">
        <v>1133.55</v>
      </c>
      <c r="AB215">
        <v>1211</v>
      </c>
      <c r="AC215" s="1">
        <f>(Table2[[#This Row],[Close Price]]/Table2[[#This Row],[Day Low]])-1</f>
        <v>4.9578757002337825E-2</v>
      </c>
      <c r="AD215" s="1">
        <f>(Table2[[#This Row],[Day High]]/Table2[[#This Row],[Close Price]])-1</f>
        <v>1.5171254465223827E-2</v>
      </c>
      <c r="AE215" s="1">
        <f>(Table2[[#This Row],[Close Price]]/Table2[[#This Row],[Current Week Low]])-1</f>
        <v>4.9578757002337825E-2</v>
      </c>
      <c r="AF215" s="1">
        <f>(Table2[[#This Row],[Current Week High]]/Table2[[#This Row],[Close Price]])-1</f>
        <v>2.4584996848077356E-2</v>
      </c>
      <c r="AG215" s="1">
        <f>(Table2[[#This Row],[Close Price]]/Table2[[#This Row],[Current Month Low]])-1</f>
        <v>4.9578757002337825E-2</v>
      </c>
      <c r="AH215" s="1">
        <f>(Table2[[#This Row],[Current Month High]]/Table2[[#This Row],[Close Price]])-1</f>
        <v>1.7860895146039057E-2</v>
      </c>
      <c r="AI215">
        <v>25.656650556839601</v>
      </c>
      <c r="AJ215">
        <v>82.687140115163103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-0.19</v>
      </c>
      <c r="AM215" t="s">
        <v>3174</v>
      </c>
      <c r="AN215">
        <v>-5.38</v>
      </c>
      <c r="AO215" t="s">
        <v>3174</v>
      </c>
      <c r="AP215">
        <v>8.7521183618175E-2</v>
      </c>
      <c r="AQ215">
        <f>(Table2[[#This Row],[Sharpe Ratio]]-AVERAGE(Table2[Sharpe Ratio]))/_xlfn.STDEV.P(Table2[Sharpe Ratio])</f>
        <v>0.30449981048214914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407</v>
      </c>
      <c r="AT215">
        <f>_xlfn.RANK.AVG(Table2[[#This Row],[6M Return vs Nifty Z-Score]],Table2[6M Return vs Nifty Z-Score])</f>
        <v>86</v>
      </c>
      <c r="AU215">
        <f>_xlfn.RANK.AVG(Table2[[#This Row],[Sharpe Ratio Z-Score]],Table2[Sharpe Ratio Z-Score])</f>
        <v>265</v>
      </c>
      <c r="AV215">
        <f>(Table2[[#This Row],[Rank 1Y]]+Table2[[#This Row],[Rank 6M]]+Table2[[#This Row],[Rank Sharpe]])/3</f>
        <v>252.66666666666666</v>
      </c>
    </row>
    <row r="216" spans="1:48" x14ac:dyDescent="0.3">
      <c r="A216" t="s">
        <v>880</v>
      </c>
      <c r="B216" t="s">
        <v>881</v>
      </c>
      <c r="C216" t="s">
        <v>3140</v>
      </c>
      <c r="D216" t="s">
        <v>439</v>
      </c>
      <c r="E216">
        <v>17609.615473545</v>
      </c>
      <c r="F216">
        <v>1233.45</v>
      </c>
      <c r="G216">
        <v>18.050187652400101</v>
      </c>
      <c r="H216">
        <f>(Table2[[#This Row],[1Y Return vs Nifty]]-AVERAGE(Table2[1Y Return vs Nifty]))/_xlfn.STDEV.P(Table2[1Y Return vs Nifty])</f>
        <v>-0.11636941220157496</v>
      </c>
      <c r="I216">
        <v>-4.7286921407874196</v>
      </c>
      <c r="J216">
        <f>(Table2[[#This Row],[1M Return vs Nifty]]-AVERAGE(Table2[1M Return vs Nifty]))/_xlfn.STDEV.P(Table2[1M Return vs Nifty])</f>
        <v>-0.5154733004420281</v>
      </c>
      <c r="K216">
        <v>9.2857800929918994</v>
      </c>
      <c r="L216">
        <f>(Table2[[#This Row],[6M Return vs Nifty]]-AVERAGE(Table2[6M Return vs Nifty]))/_xlfn.STDEV.P(Table2[6M Return vs Nifty])</f>
        <v>1.4464764099469188E-2</v>
      </c>
      <c r="M216">
        <v>6.3906090064830297</v>
      </c>
      <c r="N216">
        <f>(Table2[[#This Row],[1W Return vs Nifty]]-AVERAGE(Table2[1W Return vs Nifty]))/_xlfn.STDEV.P(Table2[1W Return vs Nifty])</f>
        <v>0.89346877852367701</v>
      </c>
      <c r="O216">
        <v>1241.93</v>
      </c>
      <c r="P216">
        <v>1264.1328974958701</v>
      </c>
      <c r="Q216">
        <v>1127.13113361046</v>
      </c>
      <c r="R216">
        <v>51.794153703148098</v>
      </c>
      <c r="S216" s="1">
        <f>(Table2[[#This Row],[Close Price]]-Table2[[#This Row],[20D EMA]])/Table2[[#This Row],[20D EMA]]</f>
        <v>-6.8280820980248626E-3</v>
      </c>
      <c r="T216" s="1">
        <f>(Table2[[#This Row],[Close Price]]-Table2[[#This Row],[50D EMA]])/Table2[[#This Row],[50D EMA]]</f>
        <v>-2.4271892264373499E-2</v>
      </c>
      <c r="U216" s="1">
        <f>(Table2[[#This Row],[Close Price]]-Table2[[#This Row],[200D EMA]])/Table2[[#This Row],[200D EMA]]</f>
        <v>9.4326971564503148E-2</v>
      </c>
      <c r="V216">
        <v>0.36512891547937698</v>
      </c>
      <c r="W216">
        <v>1220</v>
      </c>
      <c r="X216">
        <v>1254.5</v>
      </c>
      <c r="Y216">
        <v>1175.4000000000001</v>
      </c>
      <c r="Z216">
        <v>1254.5</v>
      </c>
      <c r="AA216">
        <v>1175.4000000000001</v>
      </c>
      <c r="AB216">
        <v>1254.5</v>
      </c>
      <c r="AC216" s="1">
        <f>(Table2[[#This Row],[Close Price]]/Table2[[#This Row],[Day Low]])-1</f>
        <v>1.1024590163934533E-2</v>
      </c>
      <c r="AD216" s="1">
        <f>(Table2[[#This Row],[Day High]]/Table2[[#This Row],[Close Price]])-1</f>
        <v>1.7065953220641195E-2</v>
      </c>
      <c r="AE216" s="1">
        <f>(Table2[[#This Row],[Close Price]]/Table2[[#This Row],[Current Week Low]])-1</f>
        <v>4.9387442572741191E-2</v>
      </c>
      <c r="AF216" s="1">
        <f>(Table2[[#This Row],[Current Week High]]/Table2[[#This Row],[Close Price]])-1</f>
        <v>1.7065953220641195E-2</v>
      </c>
      <c r="AG216" s="1">
        <f>(Table2[[#This Row],[Close Price]]/Table2[[#This Row],[Current Month Low]])-1</f>
        <v>4.9387442572741191E-2</v>
      </c>
      <c r="AH216" s="1">
        <f>(Table2[[#This Row],[Current Month High]]/Table2[[#This Row],[Close Price]])-1</f>
        <v>1.7065953220641195E-2</v>
      </c>
      <c r="AI216">
        <v>25.153026065101901</v>
      </c>
      <c r="AJ216">
        <v>69.546391752577307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-0.08</v>
      </c>
      <c r="AM216" t="s">
        <v>3174</v>
      </c>
      <c r="AN216">
        <v>-1.72</v>
      </c>
      <c r="AO216" t="s">
        <v>3174</v>
      </c>
      <c r="AP216">
        <v>0.148717584201463</v>
      </c>
      <c r="AQ216">
        <f>(Table2[[#This Row],[Sharpe Ratio]]-AVERAGE(Table2[Sharpe Ratio]))/_xlfn.STDEV.P(Table2[Sharpe Ratio])</f>
        <v>1.0189743149182808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336</v>
      </c>
      <c r="AT216">
        <f>_xlfn.RANK.AVG(Table2[[#This Row],[6M Return vs Nifty Z-Score]],Table2[6M Return vs Nifty Z-Score])</f>
        <v>314</v>
      </c>
      <c r="AU216">
        <f>_xlfn.RANK.AVG(Table2[[#This Row],[Sharpe Ratio Z-Score]],Table2[Sharpe Ratio Z-Score])</f>
        <v>108</v>
      </c>
      <c r="AV216">
        <f>(Table2[[#This Row],[Rank 1Y]]+Table2[[#This Row],[Rank 6M]]+Table2[[#This Row],[Rank Sharpe]])/3</f>
        <v>252.66666666666666</v>
      </c>
    </row>
    <row r="217" spans="1:48" x14ac:dyDescent="0.3">
      <c r="A217" t="s">
        <v>868</v>
      </c>
      <c r="B217" t="s">
        <v>869</v>
      </c>
      <c r="C217" t="s">
        <v>3133</v>
      </c>
      <c r="D217" t="s">
        <v>51</v>
      </c>
      <c r="E217">
        <v>18382.448267520002</v>
      </c>
      <c r="F217">
        <v>1350.6</v>
      </c>
      <c r="G217">
        <v>21.223325045906101</v>
      </c>
      <c r="H217">
        <f>(Table2[[#This Row],[1Y Return vs Nifty]]-AVERAGE(Table2[1Y Return vs Nifty]))/_xlfn.STDEV.P(Table2[1Y Return vs Nifty])</f>
        <v>-6.23316338954754E-2</v>
      </c>
      <c r="I217">
        <v>-7.2597215250861602</v>
      </c>
      <c r="J217">
        <f>(Table2[[#This Row],[1M Return vs Nifty]]-AVERAGE(Table2[1M Return vs Nifty]))/_xlfn.STDEV.P(Table2[1M Return vs Nifty])</f>
        <v>-0.74705498675790449</v>
      </c>
      <c r="K217">
        <v>49.7394990977836</v>
      </c>
      <c r="L217">
        <f>(Table2[[#This Row],[6M Return vs Nifty]]-AVERAGE(Table2[6M Return vs Nifty]))/_xlfn.STDEV.P(Table2[6M Return vs Nifty])</f>
        <v>1.3557107635610866</v>
      </c>
      <c r="M217">
        <v>8.5572464146727594</v>
      </c>
      <c r="N217">
        <f>(Table2[[#This Row],[1W Return vs Nifty]]-AVERAGE(Table2[1W Return vs Nifty]))/_xlfn.STDEV.P(Table2[1W Return vs Nifty])</f>
        <v>1.4177757894953529</v>
      </c>
      <c r="O217">
        <v>1339.1</v>
      </c>
      <c r="P217">
        <v>1279.08861914099</v>
      </c>
      <c r="Q217">
        <v>1056.9113356591399</v>
      </c>
      <c r="R217">
        <v>54.874634429794398</v>
      </c>
      <c r="S217" s="1">
        <f>(Table2[[#This Row],[Close Price]]-Table2[[#This Row],[20D EMA]])/Table2[[#This Row],[20D EMA]]</f>
        <v>8.5878575162422529E-3</v>
      </c>
      <c r="T217" s="1">
        <f>(Table2[[#This Row],[Close Price]]-Table2[[#This Row],[50D EMA]])/Table2[[#This Row],[50D EMA]]</f>
        <v>5.5908073755699214E-2</v>
      </c>
      <c r="U217" s="1">
        <f>(Table2[[#This Row],[Close Price]]-Table2[[#This Row],[200D EMA]])/Table2[[#This Row],[200D EMA]]</f>
        <v>0.2778744578018002</v>
      </c>
      <c r="V217">
        <v>2.1991342169771602</v>
      </c>
      <c r="W217">
        <v>1312</v>
      </c>
      <c r="X217">
        <v>1358</v>
      </c>
      <c r="Y217">
        <v>1268</v>
      </c>
      <c r="Z217">
        <v>1389</v>
      </c>
      <c r="AA217">
        <v>1310</v>
      </c>
      <c r="AB217">
        <v>1389</v>
      </c>
      <c r="AC217" s="1">
        <f>(Table2[[#This Row],[Close Price]]/Table2[[#This Row],[Day Low]])-1</f>
        <v>2.9420731707316961E-2</v>
      </c>
      <c r="AD217" s="1">
        <f>(Table2[[#This Row],[Day High]]/Table2[[#This Row],[Close Price]])-1</f>
        <v>5.4790463497704778E-3</v>
      </c>
      <c r="AE217" s="1">
        <f>(Table2[[#This Row],[Close Price]]/Table2[[#This Row],[Current Week Low]])-1</f>
        <v>6.5141955835962051E-2</v>
      </c>
      <c r="AF217" s="1">
        <f>(Table2[[#This Row],[Current Week High]]/Table2[[#This Row],[Close Price]])-1</f>
        <v>2.843180808529544E-2</v>
      </c>
      <c r="AG217" s="1">
        <f>(Table2[[#This Row],[Close Price]]/Table2[[#This Row],[Current Month Low]])-1</f>
        <v>3.099236641221359E-2</v>
      </c>
      <c r="AH217" s="1">
        <f>(Table2[[#This Row],[Current Month High]]/Table2[[#This Row],[Close Price]])-1</f>
        <v>2.843180808529544E-2</v>
      </c>
      <c r="AI217">
        <v>12.694358063083</v>
      </c>
      <c r="AJ217">
        <v>67.985074626865597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</v>
      </c>
      <c r="AM217" t="s">
        <v>3175</v>
      </c>
      <c r="AN217">
        <v>-3.12</v>
      </c>
      <c r="AO217" t="s">
        <v>3174</v>
      </c>
      <c r="AP217">
        <v>5.5329975966153001E-2</v>
      </c>
      <c r="AQ217">
        <f>(Table2[[#This Row],[Sharpe Ratio]]-AVERAGE(Table2[Sharpe Ratio]))/_xlfn.STDEV.P(Table2[Sharpe Ratio])</f>
        <v>-7.1335972589380028E-2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1.8927639598136796</v>
      </c>
      <c r="AS217">
        <f>_xlfn.RANK.AVG(Table2[[#This Row],[1Y Return vs Nifty Z-Score]],Table2[1Y Return vs Nifty Z-Score])</f>
        <v>328</v>
      </c>
      <c r="AT217">
        <f>_xlfn.RANK.AVG(Table2[[#This Row],[6M Return vs Nifty Z-Score]],Table2[6M Return vs Nifty Z-Score])</f>
        <v>70</v>
      </c>
      <c r="AU217">
        <f>_xlfn.RANK.AVG(Table2[[#This Row],[Sharpe Ratio Z-Score]],Table2[Sharpe Ratio Z-Score])</f>
        <v>362</v>
      </c>
      <c r="AV217">
        <f>(Table2[[#This Row],[Rank 1Y]]+Table2[[#This Row],[Rank 6M]]+Table2[[#This Row],[Rank Sharpe]])/3</f>
        <v>253.33333333333334</v>
      </c>
    </row>
    <row r="218" spans="1:48" x14ac:dyDescent="0.3">
      <c r="A218" t="s">
        <v>1011</v>
      </c>
      <c r="B218" t="s">
        <v>1012</v>
      </c>
      <c r="C218" t="s">
        <v>3127</v>
      </c>
      <c r="D218" t="s">
        <v>18</v>
      </c>
      <c r="E218">
        <v>14045.323248000001</v>
      </c>
      <c r="F218">
        <v>943.2</v>
      </c>
      <c r="G218">
        <v>59.0744836244208</v>
      </c>
      <c r="H218">
        <f>(Table2[[#This Row],[1Y Return vs Nifty]]-AVERAGE(Table2[1Y Return vs Nifty]))/_xlfn.STDEV.P(Table2[1Y Return vs Nifty])</f>
        <v>0.58226463227339709</v>
      </c>
      <c r="I218">
        <v>-4.7735219814478196</v>
      </c>
      <c r="J218">
        <f>(Table2[[#This Row],[1M Return vs Nifty]]-AVERAGE(Table2[1M Return vs Nifty]))/_xlfn.STDEV.P(Table2[1M Return vs Nifty])</f>
        <v>-0.51957509798014079</v>
      </c>
      <c r="K218">
        <v>-10.773907019001101</v>
      </c>
      <c r="L218">
        <f>(Table2[[#This Row],[6M Return vs Nifty]]-AVERAGE(Table2[6M Return vs Nifty]))/_xlfn.STDEV.P(Table2[6M Return vs Nifty])</f>
        <v>-0.65061562285396546</v>
      </c>
      <c r="M218">
        <v>3.9170097669058701</v>
      </c>
      <c r="N218">
        <f>(Table2[[#This Row],[1W Return vs Nifty]]-AVERAGE(Table2[1W Return vs Nifty]))/_xlfn.STDEV.P(Table2[1W Return vs Nifty])</f>
        <v>0.29487973047058397</v>
      </c>
      <c r="O218">
        <v>922.97</v>
      </c>
      <c r="P218">
        <v>940.152232107484</v>
      </c>
      <c r="Q218">
        <v>873.26897935229499</v>
      </c>
      <c r="R218">
        <v>64.893135007530603</v>
      </c>
      <c r="S218" s="1">
        <f>(Table2[[#This Row],[Close Price]]-Table2[[#This Row],[20D EMA]])/Table2[[#This Row],[20D EMA]]</f>
        <v>2.1918372211447844E-2</v>
      </c>
      <c r="T218" s="1">
        <f>(Table2[[#This Row],[Close Price]]-Table2[[#This Row],[50D EMA]])/Table2[[#This Row],[50D EMA]]</f>
        <v>3.2417812652362128E-3</v>
      </c>
      <c r="U218" s="1">
        <f>(Table2[[#This Row],[Close Price]]-Table2[[#This Row],[200D EMA]])/Table2[[#This Row],[200D EMA]]</f>
        <v>8.0079588650421321E-2</v>
      </c>
      <c r="V218">
        <v>0.52498813644565201</v>
      </c>
      <c r="W218">
        <v>916</v>
      </c>
      <c r="X218">
        <v>964.5</v>
      </c>
      <c r="Y218">
        <v>912.55</v>
      </c>
      <c r="Z218">
        <v>964.5</v>
      </c>
      <c r="AA218">
        <v>912.55</v>
      </c>
      <c r="AB218">
        <v>964.5</v>
      </c>
      <c r="AC218" s="1">
        <f>(Table2[[#This Row],[Close Price]]/Table2[[#This Row],[Day Low]])-1</f>
        <v>2.9694323144104917E-2</v>
      </c>
      <c r="AD218" s="1">
        <f>(Table2[[#This Row],[Day High]]/Table2[[#This Row],[Close Price]])-1</f>
        <v>2.2582697201017687E-2</v>
      </c>
      <c r="AE218" s="1">
        <f>(Table2[[#This Row],[Close Price]]/Table2[[#This Row],[Current Week Low]])-1</f>
        <v>3.3587200701331588E-2</v>
      </c>
      <c r="AF218" s="1">
        <f>(Table2[[#This Row],[Current Week High]]/Table2[[#This Row],[Close Price]])-1</f>
        <v>2.2582697201017687E-2</v>
      </c>
      <c r="AG218" s="1">
        <f>(Table2[[#This Row],[Close Price]]/Table2[[#This Row],[Current Month Low]])-1</f>
        <v>3.3587200701331588E-2</v>
      </c>
      <c r="AH218" s="1">
        <f>(Table2[[#This Row],[Current Month High]]/Table2[[#This Row],[Close Price]])-1</f>
        <v>2.2582697201017687E-2</v>
      </c>
      <c r="AI218">
        <v>35.178117048346003</v>
      </c>
      <c r="AJ218">
        <v>98.484848484848499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-0.2</v>
      </c>
      <c r="AM218" t="s">
        <v>3174</v>
      </c>
      <c r="AN218">
        <v>7.51</v>
      </c>
      <c r="AO218" t="s">
        <v>3175</v>
      </c>
      <c r="AP218">
        <v>0.17792564324594001</v>
      </c>
      <c r="AQ218">
        <f>(Table2[[#This Row],[Sharpe Ratio]]-AVERAGE(Table2[Sharpe Ratio]))/_xlfn.STDEV.P(Table2[Sharpe Ratio])</f>
        <v>1.3599815197937077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155</v>
      </c>
      <c r="AT218">
        <f>_xlfn.RANK.AVG(Table2[[#This Row],[6M Return vs Nifty Z-Score]],Table2[6M Return vs Nifty Z-Score])</f>
        <v>541</v>
      </c>
      <c r="AU218">
        <f>_xlfn.RANK.AVG(Table2[[#This Row],[Sharpe Ratio Z-Score]],Table2[Sharpe Ratio Z-Score])</f>
        <v>64</v>
      </c>
      <c r="AV218">
        <f>(Table2[[#This Row],[Rank 1Y]]+Table2[[#This Row],[Rank 6M]]+Table2[[#This Row],[Rank Sharpe]])/3</f>
        <v>253.33333333333334</v>
      </c>
    </row>
    <row r="219" spans="1:48" x14ac:dyDescent="0.3">
      <c r="A219" t="s">
        <v>453</v>
      </c>
      <c r="B219" t="s">
        <v>454</v>
      </c>
      <c r="C219" t="s">
        <v>3143</v>
      </c>
      <c r="D219" t="s">
        <v>406</v>
      </c>
      <c r="E219">
        <v>47711.160762809901</v>
      </c>
      <c r="F219">
        <v>1619.9</v>
      </c>
      <c r="G219">
        <v>12.8793406754224</v>
      </c>
      <c r="H219">
        <f>(Table2[[#This Row],[1Y Return vs Nifty]]-AVERAGE(Table2[1Y Return vs Nifty]))/_xlfn.STDEV.P(Table2[1Y Return vs Nifty])</f>
        <v>-0.20442771158959916</v>
      </c>
      <c r="I219">
        <v>-1.42063770470006</v>
      </c>
      <c r="J219">
        <f>(Table2[[#This Row],[1M Return vs Nifty]]-AVERAGE(Table2[1M Return vs Nifty]))/_xlfn.STDEV.P(Table2[1M Return vs Nifty])</f>
        <v>-0.21279612510528995</v>
      </c>
      <c r="K219">
        <v>30.3661456389896</v>
      </c>
      <c r="L219">
        <f>(Table2[[#This Row],[6M Return vs Nifty]]-AVERAGE(Table2[6M Return vs Nifty]))/_xlfn.STDEV.P(Table2[6M Return vs Nifty])</f>
        <v>0.71338581885858554</v>
      </c>
      <c r="M219">
        <v>6.5986227072365597</v>
      </c>
      <c r="N219">
        <f>(Table2[[#This Row],[1W Return vs Nifty]]-AVERAGE(Table2[1W Return vs Nifty]))/_xlfn.STDEV.P(Table2[1W Return vs Nifty])</f>
        <v>0.94380624674562763</v>
      </c>
      <c r="O219">
        <v>1679.16</v>
      </c>
      <c r="P219">
        <v>1662.1491180327</v>
      </c>
      <c r="Q219">
        <v>1426.3448084162501</v>
      </c>
      <c r="R219">
        <v>36.074309008718103</v>
      </c>
      <c r="S219" s="1">
        <f>(Table2[[#This Row],[Close Price]]-Table2[[#This Row],[20D EMA]])/Table2[[#This Row],[20D EMA]]</f>
        <v>-3.5291455251435233E-2</v>
      </c>
      <c r="T219" s="1">
        <f>(Table2[[#This Row],[Close Price]]-Table2[[#This Row],[50D EMA]])/Table2[[#This Row],[50D EMA]]</f>
        <v>-2.5418368047931513E-2</v>
      </c>
      <c r="U219" s="1">
        <f>(Table2[[#This Row],[Close Price]]-Table2[[#This Row],[200D EMA]])/Table2[[#This Row],[200D EMA]]</f>
        <v>0.13570014097689681</v>
      </c>
      <c r="V219">
        <v>1.0673403028959001</v>
      </c>
      <c r="W219">
        <v>1614.5</v>
      </c>
      <c r="X219">
        <v>1677.75</v>
      </c>
      <c r="Y219">
        <v>1614.5</v>
      </c>
      <c r="Z219">
        <v>1739.4</v>
      </c>
      <c r="AA219">
        <v>1614.5</v>
      </c>
      <c r="AB219">
        <v>1739.4</v>
      </c>
      <c r="AC219" s="1">
        <f>(Table2[[#This Row],[Close Price]]/Table2[[#This Row],[Day Low]])-1</f>
        <v>3.3446887581294327E-3</v>
      </c>
      <c r="AD219" s="1">
        <f>(Table2[[#This Row],[Day High]]/Table2[[#This Row],[Close Price]])-1</f>
        <v>3.5712080992653883E-2</v>
      </c>
      <c r="AE219" s="1">
        <f>(Table2[[#This Row],[Close Price]]/Table2[[#This Row],[Current Week Low]])-1</f>
        <v>3.3446887581294327E-3</v>
      </c>
      <c r="AF219" s="1">
        <f>(Table2[[#This Row],[Current Week High]]/Table2[[#This Row],[Close Price]])-1</f>
        <v>7.3769985801592775E-2</v>
      </c>
      <c r="AG219" s="1">
        <f>(Table2[[#This Row],[Close Price]]/Table2[[#This Row],[Current Month Low]])-1</f>
        <v>3.3446887581294327E-3</v>
      </c>
      <c r="AH219" s="1">
        <f>(Table2[[#This Row],[Current Month High]]/Table2[[#This Row],[Close Price]])-1</f>
        <v>7.3769985801592775E-2</v>
      </c>
      <c r="AI219">
        <v>10.438915982468</v>
      </c>
      <c r="AJ219">
        <v>58.961778126686603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0.01</v>
      </c>
      <c r="AM219" t="s">
        <v>3175</v>
      </c>
      <c r="AN219">
        <v>-5.55</v>
      </c>
      <c r="AO219" t="s">
        <v>3174</v>
      </c>
      <c r="AP219">
        <v>8.6050291714987001E-2</v>
      </c>
      <c r="AQ219">
        <f>(Table2[[#This Row],[Sharpe Ratio]]-AVERAGE(Table2[Sharpe Ratio]))/_xlfn.STDEV.P(Table2[Sharpe Ratio])</f>
        <v>0.28732699061704814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1.5272952195263723</v>
      </c>
      <c r="AS219">
        <f>_xlfn.RANK.AVG(Table2[[#This Row],[1Y Return vs Nifty Z-Score]],Table2[1Y Return vs Nifty Z-Score])</f>
        <v>361</v>
      </c>
      <c r="AT219">
        <f>_xlfn.RANK.AVG(Table2[[#This Row],[6M Return vs Nifty Z-Score]],Table2[6M Return vs Nifty Z-Score])</f>
        <v>130</v>
      </c>
      <c r="AU219">
        <f>_xlfn.RANK.AVG(Table2[[#This Row],[Sharpe Ratio Z-Score]],Table2[Sharpe Ratio Z-Score])</f>
        <v>271</v>
      </c>
      <c r="AV219">
        <f>(Table2[[#This Row],[Rank 1Y]]+Table2[[#This Row],[Rank 6M]]+Table2[[#This Row],[Rank Sharpe]])/3</f>
        <v>254</v>
      </c>
    </row>
    <row r="220" spans="1:48" x14ac:dyDescent="0.3">
      <c r="A220" t="s">
        <v>1046</v>
      </c>
      <c r="B220" t="s">
        <v>1047</v>
      </c>
      <c r="C220" t="s">
        <v>3134</v>
      </c>
      <c r="D220" t="s">
        <v>103</v>
      </c>
      <c r="E220">
        <v>13316.270500860999</v>
      </c>
      <c r="F220">
        <v>19.43</v>
      </c>
      <c r="G220">
        <v>74.753751661606799</v>
      </c>
      <c r="H220">
        <f>(Table2[[#This Row],[1Y Return vs Nifty]]-AVERAGE(Table2[1Y Return vs Nifty]))/_xlfn.STDEV.P(Table2[1Y Return vs Nifty])</f>
        <v>0.84927885357038857</v>
      </c>
      <c r="I220">
        <v>12.7083091223269</v>
      </c>
      <c r="J220">
        <f>(Table2[[#This Row],[1M Return vs Nifty]]-AVERAGE(Table2[1M Return vs Nifty]))/_xlfn.STDEV.P(Table2[1M Return vs Nifty])</f>
        <v>1.0799606292683113</v>
      </c>
      <c r="K220">
        <v>-5.7920060564961497</v>
      </c>
      <c r="L220">
        <f>(Table2[[#This Row],[6M Return vs Nifty]]-AVERAGE(Table2[6M Return vs Nifty]))/_xlfn.STDEV.P(Table2[6M Return vs Nifty])</f>
        <v>-0.48544033365787753</v>
      </c>
      <c r="M220">
        <v>19.8322727581922</v>
      </c>
      <c r="N220">
        <f>(Table2[[#This Row],[1W Return vs Nifty]]-AVERAGE(Table2[1W Return vs Nifty]))/_xlfn.STDEV.P(Table2[1W Return vs Nifty])</f>
        <v>4.1462320316207144</v>
      </c>
      <c r="O220">
        <v>18.13</v>
      </c>
      <c r="P220">
        <v>18.1298004275497</v>
      </c>
      <c r="Q220">
        <v>17.0157909122786</v>
      </c>
      <c r="R220">
        <v>68.872313895608798</v>
      </c>
      <c r="S220" s="1">
        <f>(Table2[[#This Row],[Close Price]]-Table2[[#This Row],[20D EMA]])/Table2[[#This Row],[20D EMA]]</f>
        <v>7.1704357418643172E-2</v>
      </c>
      <c r="T220" s="1">
        <f>(Table2[[#This Row],[Close Price]]-Table2[[#This Row],[50D EMA]])/Table2[[#This Row],[50D EMA]]</f>
        <v>7.1716154716989666E-2</v>
      </c>
      <c r="U220" s="1">
        <f>(Table2[[#This Row],[Close Price]]-Table2[[#This Row],[200D EMA]])/Table2[[#This Row],[200D EMA]]</f>
        <v>0.1418805097081503</v>
      </c>
      <c r="V220">
        <v>1.6794814149975099</v>
      </c>
      <c r="W220">
        <v>19.21</v>
      </c>
      <c r="X220">
        <v>20.79</v>
      </c>
      <c r="Y220">
        <v>17.25</v>
      </c>
      <c r="Z220">
        <v>20.79</v>
      </c>
      <c r="AA220">
        <v>18.600000000000001</v>
      </c>
      <c r="AB220">
        <v>20.79</v>
      </c>
      <c r="AC220" s="1">
        <f>(Table2[[#This Row],[Close Price]]/Table2[[#This Row],[Day Low]])-1</f>
        <v>1.1452368558042547E-2</v>
      </c>
      <c r="AD220" s="1">
        <f>(Table2[[#This Row],[Day High]]/Table2[[#This Row],[Close Price]])-1</f>
        <v>6.9994853319608863E-2</v>
      </c>
      <c r="AE220" s="1">
        <f>(Table2[[#This Row],[Close Price]]/Table2[[#This Row],[Current Week Low]])-1</f>
        <v>0.12637681159420278</v>
      </c>
      <c r="AF220" s="1">
        <f>(Table2[[#This Row],[Current Week High]]/Table2[[#This Row],[Close Price]])-1</f>
        <v>6.9994853319608863E-2</v>
      </c>
      <c r="AG220" s="1">
        <f>(Table2[[#This Row],[Close Price]]/Table2[[#This Row],[Current Month Low]])-1</f>
        <v>4.4623655913978322E-2</v>
      </c>
      <c r="AH220" s="1">
        <f>(Table2[[#This Row],[Current Month High]]/Table2[[#This Row],[Close Price]])-1</f>
        <v>6.9994853319608863E-2</v>
      </c>
      <c r="AI220">
        <v>23.520329387545001</v>
      </c>
      <c r="AJ220">
        <v>132.69461077844301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7.0000000000000007E-2</v>
      </c>
      <c r="AM220" t="s">
        <v>3175</v>
      </c>
      <c r="AN220">
        <v>12.05</v>
      </c>
      <c r="AO220" t="s">
        <v>3175</v>
      </c>
      <c r="AP220">
        <v>0.121186731463462</v>
      </c>
      <c r="AQ220">
        <f>(Table2[[#This Row],[Sharpe Ratio]]-AVERAGE(Table2[Sharpe Ratio]))/_xlfn.STDEV.P(Table2[Sharpe Ratio])</f>
        <v>0.69754867257324638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6.2875798533747833</v>
      </c>
      <c r="AS220">
        <f>_xlfn.RANK.AVG(Table2[[#This Row],[1Y Return vs Nifty Z-Score]],Table2[1Y Return vs Nifty Z-Score])</f>
        <v>110</v>
      </c>
      <c r="AT220">
        <f>_xlfn.RANK.AVG(Table2[[#This Row],[6M Return vs Nifty Z-Score]],Table2[6M Return vs Nifty Z-Score])</f>
        <v>480</v>
      </c>
      <c r="AU220">
        <f>_xlfn.RANK.AVG(Table2[[#This Row],[Sharpe Ratio Z-Score]],Table2[Sharpe Ratio Z-Score])</f>
        <v>172</v>
      </c>
      <c r="AV220">
        <f>(Table2[[#This Row],[Rank 1Y]]+Table2[[#This Row],[Rank 6M]]+Table2[[#This Row],[Rank Sharpe]])/3</f>
        <v>254</v>
      </c>
    </row>
    <row r="221" spans="1:48" x14ac:dyDescent="0.3">
      <c r="A221" t="s">
        <v>673</v>
      </c>
      <c r="B221" t="s">
        <v>674</v>
      </c>
      <c r="C221" t="s">
        <v>3132</v>
      </c>
      <c r="D221" t="s">
        <v>48</v>
      </c>
      <c r="E221">
        <v>27478.494999999999</v>
      </c>
      <c r="F221">
        <v>1032.25</v>
      </c>
      <c r="G221">
        <v>23.907656999691699</v>
      </c>
      <c r="H221">
        <f>(Table2[[#This Row],[1Y Return vs Nifty]]-AVERAGE(Table2[1Y Return vs Nifty]))/_xlfn.STDEV.P(Table2[1Y Return vs Nifty])</f>
        <v>-1.6618096462299968E-2</v>
      </c>
      <c r="I221">
        <v>11.105357332244701</v>
      </c>
      <c r="J221">
        <f>(Table2[[#This Row],[1M Return vs Nifty]]-AVERAGE(Table2[1M Return vs Nifty]))/_xlfn.STDEV.P(Table2[1M Return vs Nifty])</f>
        <v>0.93329529186325433</v>
      </c>
      <c r="K221">
        <v>22.998321989687799</v>
      </c>
      <c r="L221">
        <f>(Table2[[#This Row],[6M Return vs Nifty]]-AVERAGE(Table2[6M Return vs Nifty]))/_xlfn.STDEV.P(Table2[6M Return vs Nifty])</f>
        <v>0.46910508923780059</v>
      </c>
      <c r="M221">
        <v>4.7269048750465901</v>
      </c>
      <c r="N221">
        <f>(Table2[[#This Row],[1W Return vs Nifty]]-AVERAGE(Table2[1W Return vs Nifty]))/_xlfn.STDEV.P(Table2[1W Return vs Nifty])</f>
        <v>0.49086715399828601</v>
      </c>
      <c r="O221">
        <v>992.57</v>
      </c>
      <c r="P221">
        <v>940.81452629916896</v>
      </c>
      <c r="Q221">
        <v>805.86253536972697</v>
      </c>
      <c r="R221">
        <v>61.075570178187597</v>
      </c>
      <c r="S221" s="1">
        <f>(Table2[[#This Row],[Close Price]]-Table2[[#This Row],[20D EMA]])/Table2[[#This Row],[20D EMA]]</f>
        <v>3.997702932790629E-2</v>
      </c>
      <c r="T221" s="1">
        <f>(Table2[[#This Row],[Close Price]]-Table2[[#This Row],[50D EMA]])/Table2[[#This Row],[50D EMA]]</f>
        <v>9.7187565821826541E-2</v>
      </c>
      <c r="U221" s="1">
        <f>(Table2[[#This Row],[Close Price]]-Table2[[#This Row],[200D EMA]])/Table2[[#This Row],[200D EMA]]</f>
        <v>0.28092566001521246</v>
      </c>
      <c r="V221">
        <v>1.0441490273574501</v>
      </c>
      <c r="W221">
        <v>991</v>
      </c>
      <c r="X221">
        <v>1039</v>
      </c>
      <c r="Y221">
        <v>991</v>
      </c>
      <c r="Z221">
        <v>1068</v>
      </c>
      <c r="AA221">
        <v>991</v>
      </c>
      <c r="AB221">
        <v>1061</v>
      </c>
      <c r="AC221" s="1">
        <f>(Table2[[#This Row],[Close Price]]/Table2[[#This Row],[Day Low]])-1</f>
        <v>4.1624621594349209E-2</v>
      </c>
      <c r="AD221" s="1">
        <f>(Table2[[#This Row],[Day High]]/Table2[[#This Row],[Close Price]])-1</f>
        <v>6.5391135868249073E-3</v>
      </c>
      <c r="AE221" s="1">
        <f>(Table2[[#This Row],[Close Price]]/Table2[[#This Row],[Current Week Low]])-1</f>
        <v>4.1624621594349209E-2</v>
      </c>
      <c r="AF221" s="1">
        <f>(Table2[[#This Row],[Current Week High]]/Table2[[#This Row],[Close Price]])-1</f>
        <v>3.4633083070961579E-2</v>
      </c>
      <c r="AG221" s="1">
        <f>(Table2[[#This Row],[Close Price]]/Table2[[#This Row],[Current Month Low]])-1</f>
        <v>4.1624621594349209E-2</v>
      </c>
      <c r="AH221" s="1">
        <f>(Table2[[#This Row],[Current Month High]]/Table2[[#This Row],[Close Price]])-1</f>
        <v>2.785178009203193E-2</v>
      </c>
      <c r="AI221">
        <v>3.4633083070961499</v>
      </c>
      <c r="AJ221">
        <v>87.664757749295504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0.19</v>
      </c>
      <c r="AM221" t="s">
        <v>3175</v>
      </c>
      <c r="AN221">
        <v>4.84</v>
      </c>
      <c r="AO221" t="s">
        <v>3175</v>
      </c>
      <c r="AP221">
        <v>8.6407780696783995E-2</v>
      </c>
      <c r="AQ221">
        <f>(Table2[[#This Row],[Sharpe Ratio]]-AVERAGE(Table2[Sharpe Ratio]))/_xlfn.STDEV.P(Table2[Sharpe Ratio])</f>
        <v>0.29150071261174559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2.1681501512487866</v>
      </c>
      <c r="AS221">
        <f>_xlfn.RANK.AVG(Table2[[#This Row],[1Y Return vs Nifty Z-Score]],Table2[1Y Return vs Nifty Z-Score])</f>
        <v>308</v>
      </c>
      <c r="AT221">
        <f>_xlfn.RANK.AVG(Table2[[#This Row],[6M Return vs Nifty Z-Score]],Table2[6M Return vs Nifty Z-Score])</f>
        <v>185</v>
      </c>
      <c r="AU221">
        <f>_xlfn.RANK.AVG(Table2[[#This Row],[Sharpe Ratio Z-Score]],Table2[Sharpe Ratio Z-Score])</f>
        <v>270</v>
      </c>
      <c r="AV221">
        <f>(Table2[[#This Row],[Rank 1Y]]+Table2[[#This Row],[Rank 6M]]+Table2[[#This Row],[Rank Sharpe]])/3</f>
        <v>254.33333333333334</v>
      </c>
    </row>
    <row r="222" spans="1:48" x14ac:dyDescent="0.3">
      <c r="A222" t="s">
        <v>1282</v>
      </c>
      <c r="B222" t="s">
        <v>1283</v>
      </c>
      <c r="C222" t="s">
        <v>3135</v>
      </c>
      <c r="D222" t="s">
        <v>190</v>
      </c>
      <c r="E222">
        <v>9055.9830670399897</v>
      </c>
      <c r="F222">
        <v>2055.85</v>
      </c>
      <c r="G222">
        <v>74.948576220963105</v>
      </c>
      <c r="H222">
        <f>(Table2[[#This Row],[1Y Return vs Nifty]]-AVERAGE(Table2[1Y Return vs Nifty]))/_xlfn.STDEV.P(Table2[1Y Return vs Nifty])</f>
        <v>0.85259666967523973</v>
      </c>
      <c r="I222">
        <v>-1.1750221887086401</v>
      </c>
      <c r="J222">
        <f>(Table2[[#This Row],[1M Return vs Nifty]]-AVERAGE(Table2[1M Return vs Nifty]))/_xlfn.STDEV.P(Table2[1M Return vs Nifty])</f>
        <v>-0.1903230334329874</v>
      </c>
      <c r="K222">
        <v>-11.4574870575728</v>
      </c>
      <c r="L222">
        <f>(Table2[[#This Row],[6M Return vs Nifty]]-AVERAGE(Table2[6M Return vs Nifty]))/_xlfn.STDEV.P(Table2[6M Return vs Nifty])</f>
        <v>-0.67327976881141149</v>
      </c>
      <c r="M222">
        <v>-3.3897013678368202</v>
      </c>
      <c r="N222">
        <f>(Table2[[#This Row],[1W Return vs Nifty]]-AVERAGE(Table2[1W Return vs Nifty]))/_xlfn.STDEV.P(Table2[1W Return vs Nifty])</f>
        <v>-1.4732794735612749</v>
      </c>
      <c r="O222">
        <v>2189.84</v>
      </c>
      <c r="P222">
        <v>2125.7809844375101</v>
      </c>
      <c r="Q222">
        <v>1836.4073584939399</v>
      </c>
      <c r="R222">
        <v>19.540732947428602</v>
      </c>
      <c r="S222" s="1">
        <f>(Table2[[#This Row],[Close Price]]-Table2[[#This Row],[20D EMA]])/Table2[[#This Row],[20D EMA]]</f>
        <v>-6.1187118693603292E-2</v>
      </c>
      <c r="T222" s="1">
        <f>(Table2[[#This Row],[Close Price]]-Table2[[#This Row],[50D EMA]])/Table2[[#This Row],[50D EMA]]</f>
        <v>-3.2896608328639387E-2</v>
      </c>
      <c r="U222" s="1">
        <f>(Table2[[#This Row],[Close Price]]-Table2[[#This Row],[200D EMA]])/Table2[[#This Row],[200D EMA]]</f>
        <v>0.11949562306591256</v>
      </c>
      <c r="V222">
        <v>0.49772691614141201</v>
      </c>
      <c r="W222">
        <v>2020</v>
      </c>
      <c r="X222">
        <v>2099</v>
      </c>
      <c r="Y222">
        <v>2020</v>
      </c>
      <c r="Z222">
        <v>2243.6999999999998</v>
      </c>
      <c r="AA222">
        <v>2020</v>
      </c>
      <c r="AB222">
        <v>2218</v>
      </c>
      <c r="AC222" s="1">
        <f>(Table2[[#This Row],[Close Price]]/Table2[[#This Row],[Day Low]])-1</f>
        <v>1.7747524752475208E-2</v>
      </c>
      <c r="AD222" s="1">
        <f>(Table2[[#This Row],[Day High]]/Table2[[#This Row],[Close Price]])-1</f>
        <v>2.0988885375878619E-2</v>
      </c>
      <c r="AE222" s="1">
        <f>(Table2[[#This Row],[Close Price]]/Table2[[#This Row],[Current Week Low]])-1</f>
        <v>1.7747524752475208E-2</v>
      </c>
      <c r="AF222" s="1">
        <f>(Table2[[#This Row],[Current Week High]]/Table2[[#This Row],[Close Price]])-1</f>
        <v>9.1373397864630057E-2</v>
      </c>
      <c r="AG222" s="1">
        <f>(Table2[[#This Row],[Close Price]]/Table2[[#This Row],[Current Month Low]])-1</f>
        <v>1.7747524752475208E-2</v>
      </c>
      <c r="AH222" s="1">
        <f>(Table2[[#This Row],[Current Month High]]/Table2[[#This Row],[Close Price]])-1</f>
        <v>7.8872485833110462E-2</v>
      </c>
      <c r="AI222">
        <v>16.691392854537</v>
      </c>
      <c r="AJ222">
        <v>116.656128148382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0.11</v>
      </c>
      <c r="AM222" t="s">
        <v>3175</v>
      </c>
      <c r="AN222">
        <v>-11.49</v>
      </c>
      <c r="AO222" t="s">
        <v>3174</v>
      </c>
      <c r="AP222">
        <v>0.14619648595906301</v>
      </c>
      <c r="AQ222">
        <f>(Table2[[#This Row],[Sharpe Ratio]]-AVERAGE(Table2[Sharpe Ratio]))/_xlfn.STDEV.P(Table2[Sharpe Ratio])</f>
        <v>0.98954022402069564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-0.49474538210973817</v>
      </c>
      <c r="AS222">
        <f>_xlfn.RANK.AVG(Table2[[#This Row],[1Y Return vs Nifty Z-Score]],Table2[1Y Return vs Nifty Z-Score])</f>
        <v>108</v>
      </c>
      <c r="AT222">
        <f>_xlfn.RANK.AVG(Table2[[#This Row],[6M Return vs Nifty Z-Score]],Table2[6M Return vs Nifty Z-Score])</f>
        <v>545</v>
      </c>
      <c r="AU222">
        <f>_xlfn.RANK.AVG(Table2[[#This Row],[Sharpe Ratio Z-Score]],Table2[Sharpe Ratio Z-Score])</f>
        <v>113</v>
      </c>
      <c r="AV222">
        <f>(Table2[[#This Row],[Rank 1Y]]+Table2[[#This Row],[Rank 6M]]+Table2[[#This Row],[Rank Sharpe]])/3</f>
        <v>255.33333333333334</v>
      </c>
    </row>
    <row r="223" spans="1:48" x14ac:dyDescent="0.3">
      <c r="A223" t="s">
        <v>906</v>
      </c>
      <c r="B223" t="s">
        <v>907</v>
      </c>
      <c r="C223" t="s">
        <v>3129</v>
      </c>
      <c r="D223" t="s">
        <v>24</v>
      </c>
      <c r="E223">
        <v>16795.589656691998</v>
      </c>
      <c r="F223">
        <v>208.69</v>
      </c>
      <c r="G223">
        <v>27.211590103091101</v>
      </c>
      <c r="H223">
        <f>(Table2[[#This Row],[1Y Return vs Nifty]]-AVERAGE(Table2[1Y Return vs Nifty]))/_xlfn.STDEV.P(Table2[1Y Return vs Nifty])</f>
        <v>3.9647101806475467E-2</v>
      </c>
      <c r="I223">
        <v>-2.2657302845221299</v>
      </c>
      <c r="J223">
        <f>(Table2[[#This Row],[1M Return vs Nifty]]-AVERAGE(Table2[1M Return vs Nifty]))/_xlfn.STDEV.P(Table2[1M Return vs Nifty])</f>
        <v>-0.29011959117893776</v>
      </c>
      <c r="K223">
        <v>-1.35346196030053</v>
      </c>
      <c r="L223">
        <f>(Table2[[#This Row],[6M Return vs Nifty]]-AVERAGE(Table2[6M Return vs Nifty]))/_xlfn.STDEV.P(Table2[6M Return vs Nifty])</f>
        <v>-0.33828008093176332</v>
      </c>
      <c r="M223">
        <v>1.26002264441116</v>
      </c>
      <c r="N223">
        <f>(Table2[[#This Row],[1W Return vs Nifty]]-AVERAGE(Table2[1W Return vs Nifty]))/_xlfn.STDEV.P(Table2[1W Return vs Nifty])</f>
        <v>-0.34808755658894308</v>
      </c>
      <c r="O223">
        <v>215.88</v>
      </c>
      <c r="P223">
        <v>215.46497899404201</v>
      </c>
      <c r="Q223">
        <v>194.19663266335101</v>
      </c>
      <c r="R223">
        <v>27.5960006021079</v>
      </c>
      <c r="S223" s="1">
        <f>(Table2[[#This Row],[Close Price]]-Table2[[#This Row],[20D EMA]])/Table2[[#This Row],[20D EMA]]</f>
        <v>-3.3305540114878629E-2</v>
      </c>
      <c r="T223" s="1">
        <f>(Table2[[#This Row],[Close Price]]-Table2[[#This Row],[50D EMA]])/Table2[[#This Row],[50D EMA]]</f>
        <v>-3.1443527508149507E-2</v>
      </c>
      <c r="U223" s="1">
        <f>(Table2[[#This Row],[Close Price]]-Table2[[#This Row],[200D EMA]])/Table2[[#This Row],[200D EMA]]</f>
        <v>7.4632433826872374E-2</v>
      </c>
      <c r="V223">
        <v>0.95688379246532795</v>
      </c>
      <c r="W223">
        <v>206.98</v>
      </c>
      <c r="X223">
        <v>210.71</v>
      </c>
      <c r="Y223">
        <v>206.98</v>
      </c>
      <c r="Z223">
        <v>217.76</v>
      </c>
      <c r="AA223">
        <v>206.98</v>
      </c>
      <c r="AB223">
        <v>216.34</v>
      </c>
      <c r="AC223" s="1">
        <f>(Table2[[#This Row],[Close Price]]/Table2[[#This Row],[Day Low]])-1</f>
        <v>8.2616677939897354E-3</v>
      </c>
      <c r="AD223" s="1">
        <f>(Table2[[#This Row],[Day High]]/Table2[[#This Row],[Close Price]])-1</f>
        <v>9.6794288178638777E-3</v>
      </c>
      <c r="AE223" s="1">
        <f>(Table2[[#This Row],[Close Price]]/Table2[[#This Row],[Current Week Low]])-1</f>
        <v>8.2616677939897354E-3</v>
      </c>
      <c r="AF223" s="1">
        <f>(Table2[[#This Row],[Current Week High]]/Table2[[#This Row],[Close Price]])-1</f>
        <v>4.3461593751497496E-2</v>
      </c>
      <c r="AG223" s="1">
        <f>(Table2[[#This Row],[Close Price]]/Table2[[#This Row],[Current Month Low]])-1</f>
        <v>8.2616677939897354E-3</v>
      </c>
      <c r="AH223" s="1">
        <f>(Table2[[#This Row],[Current Month High]]/Table2[[#This Row],[Close Price]])-1</f>
        <v>3.6657242800325784E-2</v>
      </c>
      <c r="AI223">
        <v>11.529062245435799</v>
      </c>
      <c r="AJ223">
        <v>63.0390625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0.05</v>
      </c>
      <c r="AM223" t="s">
        <v>3175</v>
      </c>
      <c r="AN223">
        <v>-2.91</v>
      </c>
      <c r="AO223" t="s">
        <v>3174</v>
      </c>
      <c r="AP223">
        <v>0.18975861749107301</v>
      </c>
      <c r="AQ223">
        <f>(Table2[[#This Row],[Sharpe Ratio]]-AVERAGE(Table2[Sharpe Ratio]))/_xlfn.STDEV.P(Table2[Sharpe Ratio])</f>
        <v>1.4981327562915239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0.56129262939835511</v>
      </c>
      <c r="AS223">
        <f>_xlfn.RANK.AVG(Table2[[#This Row],[1Y Return vs Nifty Z-Score]],Table2[1Y Return vs Nifty Z-Score])</f>
        <v>288</v>
      </c>
      <c r="AT223">
        <f>_xlfn.RANK.AVG(Table2[[#This Row],[6M Return vs Nifty Z-Score]],Table2[6M Return vs Nifty Z-Score])</f>
        <v>437</v>
      </c>
      <c r="AU223">
        <f>_xlfn.RANK.AVG(Table2[[#This Row],[Sharpe Ratio Z-Score]],Table2[Sharpe Ratio Z-Score])</f>
        <v>44</v>
      </c>
      <c r="AV223">
        <f>(Table2[[#This Row],[Rank 1Y]]+Table2[[#This Row],[Rank 6M]]+Table2[[#This Row],[Rank Sharpe]])/3</f>
        <v>256.33333333333331</v>
      </c>
    </row>
    <row r="224" spans="1:48" x14ac:dyDescent="0.3">
      <c r="A224" t="s">
        <v>380</v>
      </c>
      <c r="B224" t="s">
        <v>381</v>
      </c>
      <c r="C224" t="s">
        <v>3136</v>
      </c>
      <c r="D224" t="s">
        <v>117</v>
      </c>
      <c r="E224">
        <v>64104.3826758</v>
      </c>
      <c r="F224">
        <v>778.5</v>
      </c>
      <c r="G224">
        <v>28.095837360978901</v>
      </c>
      <c r="H224">
        <f>(Table2[[#This Row],[1Y Return vs Nifty]]-AVERAGE(Table2[1Y Return vs Nifty]))/_xlfn.STDEV.P(Table2[1Y Return vs Nifty])</f>
        <v>5.4705623188911486E-2</v>
      </c>
      <c r="I224">
        <v>8.4889731331577707</v>
      </c>
      <c r="J224">
        <f>(Table2[[#This Row],[1M Return vs Nifty]]-AVERAGE(Table2[1M Return vs Nifty]))/_xlfn.STDEV.P(Table2[1M Return vs Nifty])</f>
        <v>0.69390389299862199</v>
      </c>
      <c r="K224">
        <v>-1.02942799593294</v>
      </c>
      <c r="L224">
        <f>(Table2[[#This Row],[6M Return vs Nifty]]-AVERAGE(Table2[6M Return vs Nifty]))/_xlfn.STDEV.P(Table2[6M Return vs Nifty])</f>
        <v>-0.32753671124685896</v>
      </c>
      <c r="M224">
        <v>3.4658811928787001</v>
      </c>
      <c r="N224">
        <f>(Table2[[#This Row],[1W Return vs Nifty]]-AVERAGE(Table2[1W Return vs Nifty]))/_xlfn.STDEV.P(Table2[1W Return vs Nifty])</f>
        <v>0.18571062200876454</v>
      </c>
      <c r="O224">
        <v>764.66</v>
      </c>
      <c r="P224">
        <v>752.93553878500302</v>
      </c>
      <c r="Q224">
        <v>682.95406642336195</v>
      </c>
      <c r="R224">
        <v>56.089056654381302</v>
      </c>
      <c r="S224" s="1">
        <f>(Table2[[#This Row],[Close Price]]-Table2[[#This Row],[20D EMA]])/Table2[[#This Row],[20D EMA]]</f>
        <v>1.809954751131226E-2</v>
      </c>
      <c r="T224" s="1">
        <f>(Table2[[#This Row],[Close Price]]-Table2[[#This Row],[50D EMA]])/Table2[[#This Row],[50D EMA]]</f>
        <v>3.3953054276399067E-2</v>
      </c>
      <c r="U224" s="1">
        <f>(Table2[[#This Row],[Close Price]]-Table2[[#This Row],[200D EMA]])/Table2[[#This Row],[200D EMA]]</f>
        <v>0.1399009659273473</v>
      </c>
      <c r="V224">
        <v>0.88401751320561806</v>
      </c>
      <c r="W224">
        <v>752</v>
      </c>
      <c r="X224">
        <v>782.8</v>
      </c>
      <c r="Y224">
        <v>752</v>
      </c>
      <c r="Z224">
        <v>794</v>
      </c>
      <c r="AA224">
        <v>752</v>
      </c>
      <c r="AB224">
        <v>793.7</v>
      </c>
      <c r="AC224" s="1">
        <f>(Table2[[#This Row],[Close Price]]/Table2[[#This Row],[Day Low]])-1</f>
        <v>3.5239361702127603E-2</v>
      </c>
      <c r="AD224" s="1">
        <f>(Table2[[#This Row],[Day High]]/Table2[[#This Row],[Close Price]])-1</f>
        <v>5.5234425176620139E-3</v>
      </c>
      <c r="AE224" s="1">
        <f>(Table2[[#This Row],[Close Price]]/Table2[[#This Row],[Current Week Low]])-1</f>
        <v>3.5239361702127603E-2</v>
      </c>
      <c r="AF224" s="1">
        <f>(Table2[[#This Row],[Current Week High]]/Table2[[#This Row],[Close Price]])-1</f>
        <v>1.9910083493898556E-2</v>
      </c>
      <c r="AG224" s="1">
        <f>(Table2[[#This Row],[Close Price]]/Table2[[#This Row],[Current Month Low]])-1</f>
        <v>3.5239361702127603E-2</v>
      </c>
      <c r="AH224" s="1">
        <f>(Table2[[#This Row],[Current Month High]]/Table2[[#This Row],[Close Price]])-1</f>
        <v>1.9524727039178069E-2</v>
      </c>
      <c r="AI224">
        <v>8.9274245343609504</v>
      </c>
      <c r="AJ224">
        <v>82.254477349877007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-0.06</v>
      </c>
      <c r="AM224" t="s">
        <v>3174</v>
      </c>
      <c r="AN224">
        <v>2.92</v>
      </c>
      <c r="AO224" t="s">
        <v>3175</v>
      </c>
      <c r="AP224">
        <v>0.176875491764797</v>
      </c>
      <c r="AQ224">
        <f>(Table2[[#This Row],[Sharpe Ratio]]-AVERAGE(Table2[Sharpe Ratio]))/_xlfn.STDEV.P(Table2[Sharpe Ratio])</f>
        <v>1.3477208892350303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1.9545043161844695</v>
      </c>
      <c r="AS224">
        <f>_xlfn.RANK.AVG(Table2[[#This Row],[1Y Return vs Nifty Z-Score]],Table2[1Y Return vs Nifty Z-Score])</f>
        <v>284</v>
      </c>
      <c r="AT224">
        <f>_xlfn.RANK.AVG(Table2[[#This Row],[6M Return vs Nifty Z-Score]],Table2[6M Return vs Nifty Z-Score])</f>
        <v>435</v>
      </c>
      <c r="AU224">
        <f>_xlfn.RANK.AVG(Table2[[#This Row],[Sharpe Ratio Z-Score]],Table2[Sharpe Ratio Z-Score])</f>
        <v>66</v>
      </c>
      <c r="AV224">
        <f>(Table2[[#This Row],[Rank 1Y]]+Table2[[#This Row],[Rank 6M]]+Table2[[#This Row],[Rank Sharpe]])/3</f>
        <v>261.66666666666669</v>
      </c>
    </row>
    <row r="225" spans="1:48" x14ac:dyDescent="0.3">
      <c r="A225" t="s">
        <v>1664</v>
      </c>
      <c r="B225" t="s">
        <v>1665</v>
      </c>
      <c r="C225" t="s">
        <v>3135</v>
      </c>
      <c r="D225" t="s">
        <v>190</v>
      </c>
      <c r="E225">
        <v>5340.2975955000002</v>
      </c>
      <c r="F225">
        <v>746.7</v>
      </c>
      <c r="G225">
        <v>21.388706540714399</v>
      </c>
      <c r="H225">
        <f>(Table2[[#This Row],[1Y Return vs Nifty]]-AVERAGE(Table2[1Y Return vs Nifty]))/_xlfn.STDEV.P(Table2[1Y Return vs Nifty])</f>
        <v>-5.9515226206772139E-2</v>
      </c>
      <c r="I225">
        <v>6.3436563736255902</v>
      </c>
      <c r="J225">
        <f>(Table2[[#This Row],[1M Return vs Nifty]]-AVERAGE(Table2[1M Return vs Nifty]))/_xlfn.STDEV.P(Table2[1M Return vs Nifty])</f>
        <v>0.49761376853931066</v>
      </c>
      <c r="K225">
        <v>7.9492745004420602</v>
      </c>
      <c r="L225">
        <f>(Table2[[#This Row],[6M Return vs Nifty]]-AVERAGE(Table2[6M Return vs Nifty]))/_xlfn.STDEV.P(Table2[6M Return vs Nifty])</f>
        <v>-2.9847176146450372E-2</v>
      </c>
      <c r="M225">
        <v>12.4542176837006</v>
      </c>
      <c r="N225">
        <f>(Table2[[#This Row],[1W Return vs Nifty]]-AVERAGE(Table2[1W Return vs Nifty]))/_xlfn.STDEV.P(Table2[1W Return vs Nifty])</f>
        <v>2.3608082277719675</v>
      </c>
      <c r="O225">
        <v>692.83</v>
      </c>
      <c r="P225">
        <v>682.68034860148805</v>
      </c>
      <c r="Q225">
        <v>627.14872718645302</v>
      </c>
      <c r="R225">
        <v>71.860990962036794</v>
      </c>
      <c r="S225" s="1">
        <f>(Table2[[#This Row],[Close Price]]-Table2[[#This Row],[20D EMA]])/Table2[[#This Row],[20D EMA]]</f>
        <v>7.7753561479728076E-2</v>
      </c>
      <c r="T225" s="1">
        <f>(Table2[[#This Row],[Close Price]]-Table2[[#This Row],[50D EMA]])/Table2[[#This Row],[50D EMA]]</f>
        <v>9.3776906761209866E-2</v>
      </c>
      <c r="U225" s="1">
        <f>(Table2[[#This Row],[Close Price]]-Table2[[#This Row],[200D EMA]])/Table2[[#This Row],[200D EMA]]</f>
        <v>0.19062666897194247</v>
      </c>
      <c r="V225">
        <v>1.1758438844381001</v>
      </c>
      <c r="W225">
        <v>700.05</v>
      </c>
      <c r="X225">
        <v>783.9</v>
      </c>
      <c r="Y225">
        <v>672.2</v>
      </c>
      <c r="Z225">
        <v>783.9</v>
      </c>
      <c r="AA225">
        <v>676.55</v>
      </c>
      <c r="AB225">
        <v>783.9</v>
      </c>
      <c r="AC225" s="1">
        <f>(Table2[[#This Row],[Close Price]]/Table2[[#This Row],[Day Low]])-1</f>
        <v>6.6638097278765906E-2</v>
      </c>
      <c r="AD225" s="1">
        <f>(Table2[[#This Row],[Day High]]/Table2[[#This Row],[Close Price]])-1</f>
        <v>4.981920449979893E-2</v>
      </c>
      <c r="AE225" s="1">
        <f>(Table2[[#This Row],[Close Price]]/Table2[[#This Row],[Current Week Low]])-1</f>
        <v>0.11083011008628385</v>
      </c>
      <c r="AF225" s="1">
        <f>(Table2[[#This Row],[Current Week High]]/Table2[[#This Row],[Close Price]])-1</f>
        <v>4.981920449979893E-2</v>
      </c>
      <c r="AG225" s="1">
        <f>(Table2[[#This Row],[Close Price]]/Table2[[#This Row],[Current Month Low]])-1</f>
        <v>0.10368782795063192</v>
      </c>
      <c r="AH225" s="1">
        <f>(Table2[[#This Row],[Current Month High]]/Table2[[#This Row],[Close Price]])-1</f>
        <v>4.981920449979893E-2</v>
      </c>
      <c r="AI225">
        <v>7.0242399892861798</v>
      </c>
      <c r="AJ225">
        <v>81.789409616555105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0.05</v>
      </c>
      <c r="AM225" t="s">
        <v>3175</v>
      </c>
      <c r="AN225">
        <v>9.27</v>
      </c>
      <c r="AO225" t="s">
        <v>3175</v>
      </c>
      <c r="AP225">
        <v>0.14005339946838599</v>
      </c>
      <c r="AQ225">
        <f>(Table2[[#This Row],[Sharpe Ratio]]-AVERAGE(Table2[Sharpe Ratio]))/_xlfn.STDEV.P(Table2[Sharpe Ratio])</f>
        <v>0.91781903397846032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3.6868786279365162</v>
      </c>
      <c r="AS225">
        <f>_xlfn.RANK.AVG(Table2[[#This Row],[1Y Return vs Nifty Z-Score]],Table2[1Y Return vs Nifty Z-Score])</f>
        <v>325</v>
      </c>
      <c r="AT225">
        <f>_xlfn.RANK.AVG(Table2[[#This Row],[6M Return vs Nifty Z-Score]],Table2[6M Return vs Nifty Z-Score])</f>
        <v>335</v>
      </c>
      <c r="AU225">
        <f>_xlfn.RANK.AVG(Table2[[#This Row],[Sharpe Ratio Z-Score]],Table2[Sharpe Ratio Z-Score])</f>
        <v>125</v>
      </c>
      <c r="AV225">
        <f>(Table2[[#This Row],[Rank 1Y]]+Table2[[#This Row],[Rank 6M]]+Table2[[#This Row],[Rank Sharpe]])/3</f>
        <v>261.66666666666669</v>
      </c>
    </row>
    <row r="226" spans="1:48" x14ac:dyDescent="0.3">
      <c r="A226" t="s">
        <v>225</v>
      </c>
      <c r="B226" t="s">
        <v>226</v>
      </c>
      <c r="C226" t="s">
        <v>3129</v>
      </c>
      <c r="D226" t="s">
        <v>227</v>
      </c>
      <c r="E226">
        <v>115393.00644085</v>
      </c>
      <c r="F226">
        <v>10368.35</v>
      </c>
      <c r="G226">
        <v>23.342452364255301</v>
      </c>
      <c r="H226">
        <f>(Table2[[#This Row],[1Y Return vs Nifty]]-AVERAGE(Table2[1Y Return vs Nifty]))/_xlfn.STDEV.P(Table2[1Y Return vs Nifty])</f>
        <v>-2.6243397544376847E-2</v>
      </c>
      <c r="I226">
        <v>-1.11371589734099</v>
      </c>
      <c r="J226">
        <f>(Table2[[#This Row],[1M Return vs Nifty]]-AVERAGE(Table2[1M Return vs Nifty]))/_xlfn.STDEV.P(Table2[1M Return vs Nifty])</f>
        <v>-0.18471368949381126</v>
      </c>
      <c r="K226">
        <v>16.513085035918301</v>
      </c>
      <c r="L226">
        <f>(Table2[[#This Row],[6M Return vs Nifty]]-AVERAGE(Table2[6M Return vs Nifty]))/_xlfn.STDEV.P(Table2[6M Return vs Nifty])</f>
        <v>0.2540865857777434</v>
      </c>
      <c r="M226">
        <v>1.7089446240461199</v>
      </c>
      <c r="N226">
        <f>(Table2[[#This Row],[1W Return vs Nifty]]-AVERAGE(Table2[1W Return vs Nifty]))/_xlfn.STDEV.P(Table2[1W Return vs Nifty])</f>
        <v>-0.23945242437337205</v>
      </c>
      <c r="O226">
        <v>10543.53</v>
      </c>
      <c r="P226">
        <v>10168.989928585899</v>
      </c>
      <c r="Q226">
        <v>8975.3891061362992</v>
      </c>
      <c r="R226">
        <v>38.315761136826801</v>
      </c>
      <c r="S226" s="1">
        <f>(Table2[[#This Row],[Close Price]]-Table2[[#This Row],[20D EMA]])/Table2[[#This Row],[20D EMA]]</f>
        <v>-1.6614928776225824E-2</v>
      </c>
      <c r="T226" s="1">
        <f>(Table2[[#This Row],[Close Price]]-Table2[[#This Row],[50D EMA]])/Table2[[#This Row],[50D EMA]]</f>
        <v>1.9604707332208385E-2</v>
      </c>
      <c r="U226" s="1">
        <f>(Table2[[#This Row],[Close Price]]-Table2[[#This Row],[200D EMA]])/Table2[[#This Row],[200D EMA]]</f>
        <v>0.15519782790379091</v>
      </c>
      <c r="V226">
        <v>0.85353062794808798</v>
      </c>
      <c r="W226">
        <v>10195.049999999999</v>
      </c>
      <c r="X226">
        <v>10570.85</v>
      </c>
      <c r="Y226">
        <v>10195.049999999999</v>
      </c>
      <c r="Z226">
        <v>10750</v>
      </c>
      <c r="AA226">
        <v>10195.049999999999</v>
      </c>
      <c r="AB226">
        <v>10750</v>
      </c>
      <c r="AC226" s="1">
        <f>(Table2[[#This Row],[Close Price]]/Table2[[#This Row],[Day Low]])-1</f>
        <v>1.6998445323956446E-2</v>
      </c>
      <c r="AD226" s="1">
        <f>(Table2[[#This Row],[Day High]]/Table2[[#This Row],[Close Price]])-1</f>
        <v>1.9530590691865246E-2</v>
      </c>
      <c r="AE226" s="1">
        <f>(Table2[[#This Row],[Close Price]]/Table2[[#This Row],[Current Week Low]])-1</f>
        <v>1.6998445323956446E-2</v>
      </c>
      <c r="AF226" s="1">
        <f>(Table2[[#This Row],[Current Week High]]/Table2[[#This Row],[Close Price]])-1</f>
        <v>3.6809135494075607E-2</v>
      </c>
      <c r="AG226" s="1">
        <f>(Table2[[#This Row],[Close Price]]/Table2[[#This Row],[Current Month Low]])-1</f>
        <v>1.6998445323956446E-2</v>
      </c>
      <c r="AH226" s="1">
        <f>(Table2[[#This Row],[Current Month High]]/Table2[[#This Row],[Close Price]])-1</f>
        <v>3.6809135494075607E-2</v>
      </c>
      <c r="AI226">
        <v>9.4677552358861199</v>
      </c>
      <c r="AJ226">
        <v>56.4349190543007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0.06</v>
      </c>
      <c r="AM226" t="s">
        <v>3175</v>
      </c>
      <c r="AN226">
        <v>-0.01</v>
      </c>
      <c r="AO226" t="s">
        <v>3174</v>
      </c>
      <c r="AP226">
        <v>9.6545534596729002E-2</v>
      </c>
      <c r="AQ226">
        <f>(Table2[[#This Row],[Sharpe Ratio]]-AVERAGE(Table2[Sharpe Ratio]))/_xlfn.STDEV.P(Table2[Sharpe Ratio])</f>
        <v>0.4098600707557063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0.21353714512188954</v>
      </c>
      <c r="AS226">
        <f>_xlfn.RANK.AVG(Table2[[#This Row],[1Y Return vs Nifty Z-Score]],Table2[1Y Return vs Nifty Z-Score])</f>
        <v>316</v>
      </c>
      <c r="AT226">
        <f>_xlfn.RANK.AVG(Table2[[#This Row],[6M Return vs Nifty Z-Score]],Table2[6M Return vs Nifty Z-Score])</f>
        <v>234</v>
      </c>
      <c r="AU226">
        <f>_xlfn.RANK.AVG(Table2[[#This Row],[Sharpe Ratio Z-Score]],Table2[Sharpe Ratio Z-Score])</f>
        <v>240</v>
      </c>
      <c r="AV226">
        <f>(Table2[[#This Row],[Rank 1Y]]+Table2[[#This Row],[Rank 6M]]+Table2[[#This Row],[Rank Sharpe]])/3</f>
        <v>263.33333333333331</v>
      </c>
    </row>
    <row r="227" spans="1:48" x14ac:dyDescent="0.3">
      <c r="A227" t="s">
        <v>1845</v>
      </c>
      <c r="B227" t="s">
        <v>1846</v>
      </c>
      <c r="C227" t="s">
        <v>3141</v>
      </c>
      <c r="D227" t="s">
        <v>106</v>
      </c>
      <c r="E227">
        <v>4182.3665416399999</v>
      </c>
      <c r="F227">
        <v>1072.4000000000001</v>
      </c>
      <c r="G227">
        <v>21.473299791240901</v>
      </c>
      <c r="H227">
        <f>(Table2[[#This Row],[1Y Return vs Nifty]]-AVERAGE(Table2[1Y Return vs Nifty]))/_xlfn.STDEV.P(Table2[1Y Return vs Nifty])</f>
        <v>-5.8074623184823336E-2</v>
      </c>
      <c r="I227">
        <v>-11.6953475077124</v>
      </c>
      <c r="J227">
        <f>(Table2[[#This Row],[1M Return vs Nifty]]-AVERAGE(Table2[1M Return vs Nifty]))/_xlfn.STDEV.P(Table2[1M Return vs Nifty])</f>
        <v>-1.1529016163132166</v>
      </c>
      <c r="K227">
        <v>40.7298393403522</v>
      </c>
      <c r="L227">
        <f>(Table2[[#This Row],[6M Return vs Nifty]]-AVERAGE(Table2[6M Return vs Nifty]))/_xlfn.STDEV.P(Table2[6M Return vs Nifty])</f>
        <v>1.0569948382160315</v>
      </c>
      <c r="M227">
        <v>6.8633877106555099</v>
      </c>
      <c r="N227">
        <f>(Table2[[#This Row],[1W Return vs Nifty]]-AVERAGE(Table2[1W Return vs Nifty]))/_xlfn.STDEV.P(Table2[1W Return vs Nifty])</f>
        <v>1.0078770262068208</v>
      </c>
      <c r="O227">
        <v>1127.0999999999999</v>
      </c>
      <c r="P227">
        <v>1170.09954161361</v>
      </c>
      <c r="Q227">
        <v>1009.47718148043</v>
      </c>
      <c r="R227">
        <v>36.009349763517498</v>
      </c>
      <c r="S227" s="1">
        <f>(Table2[[#This Row],[Close Price]]-Table2[[#This Row],[20D EMA]])/Table2[[#This Row],[20D EMA]]</f>
        <v>-4.8531629846508585E-2</v>
      </c>
      <c r="T227" s="1">
        <f>(Table2[[#This Row],[Close Price]]-Table2[[#This Row],[50D EMA]])/Table2[[#This Row],[50D EMA]]</f>
        <v>-8.3496777956923771E-2</v>
      </c>
      <c r="U227" s="1">
        <f>(Table2[[#This Row],[Close Price]]-Table2[[#This Row],[200D EMA]])/Table2[[#This Row],[200D EMA]]</f>
        <v>6.2332086028226832E-2</v>
      </c>
      <c r="V227">
        <v>0.25914593000265501</v>
      </c>
      <c r="W227">
        <v>1049</v>
      </c>
      <c r="X227">
        <v>1093.8</v>
      </c>
      <c r="Y227">
        <v>1049</v>
      </c>
      <c r="Z227">
        <v>1140</v>
      </c>
      <c r="AA227">
        <v>1049</v>
      </c>
      <c r="AB227">
        <v>1140</v>
      </c>
      <c r="AC227" s="1">
        <f>(Table2[[#This Row],[Close Price]]/Table2[[#This Row],[Day Low]])-1</f>
        <v>2.2306959008579597E-2</v>
      </c>
      <c r="AD227" s="1">
        <f>(Table2[[#This Row],[Day High]]/Table2[[#This Row],[Close Price]])-1</f>
        <v>1.9955240581872369E-2</v>
      </c>
      <c r="AE227" s="1">
        <f>(Table2[[#This Row],[Close Price]]/Table2[[#This Row],[Current Week Low]])-1</f>
        <v>2.2306959008579597E-2</v>
      </c>
      <c r="AF227" s="1">
        <f>(Table2[[#This Row],[Current Week High]]/Table2[[#This Row],[Close Price]])-1</f>
        <v>6.3036180529653096E-2</v>
      </c>
      <c r="AG227" s="1">
        <f>(Table2[[#This Row],[Close Price]]/Table2[[#This Row],[Current Month Low]])-1</f>
        <v>2.2306959008579597E-2</v>
      </c>
      <c r="AH227" s="1">
        <f>(Table2[[#This Row],[Current Month High]]/Table2[[#This Row],[Close Price]])-1</f>
        <v>6.3036180529653096E-2</v>
      </c>
      <c r="AI227">
        <v>48.517344274524397</v>
      </c>
      <c r="AJ227">
        <v>75.8032786885246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0</v>
      </c>
      <c r="AM227">
        <v>0</v>
      </c>
      <c r="AN227">
        <v>-5.76</v>
      </c>
      <c r="AO227" t="s">
        <v>3174</v>
      </c>
      <c r="AP227">
        <v>5.0242391637294999E-2</v>
      </c>
      <c r="AQ227">
        <f>(Table2[[#This Row],[Sharpe Ratio]]-AVERAGE(Table2[Sharpe Ratio]))/_xlfn.STDEV.P(Table2[Sharpe Ratio])</f>
        <v>-0.13073406230530546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324</v>
      </c>
      <c r="AT227">
        <f>_xlfn.RANK.AVG(Table2[[#This Row],[6M Return vs Nifty Z-Score]],Table2[6M Return vs Nifty Z-Score])</f>
        <v>92</v>
      </c>
      <c r="AU227">
        <f>_xlfn.RANK.AVG(Table2[[#This Row],[Sharpe Ratio Z-Score]],Table2[Sharpe Ratio Z-Score])</f>
        <v>374</v>
      </c>
      <c r="AV227">
        <f>(Table2[[#This Row],[Rank 1Y]]+Table2[[#This Row],[Rank 6M]]+Table2[[#This Row],[Rank Sharpe]])/3</f>
        <v>263.33333333333331</v>
      </c>
    </row>
    <row r="228" spans="1:48" x14ac:dyDescent="0.3">
      <c r="A228" t="s">
        <v>679</v>
      </c>
      <c r="B228" t="s">
        <v>680</v>
      </c>
      <c r="C228" t="s">
        <v>3131</v>
      </c>
      <c r="D228" t="s">
        <v>233</v>
      </c>
      <c r="E228">
        <v>27161.226877829999</v>
      </c>
      <c r="F228">
        <v>2030.55</v>
      </c>
      <c r="G228">
        <v>41.4394415934972</v>
      </c>
      <c r="H228">
        <f>(Table2[[#This Row],[1Y Return vs Nifty]]-AVERAGE(Table2[1Y Return vs Nifty]))/_xlfn.STDEV.P(Table2[1Y Return vs Nifty])</f>
        <v>0.28194404305589926</v>
      </c>
      <c r="I228">
        <v>4.0918741176609696</v>
      </c>
      <c r="J228">
        <f>(Table2[[#This Row],[1M Return vs Nifty]]-AVERAGE(Table2[1M Return vs Nifty]))/_xlfn.STDEV.P(Table2[1M Return vs Nifty])</f>
        <v>0.29158236673599391</v>
      </c>
      <c r="K228">
        <v>9.5720606736430902</v>
      </c>
      <c r="L228">
        <f>(Table2[[#This Row],[6M Return vs Nifty]]-AVERAGE(Table2[6M Return vs Nifty]))/_xlfn.STDEV.P(Table2[6M Return vs Nifty])</f>
        <v>2.3956417598038193E-2</v>
      </c>
      <c r="M228">
        <v>0.38999211337996598</v>
      </c>
      <c r="N228">
        <f>(Table2[[#This Row],[1W Return vs Nifty]]-AVERAGE(Table2[1W Return vs Nifty]))/_xlfn.STDEV.P(Table2[1W Return vs Nifty])</f>
        <v>-0.55862721839612983</v>
      </c>
      <c r="O228">
        <v>2053.42</v>
      </c>
      <c r="P228">
        <v>1945.7029830577601</v>
      </c>
      <c r="Q228">
        <v>1722.5880543307901</v>
      </c>
      <c r="R228">
        <v>40.633304544027403</v>
      </c>
      <c r="S228" s="1">
        <f>(Table2[[#This Row],[Close Price]]-Table2[[#This Row],[20D EMA]])/Table2[[#This Row],[20D EMA]]</f>
        <v>-1.1137516922987074E-2</v>
      </c>
      <c r="T228" s="1">
        <f>(Table2[[#This Row],[Close Price]]-Table2[[#This Row],[50D EMA]])/Table2[[#This Row],[50D EMA]]</f>
        <v>4.3607383902397552E-2</v>
      </c>
      <c r="U228" s="1">
        <f>(Table2[[#This Row],[Close Price]]-Table2[[#This Row],[200D EMA]])/Table2[[#This Row],[200D EMA]]</f>
        <v>0.17877863769864019</v>
      </c>
      <c r="V228">
        <v>0.65722481078445705</v>
      </c>
      <c r="W228">
        <v>1972.7</v>
      </c>
      <c r="X228">
        <v>2046.45</v>
      </c>
      <c r="Y228">
        <v>1972.7</v>
      </c>
      <c r="Z228">
        <v>2120</v>
      </c>
      <c r="AA228">
        <v>1972.7</v>
      </c>
      <c r="AB228">
        <v>2084.9</v>
      </c>
      <c r="AC228" s="1">
        <f>(Table2[[#This Row],[Close Price]]/Table2[[#This Row],[Day Low]])-1</f>
        <v>2.9325290211385413E-2</v>
      </c>
      <c r="AD228" s="1">
        <f>(Table2[[#This Row],[Day High]]/Table2[[#This Row],[Close Price]])-1</f>
        <v>7.8303907808230377E-3</v>
      </c>
      <c r="AE228" s="1">
        <f>(Table2[[#This Row],[Close Price]]/Table2[[#This Row],[Current Week Low]])-1</f>
        <v>2.9325290211385413E-2</v>
      </c>
      <c r="AF228" s="1">
        <f>(Table2[[#This Row],[Current Week High]]/Table2[[#This Row],[Close Price]])-1</f>
        <v>4.4052104109723933E-2</v>
      </c>
      <c r="AG228" s="1">
        <f>(Table2[[#This Row],[Close Price]]/Table2[[#This Row],[Current Month Low]])-1</f>
        <v>2.9325290211385413E-2</v>
      </c>
      <c r="AH228" s="1">
        <f>(Table2[[#This Row],[Current Month High]]/Table2[[#This Row],[Close Price]])-1</f>
        <v>2.6766147103001625E-2</v>
      </c>
      <c r="AI228">
        <v>14.880204870601499</v>
      </c>
      <c r="AJ228">
        <v>77.923329682365804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0.11</v>
      </c>
      <c r="AM228" t="s">
        <v>3175</v>
      </c>
      <c r="AN228">
        <v>-6.65</v>
      </c>
      <c r="AO228" t="s">
        <v>3174</v>
      </c>
      <c r="AP228">
        <v>8.8746033230996002E-2</v>
      </c>
      <c r="AQ228">
        <f>(Table2[[#This Row],[Sharpe Ratio]]-AVERAGE(Table2[Sharpe Ratio]))/_xlfn.STDEV.P(Table2[Sharpe Ratio])</f>
        <v>0.31880006036266351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0.35765566935646509</v>
      </c>
      <c r="AS228">
        <f>_xlfn.RANK.AVG(Table2[[#This Row],[1Y Return vs Nifty Z-Score]],Table2[1Y Return vs Nifty Z-Score])</f>
        <v>222</v>
      </c>
      <c r="AT228">
        <f>_xlfn.RANK.AVG(Table2[[#This Row],[6M Return vs Nifty Z-Score]],Table2[6M Return vs Nifty Z-Score])</f>
        <v>311</v>
      </c>
      <c r="AU228">
        <f>_xlfn.RANK.AVG(Table2[[#This Row],[Sharpe Ratio Z-Score]],Table2[Sharpe Ratio Z-Score])</f>
        <v>260</v>
      </c>
      <c r="AV228">
        <f>(Table2[[#This Row],[Rank 1Y]]+Table2[[#This Row],[Rank 6M]]+Table2[[#This Row],[Rank Sharpe]])/3</f>
        <v>264.33333333333331</v>
      </c>
    </row>
    <row r="229" spans="1:48" x14ac:dyDescent="0.3">
      <c r="A229" t="s">
        <v>290</v>
      </c>
      <c r="B229" t="s">
        <v>291</v>
      </c>
      <c r="C229" t="s">
        <v>3139</v>
      </c>
      <c r="D229" t="s">
        <v>292</v>
      </c>
      <c r="E229">
        <v>94152.924654914998</v>
      </c>
      <c r="F229">
        <v>661.45</v>
      </c>
      <c r="G229">
        <v>33.9965693698027</v>
      </c>
      <c r="H229">
        <f>(Table2[[#This Row],[1Y Return vs Nifty]]-AVERAGE(Table2[1Y Return vs Nifty]))/_xlfn.STDEV.P(Table2[1Y Return vs Nifty])</f>
        <v>0.1551936918080313</v>
      </c>
      <c r="I229">
        <v>3.95417670583908</v>
      </c>
      <c r="J229">
        <f>(Table2[[#This Row],[1M Return vs Nifty]]-AVERAGE(Table2[1M Return vs Nifty]))/_xlfn.STDEV.P(Table2[1M Return vs Nifty])</f>
        <v>0.27898346170989519</v>
      </c>
      <c r="K229">
        <v>-4.0642546904640096</v>
      </c>
      <c r="L229">
        <f>(Table2[[#This Row],[6M Return vs Nifty]]-AVERAGE(Table2[6M Return vs Nifty]))/_xlfn.STDEV.P(Table2[6M Return vs Nifty])</f>
        <v>-0.42815661130146165</v>
      </c>
      <c r="M229">
        <v>-0.481820764645985</v>
      </c>
      <c r="N229">
        <f>(Table2[[#This Row],[1W Return vs Nifty]]-AVERAGE(Table2[1W Return vs Nifty]))/_xlfn.STDEV.P(Table2[1W Return vs Nifty])</f>
        <v>-0.76959819234710358</v>
      </c>
      <c r="O229">
        <v>683.9</v>
      </c>
      <c r="P229">
        <v>662.03368899094301</v>
      </c>
      <c r="Q229">
        <v>581.87335123718401</v>
      </c>
      <c r="R229">
        <v>27.221642996173902</v>
      </c>
      <c r="S229" s="1">
        <f>(Table2[[#This Row],[Close Price]]-Table2[[#This Row],[20D EMA]])/Table2[[#This Row],[20D EMA]]</f>
        <v>-3.2826436613539893E-2</v>
      </c>
      <c r="T229" s="1">
        <f>(Table2[[#This Row],[Close Price]]-Table2[[#This Row],[50D EMA]])/Table2[[#This Row],[50D EMA]]</f>
        <v>-8.8166055693118253E-4</v>
      </c>
      <c r="U229" s="1">
        <f>(Table2[[#This Row],[Close Price]]-Table2[[#This Row],[200D EMA]])/Table2[[#This Row],[200D EMA]]</f>
        <v>0.13675939720150354</v>
      </c>
      <c r="V229">
        <v>0.80874836602653899</v>
      </c>
      <c r="W229">
        <v>657</v>
      </c>
      <c r="X229">
        <v>677.95</v>
      </c>
      <c r="Y229">
        <v>657</v>
      </c>
      <c r="Z229">
        <v>708.15</v>
      </c>
      <c r="AA229">
        <v>657</v>
      </c>
      <c r="AB229">
        <v>690.7</v>
      </c>
      <c r="AC229" s="1">
        <f>(Table2[[#This Row],[Close Price]]/Table2[[#This Row],[Day Low]])-1</f>
        <v>6.7732115677321403E-3</v>
      </c>
      <c r="AD229" s="1">
        <f>(Table2[[#This Row],[Day High]]/Table2[[#This Row],[Close Price]])-1</f>
        <v>2.494519615995161E-2</v>
      </c>
      <c r="AE229" s="1">
        <f>(Table2[[#This Row],[Close Price]]/Table2[[#This Row],[Current Week Low]])-1</f>
        <v>6.7732115677321403E-3</v>
      </c>
      <c r="AF229" s="1">
        <f>(Table2[[#This Row],[Current Week High]]/Table2[[#This Row],[Close Price]])-1</f>
        <v>7.0602464283014532E-2</v>
      </c>
      <c r="AG229" s="1">
        <f>(Table2[[#This Row],[Close Price]]/Table2[[#This Row],[Current Month Low]])-1</f>
        <v>6.7732115677321403E-3</v>
      </c>
      <c r="AH229" s="1">
        <f>(Table2[[#This Row],[Current Month High]]/Table2[[#This Row],[Close Price]])-1</f>
        <v>4.4221029556277935E-2</v>
      </c>
      <c r="AI229">
        <v>8.9197974147705796</v>
      </c>
      <c r="AJ229">
        <v>78.000538213132401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0.09</v>
      </c>
      <c r="AM229" t="s">
        <v>3175</v>
      </c>
      <c r="AN229">
        <v>-4.45</v>
      </c>
      <c r="AO229" t="s">
        <v>3174</v>
      </c>
      <c r="AP229">
        <v>0.174859108467465</v>
      </c>
      <c r="AQ229">
        <f>(Table2[[#This Row],[Sharpe Ratio]]-AVERAGE(Table2[Sharpe Ratio]))/_xlfn.STDEV.P(Table2[Sharpe Ratio])</f>
        <v>1.3241793991574586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0.56060174902681981</v>
      </c>
      <c r="AS229">
        <f>_xlfn.RANK.AVG(Table2[[#This Row],[1Y Return vs Nifty Z-Score]],Table2[1Y Return vs Nifty Z-Score])</f>
        <v>259</v>
      </c>
      <c r="AT229">
        <f>_xlfn.RANK.AVG(Table2[[#This Row],[6M Return vs Nifty Z-Score]],Table2[6M Return vs Nifty Z-Score])</f>
        <v>464</v>
      </c>
      <c r="AU229">
        <f>_xlfn.RANK.AVG(Table2[[#This Row],[Sharpe Ratio Z-Score]],Table2[Sharpe Ratio Z-Score])</f>
        <v>72</v>
      </c>
      <c r="AV229">
        <f>(Table2[[#This Row],[Rank 1Y]]+Table2[[#This Row],[Rank 6M]]+Table2[[#This Row],[Rank Sharpe]])/3</f>
        <v>265</v>
      </c>
    </row>
    <row r="230" spans="1:48" x14ac:dyDescent="0.3">
      <c r="A230" t="s">
        <v>518</v>
      </c>
      <c r="B230" t="s">
        <v>519</v>
      </c>
      <c r="C230" t="s">
        <v>3129</v>
      </c>
      <c r="D230" t="s">
        <v>227</v>
      </c>
      <c r="E230">
        <v>41745.553658550001</v>
      </c>
      <c r="F230">
        <v>659.25</v>
      </c>
      <c r="G230">
        <v>69.509318620959206</v>
      </c>
      <c r="H230">
        <f>(Table2[[#This Row],[1Y Return vs Nifty]]-AVERAGE(Table2[1Y Return vs Nifty]))/_xlfn.STDEV.P(Table2[1Y Return vs Nifty])</f>
        <v>0.7599674009457128</v>
      </c>
      <c r="I230">
        <v>-4.2985875318233999</v>
      </c>
      <c r="J230">
        <f>(Table2[[#This Row],[1M Return vs Nifty]]-AVERAGE(Table2[1M Return vs Nifty]))/_xlfn.STDEV.P(Table2[1M Return vs Nifty])</f>
        <v>-0.47612000361583767</v>
      </c>
      <c r="K230">
        <v>15.3105306639813</v>
      </c>
      <c r="L230">
        <f>(Table2[[#This Row],[6M Return vs Nifty]]-AVERAGE(Table2[6M Return vs Nifty]))/_xlfn.STDEV.P(Table2[6M Return vs Nifty])</f>
        <v>0.21421580800562975</v>
      </c>
      <c r="M230">
        <v>2.5935992946490898</v>
      </c>
      <c r="N230">
        <f>(Table2[[#This Row],[1W Return vs Nifty]]-AVERAGE(Table2[1W Return vs Nifty]))/_xlfn.STDEV.P(Table2[1W Return vs Nifty])</f>
        <v>-2.5373850666147203E-2</v>
      </c>
      <c r="O230">
        <v>671.16</v>
      </c>
      <c r="P230">
        <v>666.50316739684195</v>
      </c>
      <c r="Q230">
        <v>579.06350750431102</v>
      </c>
      <c r="R230">
        <v>44.309699717253999</v>
      </c>
      <c r="S230" s="1">
        <f>(Table2[[#This Row],[Close Price]]-Table2[[#This Row],[20D EMA]])/Table2[[#This Row],[20D EMA]]</f>
        <v>-1.7745396030752682E-2</v>
      </c>
      <c r="T230" s="1">
        <f>(Table2[[#This Row],[Close Price]]-Table2[[#This Row],[50D EMA]])/Table2[[#This Row],[50D EMA]]</f>
        <v>-1.0882419996848034E-2</v>
      </c>
      <c r="U230" s="1">
        <f>(Table2[[#This Row],[Close Price]]-Table2[[#This Row],[200D EMA]])/Table2[[#This Row],[200D EMA]]</f>
        <v>0.13847616272916663</v>
      </c>
      <c r="V230">
        <v>1.02749221510047</v>
      </c>
      <c r="W230">
        <v>652.45000000000005</v>
      </c>
      <c r="X230">
        <v>680.95</v>
      </c>
      <c r="Y230">
        <v>647.35</v>
      </c>
      <c r="Z230">
        <v>690.6</v>
      </c>
      <c r="AA230">
        <v>652.45000000000005</v>
      </c>
      <c r="AB230">
        <v>690.6</v>
      </c>
      <c r="AC230" s="1">
        <f>(Table2[[#This Row],[Close Price]]/Table2[[#This Row],[Day Low]])-1</f>
        <v>1.0422254578894785E-2</v>
      </c>
      <c r="AD230" s="1">
        <f>(Table2[[#This Row],[Day High]]/Table2[[#This Row],[Close Price]])-1</f>
        <v>3.2916192643155151E-2</v>
      </c>
      <c r="AE230" s="1">
        <f>(Table2[[#This Row],[Close Price]]/Table2[[#This Row],[Current Week Low]])-1</f>
        <v>1.8382636904302085E-2</v>
      </c>
      <c r="AF230" s="1">
        <f>(Table2[[#This Row],[Current Week High]]/Table2[[#This Row],[Close Price]])-1</f>
        <v>4.75540386803186E-2</v>
      </c>
      <c r="AG230" s="1">
        <f>(Table2[[#This Row],[Close Price]]/Table2[[#This Row],[Current Month Low]])-1</f>
        <v>1.0422254578894785E-2</v>
      </c>
      <c r="AH230" s="1">
        <f>(Table2[[#This Row],[Current Month High]]/Table2[[#This Row],[Close Price]])-1</f>
        <v>4.75540386803186E-2</v>
      </c>
      <c r="AI230">
        <v>12.165339400834201</v>
      </c>
      <c r="AJ230">
        <v>100.80718854705999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</v>
      </c>
      <c r="AM230" t="s">
        <v>3176</v>
      </c>
      <c r="AN230">
        <v>0.14000000000000001</v>
      </c>
      <c r="AO230" t="s">
        <v>3175</v>
      </c>
      <c r="AP230">
        <v>3.1767815824665001E-2</v>
      </c>
      <c r="AQ230">
        <f>(Table2[[#This Row],[Sharpe Ratio]]-AVERAGE(Table2[Sharpe Ratio]))/_xlfn.STDEV.P(Table2[Sharpe Ratio])</f>
        <v>-0.34642670554225458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0.12626264912710311</v>
      </c>
      <c r="AS230">
        <f>_xlfn.RANK.AVG(Table2[[#This Row],[1Y Return vs Nifty Z-Score]],Table2[1Y Return vs Nifty Z-Score])</f>
        <v>125</v>
      </c>
      <c r="AT230">
        <f>_xlfn.RANK.AVG(Table2[[#This Row],[6M Return vs Nifty Z-Score]],Table2[6M Return vs Nifty Z-Score])</f>
        <v>246</v>
      </c>
      <c r="AU230">
        <f>_xlfn.RANK.AVG(Table2[[#This Row],[Sharpe Ratio Z-Score]],Table2[Sharpe Ratio Z-Score])</f>
        <v>425</v>
      </c>
      <c r="AV230">
        <f>(Table2[[#This Row],[Rank 1Y]]+Table2[[#This Row],[Rank 6M]]+Table2[[#This Row],[Rank Sharpe]])/3</f>
        <v>265.33333333333331</v>
      </c>
    </row>
    <row r="231" spans="1:48" x14ac:dyDescent="0.3">
      <c r="A231" t="s">
        <v>613</v>
      </c>
      <c r="B231" t="s">
        <v>614</v>
      </c>
      <c r="C231" t="s">
        <v>3136</v>
      </c>
      <c r="D231" t="s">
        <v>615</v>
      </c>
      <c r="E231">
        <v>31945.638500699999</v>
      </c>
      <c r="F231">
        <v>330.35</v>
      </c>
      <c r="G231">
        <v>83.264888863944293</v>
      </c>
      <c r="H231">
        <f>(Table2[[#This Row],[1Y Return vs Nifty]]-AVERAGE(Table2[1Y Return vs Nifty]))/_xlfn.STDEV.P(Table2[1Y Return vs Nifty])</f>
        <v>0.99422150440358847</v>
      </c>
      <c r="I231">
        <v>8.3628430855524591</v>
      </c>
      <c r="J231">
        <f>(Table2[[#This Row],[1M Return vs Nifty]]-AVERAGE(Table2[1M Return vs Nifty]))/_xlfn.STDEV.P(Table2[1M Return vs Nifty])</f>
        <v>0.68236336751095261</v>
      </c>
      <c r="K231">
        <v>-5.87989742752643</v>
      </c>
      <c r="L231">
        <f>(Table2[[#This Row],[6M Return vs Nifty]]-AVERAGE(Table2[6M Return vs Nifty]))/_xlfn.STDEV.P(Table2[6M Return vs Nifty])</f>
        <v>-0.48835437846467505</v>
      </c>
      <c r="M231">
        <v>1.66987959579909</v>
      </c>
      <c r="N231">
        <f>(Table2[[#This Row],[1W Return vs Nifty]]-AVERAGE(Table2[1W Return vs Nifty]))/_xlfn.STDEV.P(Table2[1W Return vs Nifty])</f>
        <v>-0.24890581427437888</v>
      </c>
      <c r="O231">
        <v>331.43</v>
      </c>
      <c r="P231">
        <v>325.90584069226401</v>
      </c>
      <c r="Q231">
        <v>296.412944392469</v>
      </c>
      <c r="R231">
        <v>43.961458358180202</v>
      </c>
      <c r="S231" s="1">
        <f>(Table2[[#This Row],[Close Price]]-Table2[[#This Row],[20D EMA]])/Table2[[#This Row],[20D EMA]]</f>
        <v>-3.2586066439368316E-3</v>
      </c>
      <c r="T231" s="1">
        <f>(Table2[[#This Row],[Close Price]]-Table2[[#This Row],[50D EMA]])/Table2[[#This Row],[50D EMA]]</f>
        <v>1.3636329125909728E-2</v>
      </c>
      <c r="U231" s="1">
        <f>(Table2[[#This Row],[Close Price]]-Table2[[#This Row],[200D EMA]])/Table2[[#This Row],[200D EMA]]</f>
        <v>0.1144924884339608</v>
      </c>
      <c r="V231">
        <v>1.35103270456577</v>
      </c>
      <c r="W231">
        <v>323.3</v>
      </c>
      <c r="X231">
        <v>337.7</v>
      </c>
      <c r="Y231">
        <v>323.3</v>
      </c>
      <c r="Z231">
        <v>353</v>
      </c>
      <c r="AA231">
        <v>323.3</v>
      </c>
      <c r="AB231">
        <v>353</v>
      </c>
      <c r="AC231" s="1">
        <f>(Table2[[#This Row],[Close Price]]/Table2[[#This Row],[Day Low]])-1</f>
        <v>2.1806371790906276E-2</v>
      </c>
      <c r="AD231" s="1">
        <f>(Table2[[#This Row],[Day High]]/Table2[[#This Row],[Close Price]])-1</f>
        <v>2.2249129710912641E-2</v>
      </c>
      <c r="AE231" s="1">
        <f>(Table2[[#This Row],[Close Price]]/Table2[[#This Row],[Current Week Low]])-1</f>
        <v>2.1806371790906276E-2</v>
      </c>
      <c r="AF231" s="1">
        <f>(Table2[[#This Row],[Current Week High]]/Table2[[#This Row],[Close Price]])-1</f>
        <v>6.8563644619342945E-2</v>
      </c>
      <c r="AG231" s="1">
        <f>(Table2[[#This Row],[Close Price]]/Table2[[#This Row],[Current Month Low]])-1</f>
        <v>2.1806371790906276E-2</v>
      </c>
      <c r="AH231" s="1">
        <f>(Table2[[#This Row],[Current Month High]]/Table2[[#This Row],[Close Price]])-1</f>
        <v>6.8563644619342945E-2</v>
      </c>
      <c r="AI231">
        <v>25.866505221734499</v>
      </c>
      <c r="AJ231">
        <v>143.53114633247301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-0.03</v>
      </c>
      <c r="AM231" t="s">
        <v>3174</v>
      </c>
      <c r="AN231">
        <v>3.75</v>
      </c>
      <c r="AO231" t="s">
        <v>3175</v>
      </c>
      <c r="AP231">
        <v>0.10422473308952</v>
      </c>
      <c r="AQ231">
        <f>(Table2[[#This Row],[Sharpe Ratio]]-AVERAGE(Table2[Sharpe Ratio]))/_xlfn.STDEV.P(Table2[Sharpe Ratio])</f>
        <v>0.49951553227482481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1.4388402114503118</v>
      </c>
      <c r="AS231">
        <f>_xlfn.RANK.AVG(Table2[[#This Row],[1Y Return vs Nifty Z-Score]],Table2[1Y Return vs Nifty Z-Score])</f>
        <v>98</v>
      </c>
      <c r="AT231">
        <f>_xlfn.RANK.AVG(Table2[[#This Row],[6M Return vs Nifty Z-Score]],Table2[6M Return vs Nifty Z-Score])</f>
        <v>483</v>
      </c>
      <c r="AU231">
        <f>_xlfn.RANK.AVG(Table2[[#This Row],[Sharpe Ratio Z-Score]],Table2[Sharpe Ratio Z-Score])</f>
        <v>219</v>
      </c>
      <c r="AV231">
        <f>(Table2[[#This Row],[Rank 1Y]]+Table2[[#This Row],[Rank 6M]]+Table2[[#This Row],[Rank Sharpe]])/3</f>
        <v>266.66666666666669</v>
      </c>
    </row>
    <row r="232" spans="1:48" x14ac:dyDescent="0.3">
      <c r="A232" t="s">
        <v>1424</v>
      </c>
      <c r="B232" t="s">
        <v>1425</v>
      </c>
      <c r="C232" t="s">
        <v>3139</v>
      </c>
      <c r="D232" t="s">
        <v>607</v>
      </c>
      <c r="E232">
        <v>7621.4029814100004</v>
      </c>
      <c r="F232">
        <v>572.1</v>
      </c>
      <c r="G232">
        <v>48.803684003267598</v>
      </c>
      <c r="H232">
        <f>(Table2[[#This Row],[1Y Return vs Nifty]]-AVERAGE(Table2[1Y Return vs Nifty]))/_xlfn.STDEV.P(Table2[1Y Return vs Nifty])</f>
        <v>0.40735534719481559</v>
      </c>
      <c r="I232">
        <v>6.9381762690503397</v>
      </c>
      <c r="J232">
        <f>(Table2[[#This Row],[1M Return vs Nifty]]-AVERAGE(Table2[1M Return vs Nifty]))/_xlfn.STDEV.P(Table2[1M Return vs Nifty])</f>
        <v>0.55201057672530029</v>
      </c>
      <c r="K232">
        <v>14.743239199168</v>
      </c>
      <c r="L232">
        <f>(Table2[[#This Row],[6M Return vs Nifty]]-AVERAGE(Table2[6M Return vs Nifty]))/_xlfn.STDEV.P(Table2[6M Return vs Nifty])</f>
        <v>0.19540721817932888</v>
      </c>
      <c r="M232">
        <v>2.4110994902616301</v>
      </c>
      <c r="N232">
        <f>(Table2[[#This Row],[1W Return vs Nifty]]-AVERAGE(Table2[1W Return vs Nifty]))/_xlfn.STDEV.P(Table2[1W Return vs Nifty])</f>
        <v>-6.9537182555285085E-2</v>
      </c>
      <c r="O232">
        <v>580.32000000000005</v>
      </c>
      <c r="P232">
        <v>551.47567727415003</v>
      </c>
      <c r="Q232">
        <v>483.52013066142302</v>
      </c>
      <c r="R232">
        <v>38.299800300056901</v>
      </c>
      <c r="S232" s="1">
        <f>(Table2[[#This Row],[Close Price]]-Table2[[#This Row],[20D EMA]])/Table2[[#This Row],[20D EMA]]</f>
        <v>-1.4164598842018242E-2</v>
      </c>
      <c r="T232" s="1">
        <f>(Table2[[#This Row],[Close Price]]-Table2[[#This Row],[50D EMA]])/Table2[[#This Row],[50D EMA]]</f>
        <v>3.7398426758896229E-2</v>
      </c>
      <c r="U232" s="1">
        <f>(Table2[[#This Row],[Close Price]]-Table2[[#This Row],[200D EMA]])/Table2[[#This Row],[200D EMA]]</f>
        <v>0.18319789336879458</v>
      </c>
      <c r="V232">
        <v>0.79511948336420601</v>
      </c>
      <c r="W232">
        <v>549.95000000000005</v>
      </c>
      <c r="X232">
        <v>588</v>
      </c>
      <c r="Y232">
        <v>549.95000000000005</v>
      </c>
      <c r="Z232">
        <v>604.70000000000005</v>
      </c>
      <c r="AA232">
        <v>549.95000000000005</v>
      </c>
      <c r="AB232">
        <v>604.70000000000005</v>
      </c>
      <c r="AC232" s="1">
        <f>(Table2[[#This Row],[Close Price]]/Table2[[#This Row],[Day Low]])-1</f>
        <v>4.0276388762614745E-2</v>
      </c>
      <c r="AD232" s="1">
        <f>(Table2[[#This Row],[Day High]]/Table2[[#This Row],[Close Price]])-1</f>
        <v>2.7792343995804991E-2</v>
      </c>
      <c r="AE232" s="1">
        <f>(Table2[[#This Row],[Close Price]]/Table2[[#This Row],[Current Week Low]])-1</f>
        <v>4.0276388762614745E-2</v>
      </c>
      <c r="AF232" s="1">
        <f>(Table2[[#This Row],[Current Week High]]/Table2[[#This Row],[Close Price]])-1</f>
        <v>5.6983044922216397E-2</v>
      </c>
      <c r="AG232" s="1">
        <f>(Table2[[#This Row],[Close Price]]/Table2[[#This Row],[Current Month Low]])-1</f>
        <v>4.0276388762614745E-2</v>
      </c>
      <c r="AH232" s="1">
        <f>(Table2[[#This Row],[Current Month High]]/Table2[[#This Row],[Close Price]])-1</f>
        <v>5.6983044922216397E-2</v>
      </c>
      <c r="AI232">
        <v>8.8795665093515108</v>
      </c>
      <c r="AJ232">
        <v>91.433829680441605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0.05</v>
      </c>
      <c r="AM232" t="s">
        <v>3175</v>
      </c>
      <c r="AN232">
        <v>-4.51</v>
      </c>
      <c r="AO232" t="s">
        <v>3174</v>
      </c>
      <c r="AP232">
        <v>5.6621598706136998E-2</v>
      </c>
      <c r="AQ232">
        <f>(Table2[[#This Row],[Sharpe Ratio]]-AVERAGE(Table2[Sharpe Ratio]))/_xlfn.STDEV.P(Table2[Sharpe Ratio])</f>
        <v>-5.6256139326759699E-2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1.0289798202174001</v>
      </c>
      <c r="AS232">
        <f>_xlfn.RANK.AVG(Table2[[#This Row],[1Y Return vs Nifty Z-Score]],Table2[1Y Return vs Nifty Z-Score])</f>
        <v>194</v>
      </c>
      <c r="AT232">
        <f>_xlfn.RANK.AVG(Table2[[#This Row],[6M Return vs Nifty Z-Score]],Table2[6M Return vs Nifty Z-Score])</f>
        <v>254</v>
      </c>
      <c r="AU232">
        <f>_xlfn.RANK.AVG(Table2[[#This Row],[Sharpe Ratio Z-Score]],Table2[Sharpe Ratio Z-Score])</f>
        <v>358</v>
      </c>
      <c r="AV232">
        <f>(Table2[[#This Row],[Rank 1Y]]+Table2[[#This Row],[Rank 6M]]+Table2[[#This Row],[Rank Sharpe]])/3</f>
        <v>268.66666666666669</v>
      </c>
    </row>
    <row r="233" spans="1:48" x14ac:dyDescent="0.3">
      <c r="A233" t="s">
        <v>90</v>
      </c>
      <c r="B233" t="s">
        <v>91</v>
      </c>
      <c r="C233" t="s">
        <v>3127</v>
      </c>
      <c r="D233" t="s">
        <v>92</v>
      </c>
      <c r="E233">
        <v>306410.85241843999</v>
      </c>
      <c r="F233">
        <v>497.2</v>
      </c>
      <c r="G233">
        <v>43.967120401998599</v>
      </c>
      <c r="H233">
        <f>(Table2[[#This Row],[1Y Return vs Nifty]]-AVERAGE(Table2[1Y Return vs Nifty]))/_xlfn.STDEV.P(Table2[1Y Return vs Nifty])</f>
        <v>0.32498981452560105</v>
      </c>
      <c r="I233">
        <v>-1.5929533232612401</v>
      </c>
      <c r="J233">
        <f>(Table2[[#This Row],[1M Return vs Nifty]]-AVERAGE(Table2[1M Return vs Nifty]))/_xlfn.STDEV.P(Table2[1M Return vs Nifty])</f>
        <v>-0.22856249343452126</v>
      </c>
      <c r="K233">
        <v>-0.331686353599909</v>
      </c>
      <c r="L233">
        <f>(Table2[[#This Row],[6M Return vs Nifty]]-AVERAGE(Table2[6M Return vs Nifty]))/_xlfn.STDEV.P(Table2[6M Return vs Nifty])</f>
        <v>-0.30440303628545173</v>
      </c>
      <c r="M233">
        <v>3.6185190851551901</v>
      </c>
      <c r="N233">
        <f>(Table2[[#This Row],[1W Return vs Nifty]]-AVERAGE(Table2[1W Return vs Nifty]))/_xlfn.STDEV.P(Table2[1W Return vs Nifty])</f>
        <v>0.22264763636935803</v>
      </c>
      <c r="O233">
        <v>502.5</v>
      </c>
      <c r="P233">
        <v>502.71163230427902</v>
      </c>
      <c r="Q233">
        <v>453.33303725183299</v>
      </c>
      <c r="R233">
        <v>42.901330155415202</v>
      </c>
      <c r="S233" s="1">
        <f>(Table2[[#This Row],[Close Price]]-Table2[[#This Row],[20D EMA]])/Table2[[#This Row],[20D EMA]]</f>
        <v>-1.0547263681592062E-2</v>
      </c>
      <c r="T233" s="1">
        <f>(Table2[[#This Row],[Close Price]]-Table2[[#This Row],[50D EMA]])/Table2[[#This Row],[50D EMA]]</f>
        <v>-1.0963804992964588E-2</v>
      </c>
      <c r="U233" s="1">
        <f>(Table2[[#This Row],[Close Price]]-Table2[[#This Row],[200D EMA]])/Table2[[#This Row],[200D EMA]]</f>
        <v>9.6765422202834669E-2</v>
      </c>
      <c r="V233">
        <v>0.82930137877995902</v>
      </c>
      <c r="W233">
        <v>494.05</v>
      </c>
      <c r="X233">
        <v>504.65</v>
      </c>
      <c r="Y233">
        <v>494.05</v>
      </c>
      <c r="Z233">
        <v>516</v>
      </c>
      <c r="AA233">
        <v>494.05</v>
      </c>
      <c r="AB233">
        <v>516</v>
      </c>
      <c r="AC233" s="1">
        <f>(Table2[[#This Row],[Close Price]]/Table2[[#This Row],[Day Low]])-1</f>
        <v>6.3758728873595238E-3</v>
      </c>
      <c r="AD233" s="1">
        <f>(Table2[[#This Row],[Day High]]/Table2[[#This Row],[Close Price]])-1</f>
        <v>1.4983909895414316E-2</v>
      </c>
      <c r="AE233" s="1">
        <f>(Table2[[#This Row],[Close Price]]/Table2[[#This Row],[Current Week Low]])-1</f>
        <v>6.3758728873595238E-3</v>
      </c>
      <c r="AF233" s="1">
        <f>(Table2[[#This Row],[Current Week High]]/Table2[[#This Row],[Close Price]])-1</f>
        <v>3.7811745776347605E-2</v>
      </c>
      <c r="AG233" s="1">
        <f>(Table2[[#This Row],[Close Price]]/Table2[[#This Row],[Current Month Low]])-1</f>
        <v>6.3758728873595238E-3</v>
      </c>
      <c r="AH233" s="1">
        <f>(Table2[[#This Row],[Current Month High]]/Table2[[#This Row],[Close Price]])-1</f>
        <v>3.7811745776347605E-2</v>
      </c>
      <c r="AI233">
        <v>9.3222043443282203</v>
      </c>
      <c r="AJ233">
        <v>75.658010952128507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-7.0000000000000007E-2</v>
      </c>
      <c r="AM233" t="s">
        <v>3174</v>
      </c>
      <c r="AN233">
        <v>1.78</v>
      </c>
      <c r="AO233" t="s">
        <v>3175</v>
      </c>
      <c r="AP233">
        <v>0.12155840820675</v>
      </c>
      <c r="AQ233">
        <f>(Table2[[#This Row],[Sharpe Ratio]]-AVERAGE(Table2[Sharpe Ratio]))/_xlfn.STDEV.P(Table2[Sharpe Ratio])</f>
        <v>0.70188803819671497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212</v>
      </c>
      <c r="AT233">
        <f>_xlfn.RANK.AVG(Table2[[#This Row],[6M Return vs Nifty Z-Score]],Table2[6M Return vs Nifty Z-Score])</f>
        <v>426</v>
      </c>
      <c r="AU233">
        <f>_xlfn.RANK.AVG(Table2[[#This Row],[Sharpe Ratio Z-Score]],Table2[Sharpe Ratio Z-Score])</f>
        <v>169</v>
      </c>
      <c r="AV233">
        <f>(Table2[[#This Row],[Rank 1Y]]+Table2[[#This Row],[Rank 6M]]+Table2[[#This Row],[Rank Sharpe]])/3</f>
        <v>269</v>
      </c>
    </row>
    <row r="234" spans="1:48" x14ac:dyDescent="0.3">
      <c r="A234" t="s">
        <v>470</v>
      </c>
      <c r="B234" t="s">
        <v>471</v>
      </c>
      <c r="C234" t="s">
        <v>3128</v>
      </c>
      <c r="D234" t="s">
        <v>21</v>
      </c>
      <c r="E234">
        <v>45892.719712124999</v>
      </c>
      <c r="F234">
        <v>1691.25</v>
      </c>
      <c r="G234">
        <v>18.404060221392299</v>
      </c>
      <c r="H234">
        <f>(Table2[[#This Row],[1Y Return vs Nifty]]-AVERAGE(Table2[1Y Return vs Nifty]))/_xlfn.STDEV.P(Table2[1Y Return vs Nifty])</f>
        <v>-0.11034304616052501</v>
      </c>
      <c r="I234">
        <v>-3.9689006995011198</v>
      </c>
      <c r="J234">
        <f>(Table2[[#This Row],[1M Return vs Nifty]]-AVERAGE(Table2[1M Return vs Nifty]))/_xlfn.STDEV.P(Table2[1M Return vs Nifty])</f>
        <v>-0.44595463569914434</v>
      </c>
      <c r="K234">
        <v>0.88852703364088004</v>
      </c>
      <c r="L234">
        <f>(Table2[[#This Row],[6M Return vs Nifty]]-AVERAGE(Table2[6M Return vs Nifty]))/_xlfn.STDEV.P(Table2[6M Return vs Nifty])</f>
        <v>-0.2639467725750036</v>
      </c>
      <c r="M234">
        <v>3.3413321434612202</v>
      </c>
      <c r="N234">
        <f>(Table2[[#This Row],[1W Return vs Nifty]]-AVERAGE(Table2[1W Return vs Nifty]))/_xlfn.STDEV.P(Table2[1W Return vs Nifty])</f>
        <v>0.1555708581642902</v>
      </c>
      <c r="O234">
        <v>1706.06</v>
      </c>
      <c r="P234">
        <v>1725.08567406726</v>
      </c>
      <c r="Q234">
        <v>1577.3083059692001</v>
      </c>
      <c r="R234">
        <v>49.747511539336202</v>
      </c>
      <c r="S234" s="1">
        <f>(Table2[[#This Row],[Close Price]]-Table2[[#This Row],[20D EMA]])/Table2[[#This Row],[20D EMA]]</f>
        <v>-8.6808201352824316E-3</v>
      </c>
      <c r="T234" s="1">
        <f>(Table2[[#This Row],[Close Price]]-Table2[[#This Row],[50D EMA]])/Table2[[#This Row],[50D EMA]]</f>
        <v>-1.9613909370359065E-2</v>
      </c>
      <c r="U234" s="1">
        <f>(Table2[[#This Row],[Close Price]]-Table2[[#This Row],[200D EMA]])/Table2[[#This Row],[200D EMA]]</f>
        <v>7.2238061258915881E-2</v>
      </c>
      <c r="V234">
        <v>1.15439043337884</v>
      </c>
      <c r="W234">
        <v>1643.75</v>
      </c>
      <c r="X234">
        <v>1697.4</v>
      </c>
      <c r="Y234">
        <v>1625</v>
      </c>
      <c r="Z234">
        <v>1713.3</v>
      </c>
      <c r="AA234">
        <v>1628.3</v>
      </c>
      <c r="AB234">
        <v>1713.3</v>
      </c>
      <c r="AC234" s="1">
        <f>(Table2[[#This Row],[Close Price]]/Table2[[#This Row],[Day Low]])-1</f>
        <v>2.8897338403041761E-2</v>
      </c>
      <c r="AD234" s="1">
        <f>(Table2[[#This Row],[Day High]]/Table2[[#This Row],[Close Price]])-1</f>
        <v>3.6363636363636598E-3</v>
      </c>
      <c r="AE234" s="1">
        <f>(Table2[[#This Row],[Close Price]]/Table2[[#This Row],[Current Week Low]])-1</f>
        <v>4.0769230769230669E-2</v>
      </c>
      <c r="AF234" s="1">
        <f>(Table2[[#This Row],[Current Week High]]/Table2[[#This Row],[Close Price]])-1</f>
        <v>1.303769401330368E-2</v>
      </c>
      <c r="AG234" s="1">
        <f>(Table2[[#This Row],[Close Price]]/Table2[[#This Row],[Current Month Low]])-1</f>
        <v>3.865995209727946E-2</v>
      </c>
      <c r="AH234" s="1">
        <f>(Table2[[#This Row],[Current Month High]]/Table2[[#This Row],[Close Price]])-1</f>
        <v>1.303769401330368E-2</v>
      </c>
      <c r="AI234">
        <v>14.0399113082039</v>
      </c>
      <c r="AJ234">
        <v>54.989919354838698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-0.15</v>
      </c>
      <c r="AM234" t="s">
        <v>3174</v>
      </c>
      <c r="AN234">
        <v>-2.87</v>
      </c>
      <c r="AO234" t="s">
        <v>3174</v>
      </c>
      <c r="AP234">
        <v>0.17820224582257299</v>
      </c>
      <c r="AQ234">
        <f>(Table2[[#This Row],[Sharpe Ratio]]-AVERAGE(Table2[Sharpe Ratio]))/_xlfn.STDEV.P(Table2[Sharpe Ratio])</f>
        <v>1.3632108843802186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333</v>
      </c>
      <c r="AT234">
        <f>_xlfn.RANK.AVG(Table2[[#This Row],[6M Return vs Nifty Z-Score]],Table2[6M Return vs Nifty Z-Score])</f>
        <v>411</v>
      </c>
      <c r="AU234">
        <f>_xlfn.RANK.AVG(Table2[[#This Row],[Sharpe Ratio Z-Score]],Table2[Sharpe Ratio Z-Score])</f>
        <v>63</v>
      </c>
      <c r="AV234">
        <f>(Table2[[#This Row],[Rank 1Y]]+Table2[[#This Row],[Rank 6M]]+Table2[[#This Row],[Rank Sharpe]])/3</f>
        <v>269</v>
      </c>
    </row>
    <row r="235" spans="1:48" x14ac:dyDescent="0.3">
      <c r="A235" t="s">
        <v>369</v>
      </c>
      <c r="B235" t="s">
        <v>370</v>
      </c>
      <c r="C235" t="s">
        <v>3129</v>
      </c>
      <c r="D235" t="s">
        <v>43</v>
      </c>
      <c r="E235">
        <v>67465.452000000005</v>
      </c>
      <c r="F235">
        <v>384.55</v>
      </c>
      <c r="G235">
        <v>47.5356511630009</v>
      </c>
      <c r="H235">
        <f>(Table2[[#This Row],[1Y Return vs Nifty]]-AVERAGE(Table2[1Y Return vs Nifty]))/_xlfn.STDEV.P(Table2[1Y Return vs Nifty])</f>
        <v>0.38576104823775847</v>
      </c>
      <c r="I235">
        <v>-4.3906338703998298</v>
      </c>
      <c r="J235">
        <f>(Table2[[#This Row],[1M Return vs Nifty]]-AVERAGE(Table2[1M Return vs Nifty]))/_xlfn.STDEV.P(Table2[1M Return vs Nifty])</f>
        <v>-0.4845419707565462</v>
      </c>
      <c r="K235">
        <v>1.7669014374804499</v>
      </c>
      <c r="L235">
        <f>(Table2[[#This Row],[6M Return vs Nifty]]-AVERAGE(Table2[6M Return vs Nifty]))/_xlfn.STDEV.P(Table2[6M Return vs Nifty])</f>
        <v>-0.23482420525208927</v>
      </c>
      <c r="M235">
        <v>0.94992209426132401</v>
      </c>
      <c r="N235">
        <f>(Table2[[#This Row],[1W Return vs Nifty]]-AVERAGE(Table2[1W Return vs Nifty]))/_xlfn.STDEV.P(Table2[1W Return vs Nifty])</f>
        <v>-0.42312913573604105</v>
      </c>
      <c r="O235">
        <v>394.67</v>
      </c>
      <c r="P235">
        <v>394.85030305980803</v>
      </c>
      <c r="Q235">
        <v>357.18660373815601</v>
      </c>
      <c r="R235">
        <v>34.483543373256303</v>
      </c>
      <c r="S235" s="1">
        <f>(Table2[[#This Row],[Close Price]]-Table2[[#This Row],[20D EMA]])/Table2[[#This Row],[20D EMA]]</f>
        <v>-2.5641675323688155E-2</v>
      </c>
      <c r="T235" s="1">
        <f>(Table2[[#This Row],[Close Price]]-Table2[[#This Row],[50D EMA]])/Table2[[#This Row],[50D EMA]]</f>
        <v>-2.6086602897320881E-2</v>
      </c>
      <c r="U235" s="1">
        <f>(Table2[[#This Row],[Close Price]]-Table2[[#This Row],[200D EMA]])/Table2[[#This Row],[200D EMA]]</f>
        <v>7.6608125768074381E-2</v>
      </c>
      <c r="V235">
        <v>0.444140829718494</v>
      </c>
      <c r="W235">
        <v>375.1</v>
      </c>
      <c r="X235">
        <v>387</v>
      </c>
      <c r="Y235">
        <v>375.1</v>
      </c>
      <c r="Z235">
        <v>399.4</v>
      </c>
      <c r="AA235">
        <v>375.1</v>
      </c>
      <c r="AB235">
        <v>399.4</v>
      </c>
      <c r="AC235" s="1">
        <f>(Table2[[#This Row],[Close Price]]/Table2[[#This Row],[Day Low]])-1</f>
        <v>2.5193281791522137E-2</v>
      </c>
      <c r="AD235" s="1">
        <f>(Table2[[#This Row],[Day High]]/Table2[[#This Row],[Close Price]])-1</f>
        <v>6.3710830841243737E-3</v>
      </c>
      <c r="AE235" s="1">
        <f>(Table2[[#This Row],[Close Price]]/Table2[[#This Row],[Current Week Low]])-1</f>
        <v>2.5193281791522137E-2</v>
      </c>
      <c r="AF235" s="1">
        <f>(Table2[[#This Row],[Current Week High]]/Table2[[#This Row],[Close Price]])-1</f>
        <v>3.8616564816018606E-2</v>
      </c>
      <c r="AG235" s="1">
        <f>(Table2[[#This Row],[Close Price]]/Table2[[#This Row],[Current Month Low]])-1</f>
        <v>2.5193281791522137E-2</v>
      </c>
      <c r="AH235" s="1">
        <f>(Table2[[#This Row],[Current Month High]]/Table2[[#This Row],[Close Price]])-1</f>
        <v>3.8616564816018606E-2</v>
      </c>
      <c r="AI235">
        <v>21.6486802756468</v>
      </c>
      <c r="AJ235">
        <v>81.263257129389501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-0.08</v>
      </c>
      <c r="AM235" t="s">
        <v>3174</v>
      </c>
      <c r="AN235">
        <v>-2.41</v>
      </c>
      <c r="AO235" t="s">
        <v>3174</v>
      </c>
      <c r="AP235">
        <v>0.110530169557601</v>
      </c>
      <c r="AQ235">
        <f>(Table2[[#This Row],[Sharpe Ratio]]-AVERAGE(Table2[Sharpe Ratio]))/_xlfn.STDEV.P(Table2[Sharpe Ratio])</f>
        <v>0.57313217562060959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199</v>
      </c>
      <c r="AT235">
        <f>_xlfn.RANK.AVG(Table2[[#This Row],[6M Return vs Nifty Z-Score]],Table2[6M Return vs Nifty Z-Score])</f>
        <v>404</v>
      </c>
      <c r="AU235">
        <f>_xlfn.RANK.AVG(Table2[[#This Row],[Sharpe Ratio Z-Score]],Table2[Sharpe Ratio Z-Score])</f>
        <v>205</v>
      </c>
      <c r="AV235">
        <f>(Table2[[#This Row],[Rank 1Y]]+Table2[[#This Row],[Rank 6M]]+Table2[[#This Row],[Rank Sharpe]])/3</f>
        <v>269.33333333333331</v>
      </c>
    </row>
    <row r="236" spans="1:48" x14ac:dyDescent="0.3">
      <c r="A236" t="s">
        <v>1640</v>
      </c>
      <c r="B236" t="s">
        <v>1641</v>
      </c>
      <c r="C236" t="s">
        <v>3135</v>
      </c>
      <c r="D236" t="s">
        <v>190</v>
      </c>
      <c r="E236">
        <v>5627.26876266</v>
      </c>
      <c r="F236">
        <v>461.7</v>
      </c>
      <c r="G236">
        <v>11.8889972757538</v>
      </c>
      <c r="H236">
        <f>(Table2[[#This Row],[1Y Return vs Nifty]]-AVERAGE(Table2[1Y Return vs Nifty]))/_xlfn.STDEV.P(Table2[1Y Return vs Nifty])</f>
        <v>-0.22129302513943919</v>
      </c>
      <c r="I236">
        <v>-3.6054501155439702</v>
      </c>
      <c r="J236">
        <f>(Table2[[#This Row],[1M Return vs Nifty]]-AVERAGE(Table2[1M Return vs Nifty]))/_xlfn.STDEV.P(Table2[1M Return vs Nifty])</f>
        <v>-0.41269998458864104</v>
      </c>
      <c r="K236">
        <v>3.19266462942347</v>
      </c>
      <c r="L236">
        <f>(Table2[[#This Row],[6M Return vs Nifty]]-AVERAGE(Table2[6M Return vs Nifty]))/_xlfn.STDEV.P(Table2[6M Return vs Nifty])</f>
        <v>-0.18755292279851082</v>
      </c>
      <c r="M236">
        <v>4.3847445078958298</v>
      </c>
      <c r="N236">
        <f>(Table2[[#This Row],[1W Return vs Nifty]]-AVERAGE(Table2[1W Return vs Nifty]))/_xlfn.STDEV.P(Table2[1W Return vs Nifty])</f>
        <v>0.40806738385877001</v>
      </c>
      <c r="O236">
        <v>482.16</v>
      </c>
      <c r="P236">
        <v>487.36632940732102</v>
      </c>
      <c r="Q236">
        <v>438.34818423412702</v>
      </c>
      <c r="R236">
        <v>27.084170484104298</v>
      </c>
      <c r="S236" s="1">
        <f>(Table2[[#This Row],[Close Price]]-Table2[[#This Row],[20D EMA]])/Table2[[#This Row],[20D EMA]]</f>
        <v>-4.2434046789447559E-2</v>
      </c>
      <c r="T236" s="1">
        <f>(Table2[[#This Row],[Close Price]]-Table2[[#This Row],[50D EMA]])/Table2[[#This Row],[50D EMA]]</f>
        <v>-5.2663320912081625E-2</v>
      </c>
      <c r="U236" s="1">
        <f>(Table2[[#This Row],[Close Price]]-Table2[[#This Row],[200D EMA]])/Table2[[#This Row],[200D EMA]]</f>
        <v>5.3272299522975748E-2</v>
      </c>
      <c r="V236">
        <v>0.67308554341189997</v>
      </c>
      <c r="W236">
        <v>457.3</v>
      </c>
      <c r="X236">
        <v>476</v>
      </c>
      <c r="Y236">
        <v>457.3</v>
      </c>
      <c r="Z236">
        <v>483.9</v>
      </c>
      <c r="AA236">
        <v>457.3</v>
      </c>
      <c r="AB236">
        <v>483.9</v>
      </c>
      <c r="AC236" s="1">
        <f>(Table2[[#This Row],[Close Price]]/Table2[[#This Row],[Day Low]])-1</f>
        <v>9.6216925431882316E-3</v>
      </c>
      <c r="AD236" s="1">
        <f>(Table2[[#This Row],[Day High]]/Table2[[#This Row],[Close Price]])-1</f>
        <v>3.0972492960797071E-2</v>
      </c>
      <c r="AE236" s="1">
        <f>(Table2[[#This Row],[Close Price]]/Table2[[#This Row],[Current Week Low]])-1</f>
        <v>9.6216925431882316E-3</v>
      </c>
      <c r="AF236" s="1">
        <f>(Table2[[#This Row],[Current Week High]]/Table2[[#This Row],[Close Price]])-1</f>
        <v>4.808317089018832E-2</v>
      </c>
      <c r="AG236" s="1">
        <f>(Table2[[#This Row],[Close Price]]/Table2[[#This Row],[Current Month Low]])-1</f>
        <v>9.6216925431882316E-3</v>
      </c>
      <c r="AH236" s="1">
        <f>(Table2[[#This Row],[Current Month High]]/Table2[[#This Row],[Close Price]])-1</f>
        <v>4.808317089018832E-2</v>
      </c>
      <c r="AI236">
        <v>17.5005414771496</v>
      </c>
      <c r="AJ236">
        <v>48.504342232229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-0.08</v>
      </c>
      <c r="AM236" t="s">
        <v>3174</v>
      </c>
      <c r="AN236">
        <v>-6.23</v>
      </c>
      <c r="AO236" t="s">
        <v>3174</v>
      </c>
      <c r="AP236">
        <v>0.17545559050676299</v>
      </c>
      <c r="AQ236">
        <f>(Table2[[#This Row],[Sharpe Ratio]]-AVERAGE(Table2[Sharpe Ratio]))/_xlfn.STDEV.P(Table2[Sharpe Ratio])</f>
        <v>1.3311433905911128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365</v>
      </c>
      <c r="AT236">
        <f>_xlfn.RANK.AVG(Table2[[#This Row],[6M Return vs Nifty Z-Score]],Table2[6M Return vs Nifty Z-Score])</f>
        <v>378</v>
      </c>
      <c r="AU236">
        <f>_xlfn.RANK.AVG(Table2[[#This Row],[Sharpe Ratio Z-Score]],Table2[Sharpe Ratio Z-Score])</f>
        <v>70</v>
      </c>
      <c r="AV236">
        <f>(Table2[[#This Row],[Rank 1Y]]+Table2[[#This Row],[Rank 6M]]+Table2[[#This Row],[Rank Sharpe]])/3</f>
        <v>271</v>
      </c>
    </row>
    <row r="237" spans="1:48" x14ac:dyDescent="0.3">
      <c r="A237" t="s">
        <v>784</v>
      </c>
      <c r="B237" t="s">
        <v>785</v>
      </c>
      <c r="C237" t="s">
        <v>3141</v>
      </c>
      <c r="D237" t="s">
        <v>540</v>
      </c>
      <c r="E237">
        <v>20878.514682674999</v>
      </c>
      <c r="F237">
        <v>1365.15</v>
      </c>
      <c r="G237">
        <v>-2.0350790539254202</v>
      </c>
      <c r="H237">
        <f>(Table2[[#This Row],[1Y Return vs Nifty]]-AVERAGE(Table2[1Y Return vs Nifty]))/_xlfn.STDEV.P(Table2[1Y Return vs Nifty])</f>
        <v>-0.45841674734582577</v>
      </c>
      <c r="I237">
        <v>-3.6029248374160501</v>
      </c>
      <c r="J237">
        <f>(Table2[[#This Row],[1M Return vs Nifty]]-AVERAGE(Table2[1M Return vs Nifty]))/_xlfn.STDEV.P(Table2[1M Return vs Nifty])</f>
        <v>-0.41246892912523619</v>
      </c>
      <c r="K237">
        <v>23.7059986554425</v>
      </c>
      <c r="L237">
        <f>(Table2[[#This Row],[6M Return vs Nifty]]-AVERAGE(Table2[6M Return vs Nifty]))/_xlfn.STDEV.P(Table2[6M Return vs Nifty])</f>
        <v>0.49256816062422615</v>
      </c>
      <c r="M237">
        <v>-0.71374372532423402</v>
      </c>
      <c r="N237">
        <f>(Table2[[#This Row],[1W Return vs Nifty]]-AVERAGE(Table2[1W Return vs Nifty]))/_xlfn.STDEV.P(Table2[1W Return vs Nifty])</f>
        <v>-0.82572148913376453</v>
      </c>
      <c r="O237">
        <v>1425.4</v>
      </c>
      <c r="P237">
        <v>1442.34701487956</v>
      </c>
      <c r="Q237">
        <v>1283.72436770586</v>
      </c>
      <c r="R237">
        <v>32.6413801476454</v>
      </c>
      <c r="S237" s="1">
        <f>(Table2[[#This Row],[Close Price]]-Table2[[#This Row],[20D EMA]])/Table2[[#This Row],[20D EMA]]</f>
        <v>-4.226883681773537E-2</v>
      </c>
      <c r="T237" s="1">
        <f>(Table2[[#This Row],[Close Price]]-Table2[[#This Row],[50D EMA]])/Table2[[#This Row],[50D EMA]]</f>
        <v>-5.3521804450093496E-2</v>
      </c>
      <c r="U237" s="1">
        <f>(Table2[[#This Row],[Close Price]]-Table2[[#This Row],[200D EMA]])/Table2[[#This Row],[200D EMA]]</f>
        <v>6.3429217628434981E-2</v>
      </c>
      <c r="V237">
        <v>2.5066908039815399</v>
      </c>
      <c r="W237">
        <v>1336.95</v>
      </c>
      <c r="X237">
        <v>1386.95</v>
      </c>
      <c r="Y237">
        <v>1336.95</v>
      </c>
      <c r="Z237">
        <v>1449.15</v>
      </c>
      <c r="AA237">
        <v>1336.95</v>
      </c>
      <c r="AB237">
        <v>1445</v>
      </c>
      <c r="AC237" s="1">
        <f>(Table2[[#This Row],[Close Price]]/Table2[[#This Row],[Day Low]])-1</f>
        <v>2.1092785818467519E-2</v>
      </c>
      <c r="AD237" s="1">
        <f>(Table2[[#This Row],[Day High]]/Table2[[#This Row],[Close Price]])-1</f>
        <v>1.5968941141998982E-2</v>
      </c>
      <c r="AE237" s="1">
        <f>(Table2[[#This Row],[Close Price]]/Table2[[#This Row],[Current Week Low]])-1</f>
        <v>2.1092785818467519E-2</v>
      </c>
      <c r="AF237" s="1">
        <f>(Table2[[#This Row],[Current Week High]]/Table2[[#This Row],[Close Price]])-1</f>
        <v>6.1531699813207386E-2</v>
      </c>
      <c r="AG237" s="1">
        <f>(Table2[[#This Row],[Close Price]]/Table2[[#This Row],[Current Month Low]])-1</f>
        <v>2.1092785818467519E-2</v>
      </c>
      <c r="AH237" s="1">
        <f>(Table2[[#This Row],[Current Month High]]/Table2[[#This Row],[Close Price]])-1</f>
        <v>5.8491740834340389E-2</v>
      </c>
      <c r="AI237">
        <v>24.528440098157699</v>
      </c>
      <c r="AJ237">
        <v>64.228571428571399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-0.23</v>
      </c>
      <c r="AM237" t="s">
        <v>3174</v>
      </c>
      <c r="AN237">
        <v>-3.73</v>
      </c>
      <c r="AO237" t="s">
        <v>3174</v>
      </c>
      <c r="AP237">
        <v>0.116454085229332</v>
      </c>
      <c r="AQ237">
        <f>(Table2[[#This Row],[Sharpe Ratio]]-AVERAGE(Table2[Sharpe Ratio]))/_xlfn.STDEV.P(Table2[Sharpe Ratio])</f>
        <v>0.64229452297339285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450</v>
      </c>
      <c r="AT237">
        <f>_xlfn.RANK.AVG(Table2[[#This Row],[6M Return vs Nifty Z-Score]],Table2[6M Return vs Nifty Z-Score])</f>
        <v>182</v>
      </c>
      <c r="AU237">
        <f>_xlfn.RANK.AVG(Table2[[#This Row],[Sharpe Ratio Z-Score]],Table2[Sharpe Ratio Z-Score])</f>
        <v>183</v>
      </c>
      <c r="AV237">
        <f>(Table2[[#This Row],[Rank 1Y]]+Table2[[#This Row],[Rank 6M]]+Table2[[#This Row],[Rank Sharpe]])/3</f>
        <v>271.66666666666669</v>
      </c>
    </row>
    <row r="238" spans="1:48" x14ac:dyDescent="0.3">
      <c r="A238" t="s">
        <v>494</v>
      </c>
      <c r="B238" t="s">
        <v>495</v>
      </c>
      <c r="C238" t="s">
        <v>3141</v>
      </c>
      <c r="D238" t="s">
        <v>496</v>
      </c>
      <c r="E238">
        <v>43606.444904684999</v>
      </c>
      <c r="F238">
        <v>4015.65</v>
      </c>
      <c r="G238">
        <v>-3.0359657174626902</v>
      </c>
      <c r="H238">
        <f>(Table2[[#This Row],[1Y Return vs Nifty]]-AVERAGE(Table2[1Y Return vs Nifty]))/_xlfn.STDEV.P(Table2[1Y Return vs Nifty])</f>
        <v>-0.47546161018235089</v>
      </c>
      <c r="I238">
        <v>11.513965266554999</v>
      </c>
      <c r="J238">
        <f>(Table2[[#This Row],[1M Return vs Nifty]]-AVERAGE(Table2[1M Return vs Nifty]))/_xlfn.STDEV.P(Table2[1M Return vs Nifty])</f>
        <v>0.97068170667796949</v>
      </c>
      <c r="K238">
        <v>21.853877454735201</v>
      </c>
      <c r="L238">
        <f>(Table2[[#This Row],[6M Return vs Nifty]]-AVERAGE(Table2[6M Return vs Nifty]))/_xlfn.STDEV.P(Table2[6M Return vs Nifty])</f>
        <v>0.43116094734248889</v>
      </c>
      <c r="M238">
        <v>-0.102917339066803</v>
      </c>
      <c r="N238">
        <f>(Table2[[#This Row],[1W Return vs Nifty]]-AVERAGE(Table2[1W Return vs Nifty]))/_xlfn.STDEV.P(Table2[1W Return vs Nifty])</f>
        <v>-0.67790692838137345</v>
      </c>
      <c r="O238">
        <v>4068.47</v>
      </c>
      <c r="P238">
        <v>3965.4667494372802</v>
      </c>
      <c r="Q238">
        <v>3575.1915434021998</v>
      </c>
      <c r="R238">
        <v>39.245778113450001</v>
      </c>
      <c r="S238" s="1">
        <f>(Table2[[#This Row],[Close Price]]-Table2[[#This Row],[20D EMA]])/Table2[[#This Row],[20D EMA]]</f>
        <v>-1.2982767477700391E-2</v>
      </c>
      <c r="T238" s="1">
        <f>(Table2[[#This Row],[Close Price]]-Table2[[#This Row],[50D EMA]])/Table2[[#This Row],[50D EMA]]</f>
        <v>1.2655067797464481E-2</v>
      </c>
      <c r="U238" s="1">
        <f>(Table2[[#This Row],[Close Price]]-Table2[[#This Row],[200D EMA]])/Table2[[#This Row],[200D EMA]]</f>
        <v>0.12319856188142975</v>
      </c>
      <c r="V238">
        <v>1.7741110781281599</v>
      </c>
      <c r="W238">
        <v>4001.25</v>
      </c>
      <c r="X238">
        <v>4158.7</v>
      </c>
      <c r="Y238">
        <v>4001.25</v>
      </c>
      <c r="Z238">
        <v>4348.8999999999996</v>
      </c>
      <c r="AA238">
        <v>4001.25</v>
      </c>
      <c r="AB238">
        <v>4340.95</v>
      </c>
      <c r="AC238" s="1">
        <f>(Table2[[#This Row],[Close Price]]/Table2[[#This Row],[Day Low]])-1</f>
        <v>3.5988753514526461E-3</v>
      </c>
      <c r="AD238" s="1">
        <f>(Table2[[#This Row],[Day High]]/Table2[[#This Row],[Close Price]])-1</f>
        <v>3.5623124525294703E-2</v>
      </c>
      <c r="AE238" s="1">
        <f>(Table2[[#This Row],[Close Price]]/Table2[[#This Row],[Current Week Low]])-1</f>
        <v>3.5988753514526461E-3</v>
      </c>
      <c r="AF238" s="1">
        <f>(Table2[[#This Row],[Current Week High]]/Table2[[#This Row],[Close Price]])-1</f>
        <v>8.2987810192621358E-2</v>
      </c>
      <c r="AG238" s="1">
        <f>(Table2[[#This Row],[Close Price]]/Table2[[#This Row],[Current Month Low]])-1</f>
        <v>3.5988753514526461E-3</v>
      </c>
      <c r="AH238" s="1">
        <f>(Table2[[#This Row],[Current Month High]]/Table2[[#This Row],[Close Price]])-1</f>
        <v>8.100805598097427E-2</v>
      </c>
      <c r="AI238">
        <v>10.0693536538293</v>
      </c>
      <c r="AJ238">
        <v>51.625509741730802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-0.02</v>
      </c>
      <c r="AM238" t="s">
        <v>3174</v>
      </c>
      <c r="AN238">
        <v>3.32</v>
      </c>
      <c r="AO238" t="s">
        <v>3175</v>
      </c>
      <c r="AP238">
        <v>0.122401823160511</v>
      </c>
      <c r="AQ238">
        <f>(Table2[[#This Row],[Sharpe Ratio]]-AVERAGE(Table2[Sharpe Ratio]))/_xlfn.STDEV.P(Table2[Sharpe Ratio])</f>
        <v>0.71173499774627669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0.96020911320301083</v>
      </c>
      <c r="AS238">
        <f>_xlfn.RANK.AVG(Table2[[#This Row],[1Y Return vs Nifty Z-Score]],Table2[1Y Return vs Nifty Z-Score])</f>
        <v>457</v>
      </c>
      <c r="AT238">
        <f>_xlfn.RANK.AVG(Table2[[#This Row],[6M Return vs Nifty Z-Score]],Table2[6M Return vs Nifty Z-Score])</f>
        <v>192</v>
      </c>
      <c r="AU238">
        <f>_xlfn.RANK.AVG(Table2[[#This Row],[Sharpe Ratio Z-Score]],Table2[Sharpe Ratio Z-Score])</f>
        <v>168</v>
      </c>
      <c r="AV238">
        <f>(Table2[[#This Row],[Rank 1Y]]+Table2[[#This Row],[Rank 6M]]+Table2[[#This Row],[Rank Sharpe]])/3</f>
        <v>272.33333333333331</v>
      </c>
    </row>
    <row r="239" spans="1:48" x14ac:dyDescent="0.3">
      <c r="A239" t="s">
        <v>231</v>
      </c>
      <c r="B239" t="s">
        <v>232</v>
      </c>
      <c r="C239" t="s">
        <v>3131</v>
      </c>
      <c r="D239" t="s">
        <v>233</v>
      </c>
      <c r="E239">
        <v>111382.872874155</v>
      </c>
      <c r="F239">
        <v>1531.35</v>
      </c>
      <c r="G239">
        <v>26.646973528710401</v>
      </c>
      <c r="H239">
        <f>(Table2[[#This Row],[1Y Return vs Nifty]]-AVERAGE(Table2[1Y Return vs Nifty]))/_xlfn.STDEV.P(Table2[1Y Return vs Nifty])</f>
        <v>3.0031815264904553E-2</v>
      </c>
      <c r="I239">
        <v>7.0596211170854</v>
      </c>
      <c r="J239">
        <f>(Table2[[#This Row],[1M Return vs Nifty]]-AVERAGE(Table2[1M Return vs Nifty]))/_xlfn.STDEV.P(Table2[1M Return vs Nifty])</f>
        <v>0.56312242033991988</v>
      </c>
      <c r="K239">
        <v>25.599608100673699</v>
      </c>
      <c r="L239">
        <f>(Table2[[#This Row],[6M Return vs Nifty]]-AVERAGE(Table2[6M Return vs Nifty]))/_xlfn.STDEV.P(Table2[6M Return vs Nifty])</f>
        <v>0.55535091967434558</v>
      </c>
      <c r="M239">
        <v>1.5695798176142399</v>
      </c>
      <c r="N239">
        <f>(Table2[[#This Row],[1W Return vs Nifty]]-AVERAGE(Table2[1W Return vs Nifty]))/_xlfn.STDEV.P(Table2[1W Return vs Nifty])</f>
        <v>-0.27317746983725366</v>
      </c>
      <c r="O239">
        <v>1558.44</v>
      </c>
      <c r="P239">
        <v>1487.15522849843</v>
      </c>
      <c r="Q239">
        <v>1283.3487115617199</v>
      </c>
      <c r="R239">
        <v>37.699669724359197</v>
      </c>
      <c r="S239" s="1">
        <f>(Table2[[#This Row],[Close Price]]-Table2[[#This Row],[20D EMA]])/Table2[[#This Row],[20D EMA]]</f>
        <v>-1.7382767382767474E-2</v>
      </c>
      <c r="T239" s="1">
        <f>(Table2[[#This Row],[Close Price]]-Table2[[#This Row],[50D EMA]])/Table2[[#This Row],[50D EMA]]</f>
        <v>2.9717658691347942E-2</v>
      </c>
      <c r="U239" s="1">
        <f>(Table2[[#This Row],[Close Price]]-Table2[[#This Row],[200D EMA]])/Table2[[#This Row],[200D EMA]]</f>
        <v>0.19324544155772339</v>
      </c>
      <c r="V239">
        <v>0.99295956392001705</v>
      </c>
      <c r="W239">
        <v>1527.25</v>
      </c>
      <c r="X239">
        <v>1571.9</v>
      </c>
      <c r="Y239">
        <v>1527.25</v>
      </c>
      <c r="Z239">
        <v>1614.2</v>
      </c>
      <c r="AA239">
        <v>1527.25</v>
      </c>
      <c r="AB239">
        <v>1614.2</v>
      </c>
      <c r="AC239" s="1">
        <f>(Table2[[#This Row],[Close Price]]/Table2[[#This Row],[Day Low]])-1</f>
        <v>2.6845637583892135E-3</v>
      </c>
      <c r="AD239" s="1">
        <f>(Table2[[#This Row],[Day High]]/Table2[[#This Row],[Close Price]])-1</f>
        <v>2.6479903353250567E-2</v>
      </c>
      <c r="AE239" s="1">
        <f>(Table2[[#This Row],[Close Price]]/Table2[[#This Row],[Current Week Low]])-1</f>
        <v>2.6845637583892135E-3</v>
      </c>
      <c r="AF239" s="1">
        <f>(Table2[[#This Row],[Current Week High]]/Table2[[#This Row],[Close Price]])-1</f>
        <v>5.4102589218663288E-2</v>
      </c>
      <c r="AG239" s="1">
        <f>(Table2[[#This Row],[Close Price]]/Table2[[#This Row],[Current Month Low]])-1</f>
        <v>2.6845637583892135E-3</v>
      </c>
      <c r="AH239" s="1">
        <f>(Table2[[#This Row],[Current Month High]]/Table2[[#This Row],[Close Price]])-1</f>
        <v>5.4102589218663288E-2</v>
      </c>
      <c r="AI239">
        <v>7.5848107878669202</v>
      </c>
      <c r="AJ239">
        <v>56.045243796810503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</v>
      </c>
      <c r="AM239" t="s">
        <v>3175</v>
      </c>
      <c r="AN239">
        <v>-1.57</v>
      </c>
      <c r="AO239" t="s">
        <v>3174</v>
      </c>
      <c r="AP239">
        <v>5.5676050689088999E-2</v>
      </c>
      <c r="AQ239">
        <f>(Table2[[#This Row],[Sharpe Ratio]]-AVERAGE(Table2[Sharpe Ratio]))/_xlfn.STDEV.P(Table2[Sharpe Ratio])</f>
        <v>-6.7295513284407568E-2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0.80803217215750889</v>
      </c>
      <c r="AS239">
        <f>_xlfn.RANK.AVG(Table2[[#This Row],[1Y Return vs Nifty Z-Score]],Table2[1Y Return vs Nifty Z-Score])</f>
        <v>293</v>
      </c>
      <c r="AT239">
        <f>_xlfn.RANK.AVG(Table2[[#This Row],[6M Return vs Nifty Z-Score]],Table2[6M Return vs Nifty Z-Score])</f>
        <v>166</v>
      </c>
      <c r="AU239">
        <f>_xlfn.RANK.AVG(Table2[[#This Row],[Sharpe Ratio Z-Score]],Table2[Sharpe Ratio Z-Score])</f>
        <v>361</v>
      </c>
      <c r="AV239">
        <f>(Table2[[#This Row],[Rank 1Y]]+Table2[[#This Row],[Rank 6M]]+Table2[[#This Row],[Rank Sharpe]])/3</f>
        <v>273.33333333333331</v>
      </c>
    </row>
    <row r="240" spans="1:48" x14ac:dyDescent="0.3">
      <c r="A240" t="s">
        <v>503</v>
      </c>
      <c r="B240" t="s">
        <v>504</v>
      </c>
      <c r="C240" t="s">
        <v>3136</v>
      </c>
      <c r="D240" t="s">
        <v>117</v>
      </c>
      <c r="E240">
        <v>42899.882688004996</v>
      </c>
      <c r="F240">
        <v>972.65</v>
      </c>
      <c r="G240">
        <v>47.983086250343398</v>
      </c>
      <c r="H240">
        <f>(Table2[[#This Row],[1Y Return vs Nifty]]-AVERAGE(Table2[1Y Return vs Nifty]))/_xlfn.STDEV.P(Table2[1Y Return vs Nifty])</f>
        <v>0.3933807618075732</v>
      </c>
      <c r="I240">
        <v>29.904905171495098</v>
      </c>
      <c r="J240">
        <f>(Table2[[#This Row],[1M Return vs Nifty]]-AVERAGE(Table2[1M Return vs Nifty]))/_xlfn.STDEV.P(Table2[1M Return vs Nifty])</f>
        <v>2.653398194499383</v>
      </c>
      <c r="K240">
        <v>43.506100801539503</v>
      </c>
      <c r="L240">
        <f>(Table2[[#This Row],[6M Return vs Nifty]]-AVERAGE(Table2[6M Return vs Nifty]))/_xlfn.STDEV.P(Table2[6M Return vs Nifty])</f>
        <v>1.1490419891302868</v>
      </c>
      <c r="M240">
        <v>10.993249503732001</v>
      </c>
      <c r="N240">
        <f>(Table2[[#This Row],[1W Return vs Nifty]]-AVERAGE(Table2[1W Return vs Nifty]))/_xlfn.STDEV.P(Table2[1W Return vs Nifty])</f>
        <v>2.0072669030128463</v>
      </c>
      <c r="O240">
        <v>876.72</v>
      </c>
      <c r="P240">
        <v>813.70656638646597</v>
      </c>
      <c r="Q240">
        <v>695.45997727472104</v>
      </c>
      <c r="R240">
        <v>76.027211725536006</v>
      </c>
      <c r="S240" s="1">
        <f>(Table2[[#This Row],[Close Price]]-Table2[[#This Row],[20D EMA]])/Table2[[#This Row],[20D EMA]]</f>
        <v>0.10941919883201016</v>
      </c>
      <c r="T240" s="1">
        <f>(Table2[[#This Row],[Close Price]]-Table2[[#This Row],[50D EMA]])/Table2[[#This Row],[50D EMA]]</f>
        <v>0.19533261765279231</v>
      </c>
      <c r="U240" s="1">
        <f>(Table2[[#This Row],[Close Price]]-Table2[[#This Row],[200D EMA]])/Table2[[#This Row],[200D EMA]]</f>
        <v>0.39857077586476719</v>
      </c>
      <c r="V240">
        <v>1.25206856414717</v>
      </c>
      <c r="W240">
        <v>965.65</v>
      </c>
      <c r="X240">
        <v>998.5</v>
      </c>
      <c r="Y240">
        <v>918.85</v>
      </c>
      <c r="Z240">
        <v>998.5</v>
      </c>
      <c r="AA240">
        <v>940.2</v>
      </c>
      <c r="AB240">
        <v>998.5</v>
      </c>
      <c r="AC240" s="1">
        <f>(Table2[[#This Row],[Close Price]]/Table2[[#This Row],[Day Low]])-1</f>
        <v>7.2490032620515787E-3</v>
      </c>
      <c r="AD240" s="1">
        <f>(Table2[[#This Row],[Day High]]/Table2[[#This Row],[Close Price]])-1</f>
        <v>2.6576877602426441E-2</v>
      </c>
      <c r="AE240" s="1">
        <f>(Table2[[#This Row],[Close Price]]/Table2[[#This Row],[Current Week Low]])-1</f>
        <v>5.8551450182293019E-2</v>
      </c>
      <c r="AF240" s="1">
        <f>(Table2[[#This Row],[Current Week High]]/Table2[[#This Row],[Close Price]])-1</f>
        <v>2.6576877602426441E-2</v>
      </c>
      <c r="AG240" s="1">
        <f>(Table2[[#This Row],[Close Price]]/Table2[[#This Row],[Current Month Low]])-1</f>
        <v>3.4513933205700731E-2</v>
      </c>
      <c r="AH240" s="1">
        <f>(Table2[[#This Row],[Current Month High]]/Table2[[#This Row],[Close Price]])-1</f>
        <v>2.6576877602426441E-2</v>
      </c>
      <c r="AI240">
        <v>2.6576877602426401</v>
      </c>
      <c r="AJ240">
        <v>97.693089430894304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0.27</v>
      </c>
      <c r="AM240" t="s">
        <v>3175</v>
      </c>
      <c r="AN240">
        <v>18.489999999999998</v>
      </c>
      <c r="AO240" t="s">
        <v>3175</v>
      </c>
      <c r="AQ240">
        <f>(Table2[[#This Row],[Sharpe Ratio]]-AVERAGE(Table2[Sharpe Ratio]))/_xlfn.STDEV.P(Table2[Sharpe Ratio])</f>
        <v>-0.71731934386752538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5.4857685045825635</v>
      </c>
      <c r="AS240">
        <f>_xlfn.RANK.AVG(Table2[[#This Row],[1Y Return vs Nifty Z-Score]],Table2[1Y Return vs Nifty Z-Score])</f>
        <v>197</v>
      </c>
      <c r="AT240">
        <f>_xlfn.RANK.AVG(Table2[[#This Row],[6M Return vs Nifty Z-Score]],Table2[6M Return vs Nifty Z-Score])</f>
        <v>82</v>
      </c>
      <c r="AU240">
        <f>_xlfn.RANK.AVG(Table2[[#This Row],[Sharpe Ratio Z-Score]],Table2[Sharpe Ratio Z-Score])</f>
        <v>541.5</v>
      </c>
      <c r="AV240">
        <f>(Table2[[#This Row],[Rank 1Y]]+Table2[[#This Row],[Rank 6M]]+Table2[[#This Row],[Rank Sharpe]])/3</f>
        <v>273.5</v>
      </c>
    </row>
    <row r="241" spans="1:48" x14ac:dyDescent="0.3">
      <c r="A241" t="s">
        <v>1017</v>
      </c>
      <c r="B241" t="s">
        <v>1018</v>
      </c>
      <c r="C241" t="s">
        <v>3141</v>
      </c>
      <c r="D241" t="s">
        <v>48</v>
      </c>
      <c r="E241">
        <v>13992.771323999999</v>
      </c>
      <c r="F241">
        <v>761.25</v>
      </c>
      <c r="G241">
        <v>2.6048519508179901</v>
      </c>
      <c r="H241">
        <f>(Table2[[#This Row],[1Y Return vs Nifty]]-AVERAGE(Table2[1Y Return vs Nifty]))/_xlfn.STDEV.P(Table2[1Y Return vs Nifty])</f>
        <v>-0.37939982122625138</v>
      </c>
      <c r="I241">
        <v>1.6751818166983099</v>
      </c>
      <c r="J241">
        <f>(Table2[[#This Row],[1M Return vs Nifty]]-AVERAGE(Table2[1M Return vs Nifty]))/_xlfn.STDEV.P(Table2[1M Return vs Nifty])</f>
        <v>7.0462184633252017E-2</v>
      </c>
      <c r="K241">
        <v>27.924740059919401</v>
      </c>
      <c r="L241">
        <f>(Table2[[#This Row],[6M Return vs Nifty]]-AVERAGE(Table2[6M Return vs Nifty]))/_xlfn.STDEV.P(Table2[6M Return vs Nifty])</f>
        <v>0.63244083910027671</v>
      </c>
      <c r="M241">
        <v>3.4817890710251498</v>
      </c>
      <c r="N241">
        <f>(Table2[[#This Row],[1W Return vs Nifty]]-AVERAGE(Table2[1W Return vs Nifty]))/_xlfn.STDEV.P(Table2[1W Return vs Nifty])</f>
        <v>0.18956018724304868</v>
      </c>
      <c r="O241">
        <v>757.77</v>
      </c>
      <c r="P241">
        <v>734.113469436684</v>
      </c>
      <c r="Q241">
        <v>630.74411346764703</v>
      </c>
      <c r="R241">
        <v>49.131375698338999</v>
      </c>
      <c r="S241" s="1">
        <f>(Table2[[#This Row],[Close Price]]-Table2[[#This Row],[20D EMA]])/Table2[[#This Row],[20D EMA]]</f>
        <v>4.5924225028702885E-3</v>
      </c>
      <c r="T241" s="1">
        <f>(Table2[[#This Row],[Close Price]]-Table2[[#This Row],[50D EMA]])/Table2[[#This Row],[50D EMA]]</f>
        <v>3.69650356424314E-2</v>
      </c>
      <c r="U241" s="1">
        <f>(Table2[[#This Row],[Close Price]]-Table2[[#This Row],[200D EMA]])/Table2[[#This Row],[200D EMA]]</f>
        <v>0.20690781530226213</v>
      </c>
      <c r="V241">
        <v>1.6735385855063101</v>
      </c>
      <c r="W241">
        <v>735.2</v>
      </c>
      <c r="X241">
        <v>778.75</v>
      </c>
      <c r="Y241">
        <v>735.2</v>
      </c>
      <c r="Z241">
        <v>826.7</v>
      </c>
      <c r="AA241">
        <v>735.2</v>
      </c>
      <c r="AB241">
        <v>812</v>
      </c>
      <c r="AC241" s="1">
        <f>(Table2[[#This Row],[Close Price]]/Table2[[#This Row],[Day Low]])-1</f>
        <v>3.5432535364526618E-2</v>
      </c>
      <c r="AD241" s="1">
        <f>(Table2[[#This Row],[Day High]]/Table2[[#This Row],[Close Price]])-1</f>
        <v>2.2988505747126409E-2</v>
      </c>
      <c r="AE241" s="1">
        <f>(Table2[[#This Row],[Close Price]]/Table2[[#This Row],[Current Week Low]])-1</f>
        <v>3.5432535364526618E-2</v>
      </c>
      <c r="AF241" s="1">
        <f>(Table2[[#This Row],[Current Week High]]/Table2[[#This Row],[Close Price]])-1</f>
        <v>8.5977011494252853E-2</v>
      </c>
      <c r="AG241" s="1">
        <f>(Table2[[#This Row],[Close Price]]/Table2[[#This Row],[Current Month Low]])-1</f>
        <v>3.5432535364526618E-2</v>
      </c>
      <c r="AH241" s="1">
        <f>(Table2[[#This Row],[Current Month High]]/Table2[[#This Row],[Close Price]])-1</f>
        <v>6.6666666666666652E-2</v>
      </c>
      <c r="AI241">
        <v>8.59770114942528</v>
      </c>
      <c r="AJ241">
        <v>69.921875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0.08</v>
      </c>
      <c r="AM241" t="s">
        <v>3175</v>
      </c>
      <c r="AN241">
        <v>1.36</v>
      </c>
      <c r="AO241" t="s">
        <v>3175</v>
      </c>
      <c r="AP241">
        <v>9.2341456626020002E-2</v>
      </c>
      <c r="AQ241">
        <f>(Table2[[#This Row],[Sharpe Ratio]]-AVERAGE(Table2[Sharpe Ratio]))/_xlfn.STDEV.P(Table2[Sharpe Ratio])</f>
        <v>0.36077701201199569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0.87384040176232169</v>
      </c>
      <c r="AS241">
        <f>_xlfn.RANK.AVG(Table2[[#This Row],[1Y Return vs Nifty Z-Score]],Table2[1Y Return vs Nifty Z-Score])</f>
        <v>428</v>
      </c>
      <c r="AT241">
        <f>_xlfn.RANK.AVG(Table2[[#This Row],[6M Return vs Nifty Z-Score]],Table2[6M Return vs Nifty Z-Score])</f>
        <v>145</v>
      </c>
      <c r="AU241">
        <f>_xlfn.RANK.AVG(Table2[[#This Row],[Sharpe Ratio Z-Score]],Table2[Sharpe Ratio Z-Score])</f>
        <v>252</v>
      </c>
      <c r="AV241">
        <f>(Table2[[#This Row],[Rank 1Y]]+Table2[[#This Row],[Rank 6M]]+Table2[[#This Row],[Rank Sharpe]])/3</f>
        <v>275</v>
      </c>
    </row>
    <row r="242" spans="1:48" x14ac:dyDescent="0.3">
      <c r="A242" t="s">
        <v>1946</v>
      </c>
      <c r="B242" t="s">
        <v>1947</v>
      </c>
      <c r="C242" t="s">
        <v>3143</v>
      </c>
      <c r="D242" t="s">
        <v>276</v>
      </c>
      <c r="E242">
        <v>3649.2604574400002</v>
      </c>
      <c r="F242">
        <v>146.63999999999999</v>
      </c>
      <c r="G242">
        <v>38.504639684196903</v>
      </c>
      <c r="H242">
        <f>(Table2[[#This Row],[1Y Return vs Nifty]]-AVERAGE(Table2[1Y Return vs Nifty]))/_xlfn.STDEV.P(Table2[1Y Return vs Nifty])</f>
        <v>0.23196506159999045</v>
      </c>
      <c r="I242">
        <v>-8.4041100906796196</v>
      </c>
      <c r="J242">
        <f>(Table2[[#This Row],[1M Return vs Nifty]]-AVERAGE(Table2[1M Return vs Nifty]))/_xlfn.STDEV.P(Table2[1M Return vs Nifty])</f>
        <v>-0.85176314837182743</v>
      </c>
      <c r="K242">
        <v>34.1563705446546</v>
      </c>
      <c r="L242">
        <f>(Table2[[#This Row],[6M Return vs Nifty]]-AVERAGE(Table2[6M Return vs Nifty]))/_xlfn.STDEV.P(Table2[6M Return vs Nifty])</f>
        <v>0.83905100161176627</v>
      </c>
      <c r="M242">
        <v>2.03115442662205</v>
      </c>
      <c r="N242">
        <f>(Table2[[#This Row],[1W Return vs Nifty]]-AVERAGE(Table2[1W Return vs Nifty]))/_xlfn.STDEV.P(Table2[1W Return vs Nifty])</f>
        <v>-0.16148051368089031</v>
      </c>
      <c r="O242">
        <v>155.16999999999999</v>
      </c>
      <c r="P242">
        <v>151.92364611753601</v>
      </c>
      <c r="Q242">
        <v>125.103312933244</v>
      </c>
      <c r="R242">
        <v>32.811297194578898</v>
      </c>
      <c r="S242" s="1">
        <f>(Table2[[#This Row],[Close Price]]-Table2[[#This Row],[20D EMA]])/Table2[[#This Row],[20D EMA]]</f>
        <v>-5.4971966230585818E-2</v>
      </c>
      <c r="T242" s="1">
        <f>(Table2[[#This Row],[Close Price]]-Table2[[#This Row],[50D EMA]])/Table2[[#This Row],[50D EMA]]</f>
        <v>-3.4778299840489087E-2</v>
      </c>
      <c r="U242" s="1">
        <f>(Table2[[#This Row],[Close Price]]-Table2[[#This Row],[200D EMA]])/Table2[[#This Row],[200D EMA]]</f>
        <v>0.17215121295986874</v>
      </c>
      <c r="V242">
        <v>0.47258123273459202</v>
      </c>
      <c r="W242">
        <v>144.30000000000001</v>
      </c>
      <c r="X242">
        <v>151.29</v>
      </c>
      <c r="Y242">
        <v>144.30000000000001</v>
      </c>
      <c r="Z242">
        <v>156</v>
      </c>
      <c r="AA242">
        <v>144.30000000000001</v>
      </c>
      <c r="AB242">
        <v>156</v>
      </c>
      <c r="AC242" s="1">
        <f>(Table2[[#This Row],[Close Price]]/Table2[[#This Row],[Day Low]])-1</f>
        <v>1.6216216216216051E-2</v>
      </c>
      <c r="AD242" s="1">
        <f>(Table2[[#This Row],[Day High]]/Table2[[#This Row],[Close Price]])-1</f>
        <v>3.1710310965630262E-2</v>
      </c>
      <c r="AE242" s="1">
        <f>(Table2[[#This Row],[Close Price]]/Table2[[#This Row],[Current Week Low]])-1</f>
        <v>1.6216216216216051E-2</v>
      </c>
      <c r="AF242" s="1">
        <f>(Table2[[#This Row],[Current Week High]]/Table2[[#This Row],[Close Price]])-1</f>
        <v>6.3829787234042756E-2</v>
      </c>
      <c r="AG242" s="1">
        <f>(Table2[[#This Row],[Close Price]]/Table2[[#This Row],[Current Month Low]])-1</f>
        <v>1.6216216216216051E-2</v>
      </c>
      <c r="AH242" s="1">
        <f>(Table2[[#This Row],[Current Month High]]/Table2[[#This Row],[Close Price]])-1</f>
        <v>6.3829787234042756E-2</v>
      </c>
      <c r="AI242">
        <v>20.703764320785599</v>
      </c>
      <c r="AJ242">
        <v>79.705882352941103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-0.02</v>
      </c>
      <c r="AM242" t="s">
        <v>3174</v>
      </c>
      <c r="AN242">
        <v>-7.69</v>
      </c>
      <c r="AO242" t="s">
        <v>3174</v>
      </c>
      <c r="AP242">
        <v>1.2620440550292E-2</v>
      </c>
      <c r="AQ242">
        <f>(Table2[[#This Row],[Sharpe Ratio]]-AVERAGE(Table2[Sharpe Ratio]))/_xlfn.STDEV.P(Table2[Sharpe Ratio])</f>
        <v>-0.56997435426044107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-0.51220195310140215</v>
      </c>
      <c r="AS242">
        <f>_xlfn.RANK.AVG(Table2[[#This Row],[1Y Return vs Nifty Z-Score]],Table2[1Y Return vs Nifty Z-Score])</f>
        <v>236</v>
      </c>
      <c r="AT242">
        <f>_xlfn.RANK.AVG(Table2[[#This Row],[6M Return vs Nifty Z-Score]],Table2[6M Return vs Nifty Z-Score])</f>
        <v>113</v>
      </c>
      <c r="AU242">
        <f>_xlfn.RANK.AVG(Table2[[#This Row],[Sharpe Ratio Z-Score]],Table2[Sharpe Ratio Z-Score])</f>
        <v>476</v>
      </c>
      <c r="AV242">
        <f>(Table2[[#This Row],[Rank 1Y]]+Table2[[#This Row],[Rank 6M]]+Table2[[#This Row],[Rank Sharpe]])/3</f>
        <v>275</v>
      </c>
    </row>
    <row r="243" spans="1:48" x14ac:dyDescent="0.3">
      <c r="A243" t="s">
        <v>449</v>
      </c>
      <c r="B243" t="s">
        <v>450</v>
      </c>
      <c r="C243" t="s">
        <v>3134</v>
      </c>
      <c r="D243" t="s">
        <v>103</v>
      </c>
      <c r="E243">
        <v>49778.715481724998</v>
      </c>
      <c r="F243">
        <v>126.67</v>
      </c>
      <c r="G243">
        <v>51.997255705941399</v>
      </c>
      <c r="H243">
        <f>(Table2[[#This Row],[1Y Return vs Nifty]]-AVERAGE(Table2[1Y Return vs Nifty]))/_xlfn.STDEV.P(Table2[1Y Return vs Nifty])</f>
        <v>0.46174111694651337</v>
      </c>
      <c r="I243">
        <v>-4.6353331226763297</v>
      </c>
      <c r="J243">
        <f>(Table2[[#This Row],[1M Return vs Nifty]]-AVERAGE(Table2[1M Return vs Nifty]))/_xlfn.STDEV.P(Table2[1M Return vs Nifty])</f>
        <v>-0.50693122701487547</v>
      </c>
      <c r="K243">
        <v>-14.9229454296712</v>
      </c>
      <c r="L243">
        <f>(Table2[[#This Row],[6M Return vs Nifty]]-AVERAGE(Table2[6M Return vs Nifty]))/_xlfn.STDEV.P(Table2[6M Return vs Nifty])</f>
        <v>-0.78817729349454868</v>
      </c>
      <c r="M243">
        <v>3.6507823735768699</v>
      </c>
      <c r="N243">
        <f>(Table2[[#This Row],[1W Return vs Nifty]]-AVERAGE(Table2[1W Return vs Nifty]))/_xlfn.STDEV.P(Table2[1W Return vs Nifty])</f>
        <v>0.23045506563857829</v>
      </c>
      <c r="O243">
        <v>130.31</v>
      </c>
      <c r="P243">
        <v>133.243121850851</v>
      </c>
      <c r="Q243">
        <v>122.16962913294699</v>
      </c>
      <c r="R243">
        <v>38.963325048622004</v>
      </c>
      <c r="S243" s="1">
        <f>(Table2[[#This Row],[Close Price]]-Table2[[#This Row],[20D EMA]])/Table2[[#This Row],[20D EMA]]</f>
        <v>-2.793338960939299E-2</v>
      </c>
      <c r="T243" s="1">
        <f>(Table2[[#This Row],[Close Price]]-Table2[[#This Row],[50D EMA]])/Table2[[#This Row],[50D EMA]]</f>
        <v>-4.9331791086438093E-2</v>
      </c>
      <c r="U243" s="1">
        <f>(Table2[[#This Row],[Close Price]]-Table2[[#This Row],[200D EMA]])/Table2[[#This Row],[200D EMA]]</f>
        <v>3.6837067436421782E-2</v>
      </c>
      <c r="V243">
        <v>0.52421867513550902</v>
      </c>
      <c r="W243">
        <v>124.1</v>
      </c>
      <c r="X243">
        <v>127.98</v>
      </c>
      <c r="Y243">
        <v>124.1</v>
      </c>
      <c r="Z243">
        <v>135</v>
      </c>
      <c r="AA243">
        <v>124.1</v>
      </c>
      <c r="AB243">
        <v>133.25</v>
      </c>
      <c r="AC243" s="1">
        <f>(Table2[[#This Row],[Close Price]]/Table2[[#This Row],[Day Low]])-1</f>
        <v>2.0709105560032359E-2</v>
      </c>
      <c r="AD243" s="1">
        <f>(Table2[[#This Row],[Day High]]/Table2[[#This Row],[Close Price]])-1</f>
        <v>1.0341833109654974E-2</v>
      </c>
      <c r="AE243" s="1">
        <f>(Table2[[#This Row],[Close Price]]/Table2[[#This Row],[Current Week Low]])-1</f>
        <v>2.0709105560032359E-2</v>
      </c>
      <c r="AF243" s="1">
        <f>(Table2[[#This Row],[Current Week High]]/Table2[[#This Row],[Close Price]])-1</f>
        <v>6.5761427330859767E-2</v>
      </c>
      <c r="AG243" s="1">
        <f>(Table2[[#This Row],[Close Price]]/Table2[[#This Row],[Current Month Low]])-1</f>
        <v>2.0709105560032359E-2</v>
      </c>
      <c r="AH243" s="1">
        <f>(Table2[[#This Row],[Current Month High]]/Table2[[#This Row],[Close Price]])-1</f>
        <v>5.1946001421015131E-2</v>
      </c>
      <c r="AI243">
        <v>34.601721007341901</v>
      </c>
      <c r="AJ243">
        <v>99.794952681387997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-0.14000000000000001</v>
      </c>
      <c r="AM243" t="s">
        <v>3174</v>
      </c>
      <c r="AN243">
        <v>-2.36</v>
      </c>
      <c r="AO243" t="s">
        <v>3174</v>
      </c>
      <c r="AP243">
        <v>0.17685105282465099</v>
      </c>
      <c r="AQ243">
        <f>(Table2[[#This Row],[Sharpe Ratio]]-AVERAGE(Table2[Sharpe Ratio]))/_xlfn.STDEV.P(Table2[Sharpe Ratio])</f>
        <v>1.3474355620020015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183</v>
      </c>
      <c r="AT243">
        <f>_xlfn.RANK.AVG(Table2[[#This Row],[6M Return vs Nifty Z-Score]],Table2[6M Return vs Nifty Z-Score])</f>
        <v>580</v>
      </c>
      <c r="AU243">
        <f>_xlfn.RANK.AVG(Table2[[#This Row],[Sharpe Ratio Z-Score]],Table2[Sharpe Ratio Z-Score])</f>
        <v>67</v>
      </c>
      <c r="AV243">
        <f>(Table2[[#This Row],[Rank 1Y]]+Table2[[#This Row],[Rank 6M]]+Table2[[#This Row],[Rank Sharpe]])/3</f>
        <v>276.66666666666669</v>
      </c>
    </row>
    <row r="244" spans="1:48" x14ac:dyDescent="0.3">
      <c r="A244" t="s">
        <v>1509</v>
      </c>
      <c r="B244" t="s">
        <v>1510</v>
      </c>
      <c r="C244" t="s">
        <v>3142</v>
      </c>
      <c r="D244" t="s">
        <v>135</v>
      </c>
      <c r="E244">
        <v>6768.5300952999996</v>
      </c>
      <c r="F244">
        <v>811.7</v>
      </c>
      <c r="G244">
        <v>61.503292357908201</v>
      </c>
      <c r="H244">
        <f>(Table2[[#This Row],[1Y Return vs Nifty]]-AVERAGE(Table2[1Y Return vs Nifty]))/_xlfn.STDEV.P(Table2[1Y Return vs Nifty])</f>
        <v>0.62362666978135872</v>
      </c>
      <c r="I244">
        <v>-1.6542602049556401</v>
      </c>
      <c r="J244">
        <f>(Table2[[#This Row],[1M Return vs Nifty]]-AVERAGE(Table2[1M Return vs Nifty]))/_xlfn.STDEV.P(Table2[1M Return vs Nifty])</f>
        <v>-0.23417189138684516</v>
      </c>
      <c r="K244">
        <v>-9.1889124845974095</v>
      </c>
      <c r="L244">
        <f>(Table2[[#This Row],[6M Return vs Nifty]]-AVERAGE(Table2[6M Return vs Nifty]))/_xlfn.STDEV.P(Table2[6M Return vs Nifty])</f>
        <v>-0.59806501364580655</v>
      </c>
      <c r="M244">
        <v>-0.36327818474020002</v>
      </c>
      <c r="N244">
        <f>(Table2[[#This Row],[1W Return vs Nifty]]-AVERAGE(Table2[1W Return vs Nifty]))/_xlfn.STDEV.P(Table2[1W Return vs Nifty])</f>
        <v>-0.74091194078127132</v>
      </c>
      <c r="O244">
        <v>829.63</v>
      </c>
      <c r="P244">
        <v>850.57898647089303</v>
      </c>
      <c r="Q244">
        <v>772.438382190021</v>
      </c>
      <c r="R244">
        <v>42.9815711359606</v>
      </c>
      <c r="S244" s="1">
        <f>(Table2[[#This Row],[Close Price]]-Table2[[#This Row],[20D EMA]])/Table2[[#This Row],[20D EMA]]</f>
        <v>-2.1612043923194615E-2</v>
      </c>
      <c r="T244" s="1">
        <f>(Table2[[#This Row],[Close Price]]-Table2[[#This Row],[50D EMA]])/Table2[[#This Row],[50D EMA]]</f>
        <v>-4.5708849018483752E-2</v>
      </c>
      <c r="U244" s="1">
        <f>(Table2[[#This Row],[Close Price]]-Table2[[#This Row],[200D EMA]])/Table2[[#This Row],[200D EMA]]</f>
        <v>5.0828154989740817E-2</v>
      </c>
      <c r="V244">
        <v>1.3526463428370901</v>
      </c>
      <c r="W244">
        <v>798.3</v>
      </c>
      <c r="X244">
        <v>836</v>
      </c>
      <c r="Y244">
        <v>794</v>
      </c>
      <c r="Z244">
        <v>848.95</v>
      </c>
      <c r="AA244">
        <v>794</v>
      </c>
      <c r="AB244">
        <v>848.95</v>
      </c>
      <c r="AC244" s="1">
        <f>(Table2[[#This Row],[Close Price]]/Table2[[#This Row],[Day Low]])-1</f>
        <v>1.6785669547789261E-2</v>
      </c>
      <c r="AD244" s="1">
        <f>(Table2[[#This Row],[Day High]]/Table2[[#This Row],[Close Price]])-1</f>
        <v>2.9937168904767608E-2</v>
      </c>
      <c r="AE244" s="1">
        <f>(Table2[[#This Row],[Close Price]]/Table2[[#This Row],[Current Week Low]])-1</f>
        <v>2.2292191435768327E-2</v>
      </c>
      <c r="AF244" s="1">
        <f>(Table2[[#This Row],[Current Week High]]/Table2[[#This Row],[Close Price]])-1</f>
        <v>4.5891339164715994E-2</v>
      </c>
      <c r="AG244" s="1">
        <f>(Table2[[#This Row],[Close Price]]/Table2[[#This Row],[Current Month Low]])-1</f>
        <v>2.2292191435768327E-2</v>
      </c>
      <c r="AH244" s="1">
        <f>(Table2[[#This Row],[Current Month High]]/Table2[[#This Row],[Close Price]])-1</f>
        <v>4.5891339164715994E-2</v>
      </c>
      <c r="AI244">
        <v>36.750030799556399</v>
      </c>
      <c r="AJ244">
        <v>124.350469872857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-7.0000000000000007E-2</v>
      </c>
      <c r="AM244" t="s">
        <v>3174</v>
      </c>
      <c r="AN244">
        <v>0.63</v>
      </c>
      <c r="AO244" t="s">
        <v>3175</v>
      </c>
      <c r="AP244">
        <v>0.12651628127025399</v>
      </c>
      <c r="AQ244">
        <f>(Table2[[#This Row],[Sharpe Ratio]]-AVERAGE(Table2[Sharpe Ratio]))/_xlfn.STDEV.P(Table2[Sharpe Ratio])</f>
        <v>0.7597717350537424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143</v>
      </c>
      <c r="AT244">
        <f>_xlfn.RANK.AVG(Table2[[#This Row],[6M Return vs Nifty Z-Score]],Table2[6M Return vs Nifty Z-Score])</f>
        <v>527</v>
      </c>
      <c r="AU244">
        <f>_xlfn.RANK.AVG(Table2[[#This Row],[Sharpe Ratio Z-Score]],Table2[Sharpe Ratio Z-Score])</f>
        <v>162</v>
      </c>
      <c r="AV244">
        <f>(Table2[[#This Row],[Rank 1Y]]+Table2[[#This Row],[Rank 6M]]+Table2[[#This Row],[Rank Sharpe]])/3</f>
        <v>277.33333333333331</v>
      </c>
    </row>
    <row r="245" spans="1:48" x14ac:dyDescent="0.3">
      <c r="A245" t="s">
        <v>339</v>
      </c>
      <c r="B245" t="s">
        <v>340</v>
      </c>
      <c r="C245" t="s">
        <v>3133</v>
      </c>
      <c r="D245" t="s">
        <v>51</v>
      </c>
      <c r="E245">
        <v>74060.354475</v>
      </c>
      <c r="F245">
        <v>6194.15</v>
      </c>
      <c r="G245">
        <v>49.495895246036099</v>
      </c>
      <c r="H245">
        <f>(Table2[[#This Row],[1Y Return vs Nifty]]-AVERAGE(Table2[1Y Return vs Nifty]))/_xlfn.STDEV.P(Table2[1Y Return vs Nifty])</f>
        <v>0.41914354072033594</v>
      </c>
      <c r="I245">
        <v>2.38346534741226</v>
      </c>
      <c r="J245">
        <f>(Table2[[#This Row],[1M Return vs Nifty]]-AVERAGE(Table2[1M Return vs Nifty]))/_xlfn.STDEV.P(Table2[1M Return vs Nifty])</f>
        <v>0.13526802823587186</v>
      </c>
      <c r="K245">
        <v>16.188217278340201</v>
      </c>
      <c r="L245">
        <f>(Table2[[#This Row],[6M Return vs Nifty]]-AVERAGE(Table2[6M Return vs Nifty]))/_xlfn.STDEV.P(Table2[6M Return vs Nifty])</f>
        <v>0.24331557161822737</v>
      </c>
      <c r="M245">
        <v>4.3357570135496299</v>
      </c>
      <c r="N245">
        <f>(Table2[[#This Row],[1W Return vs Nifty]]-AVERAGE(Table2[1W Return vs Nifty]))/_xlfn.STDEV.P(Table2[1W Return vs Nifty])</f>
        <v>0.39621284528274314</v>
      </c>
      <c r="O245">
        <v>6130.54</v>
      </c>
      <c r="P245">
        <v>5915.5580766770599</v>
      </c>
      <c r="Q245">
        <v>5232.9595683304196</v>
      </c>
      <c r="R245">
        <v>55.032901101978702</v>
      </c>
      <c r="S245" s="1">
        <f>(Table2[[#This Row],[Close Price]]-Table2[[#This Row],[20D EMA]])/Table2[[#This Row],[20D EMA]]</f>
        <v>1.0375921207593406E-2</v>
      </c>
      <c r="T245" s="1">
        <f>(Table2[[#This Row],[Close Price]]-Table2[[#This Row],[50D EMA]])/Table2[[#This Row],[50D EMA]]</f>
        <v>4.709478289484275E-2</v>
      </c>
      <c r="U245" s="1">
        <f>(Table2[[#This Row],[Close Price]]-Table2[[#This Row],[200D EMA]])/Table2[[#This Row],[200D EMA]]</f>
        <v>0.18368007990863355</v>
      </c>
      <c r="V245">
        <v>0.82938165553892995</v>
      </c>
      <c r="W245">
        <v>6083.35</v>
      </c>
      <c r="X245">
        <v>6320</v>
      </c>
      <c r="Y245">
        <v>6030.6</v>
      </c>
      <c r="Z245">
        <v>6320</v>
      </c>
      <c r="AA245">
        <v>6046</v>
      </c>
      <c r="AB245">
        <v>6320</v>
      </c>
      <c r="AC245" s="1">
        <f>(Table2[[#This Row],[Close Price]]/Table2[[#This Row],[Day Low]])-1</f>
        <v>1.8213648729729304E-2</v>
      </c>
      <c r="AD245" s="1">
        <f>(Table2[[#This Row],[Day High]]/Table2[[#This Row],[Close Price]])-1</f>
        <v>2.0317557695567645E-2</v>
      </c>
      <c r="AE245" s="1">
        <f>(Table2[[#This Row],[Close Price]]/Table2[[#This Row],[Current Week Low]])-1</f>
        <v>2.7120021225085278E-2</v>
      </c>
      <c r="AF245" s="1">
        <f>(Table2[[#This Row],[Current Week High]]/Table2[[#This Row],[Close Price]])-1</f>
        <v>2.0317557695567645E-2</v>
      </c>
      <c r="AG245" s="1">
        <f>(Table2[[#This Row],[Close Price]]/Table2[[#This Row],[Current Month Low]])-1</f>
        <v>2.4503804168044985E-2</v>
      </c>
      <c r="AH245" s="1">
        <f>(Table2[[#This Row],[Current Month High]]/Table2[[#This Row],[Close Price]])-1</f>
        <v>2.0317557695567645E-2</v>
      </c>
      <c r="AI245">
        <v>3.9674531614507198</v>
      </c>
      <c r="AJ245">
        <v>79.696837829996994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0.05</v>
      </c>
      <c r="AM245" t="s">
        <v>3175</v>
      </c>
      <c r="AN245">
        <v>-0.37</v>
      </c>
      <c r="AO245" t="s">
        <v>3174</v>
      </c>
      <c r="AP245">
        <v>4.0296964183654999E-2</v>
      </c>
      <c r="AQ245">
        <f>(Table2[[#This Row],[Sharpe Ratio]]-AVERAGE(Table2[Sharpe Ratio]))/_xlfn.STDEV.P(Table2[Sharpe Ratio])</f>
        <v>-0.24684798867380225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0.947091997183376</v>
      </c>
      <c r="AS245">
        <f>_xlfn.RANK.AVG(Table2[[#This Row],[1Y Return vs Nifty Z-Score]],Table2[1Y Return vs Nifty Z-Score])</f>
        <v>190</v>
      </c>
      <c r="AT245">
        <f>_xlfn.RANK.AVG(Table2[[#This Row],[6M Return vs Nifty Z-Score]],Table2[6M Return vs Nifty Z-Score])</f>
        <v>238</v>
      </c>
      <c r="AU245">
        <f>_xlfn.RANK.AVG(Table2[[#This Row],[Sharpe Ratio Z-Score]],Table2[Sharpe Ratio Z-Score])</f>
        <v>405</v>
      </c>
      <c r="AV245">
        <f>(Table2[[#This Row],[Rank 1Y]]+Table2[[#This Row],[Rank 6M]]+Table2[[#This Row],[Rank Sharpe]])/3</f>
        <v>277.66666666666669</v>
      </c>
    </row>
    <row r="246" spans="1:48" x14ac:dyDescent="0.3">
      <c r="A246" t="s">
        <v>121</v>
      </c>
      <c r="B246" t="s">
        <v>122</v>
      </c>
      <c r="C246" t="s">
        <v>3134</v>
      </c>
      <c r="D246" t="s">
        <v>57</v>
      </c>
      <c r="E246">
        <v>247654.04940161001</v>
      </c>
      <c r="F246">
        <v>642.1</v>
      </c>
      <c r="G246">
        <v>43.882584342571398</v>
      </c>
      <c r="H246">
        <f>(Table2[[#This Row],[1Y Return vs Nifty]]-AVERAGE(Table2[1Y Return vs Nifty]))/_xlfn.STDEV.P(Table2[1Y Return vs Nifty])</f>
        <v>0.32355018545452857</v>
      </c>
      <c r="I246">
        <v>-0.78918680704256305</v>
      </c>
      <c r="J246">
        <f>(Table2[[#This Row],[1M Return vs Nifty]]-AVERAGE(Table2[1M Return vs Nifty]))/_xlfn.STDEV.P(Table2[1M Return vs Nifty])</f>
        <v>-0.15502023968398621</v>
      </c>
      <c r="K246">
        <v>-11.088082849039701</v>
      </c>
      <c r="L246">
        <f>(Table2[[#This Row],[6M Return vs Nifty]]-AVERAGE(Table2[6M Return vs Nifty]))/_xlfn.STDEV.P(Table2[6M Return vs Nifty])</f>
        <v>-0.66103214537731847</v>
      </c>
      <c r="M246">
        <v>1.2569666828861701</v>
      </c>
      <c r="N246">
        <f>(Table2[[#This Row],[1W Return vs Nifty]]-AVERAGE(Table2[1W Return vs Nifty]))/_xlfn.STDEV.P(Table2[1W Return vs Nifty])</f>
        <v>-0.34882707213813258</v>
      </c>
      <c r="O246">
        <v>656.23</v>
      </c>
      <c r="P246">
        <v>666.84938536693801</v>
      </c>
      <c r="Q246">
        <v>610.81573202480695</v>
      </c>
      <c r="R246">
        <v>36.105432542127197</v>
      </c>
      <c r="S246" s="1">
        <f>(Table2[[#This Row],[Close Price]]-Table2[[#This Row],[20D EMA]])/Table2[[#This Row],[20D EMA]]</f>
        <v>-2.1532084787345893E-2</v>
      </c>
      <c r="T246" s="1">
        <f>(Table2[[#This Row],[Close Price]]-Table2[[#This Row],[50D EMA]])/Table2[[#This Row],[50D EMA]]</f>
        <v>-3.7113905943423016E-2</v>
      </c>
      <c r="U246" s="1">
        <f>(Table2[[#This Row],[Close Price]]-Table2[[#This Row],[200D EMA]])/Table2[[#This Row],[200D EMA]]</f>
        <v>5.1217194212546134E-2</v>
      </c>
      <c r="V246">
        <v>0.36674281311346402</v>
      </c>
      <c r="W246">
        <v>635.1</v>
      </c>
      <c r="X246">
        <v>648</v>
      </c>
      <c r="Y246">
        <v>631.54999999999995</v>
      </c>
      <c r="Z246">
        <v>662.65</v>
      </c>
      <c r="AA246">
        <v>631.54999999999995</v>
      </c>
      <c r="AB246">
        <v>660.8</v>
      </c>
      <c r="AC246" s="1">
        <f>(Table2[[#This Row],[Close Price]]/Table2[[#This Row],[Day Low]])-1</f>
        <v>1.1021886317115426E-2</v>
      </c>
      <c r="AD246" s="1">
        <f>(Table2[[#This Row],[Day High]]/Table2[[#This Row],[Close Price]])-1</f>
        <v>9.1885999065566271E-3</v>
      </c>
      <c r="AE246" s="1">
        <f>(Table2[[#This Row],[Close Price]]/Table2[[#This Row],[Current Week Low]])-1</f>
        <v>1.6704932309397513E-2</v>
      </c>
      <c r="AF246" s="1">
        <f>(Table2[[#This Row],[Current Week High]]/Table2[[#This Row],[Close Price]])-1</f>
        <v>3.2004360691481049E-2</v>
      </c>
      <c r="AG246" s="1">
        <f>(Table2[[#This Row],[Close Price]]/Table2[[#This Row],[Current Month Low]])-1</f>
        <v>1.6704932309397513E-2</v>
      </c>
      <c r="AH246" s="1">
        <f>(Table2[[#This Row],[Current Month High]]/Table2[[#This Row],[Close Price]])-1</f>
        <v>2.9123189534340232E-2</v>
      </c>
      <c r="AI246">
        <v>39.518766547266701</v>
      </c>
      <c r="AJ246">
        <v>121.911180231553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-7.0000000000000007E-2</v>
      </c>
      <c r="AM246" t="s">
        <v>3174</v>
      </c>
      <c r="AN246">
        <v>-3.64</v>
      </c>
      <c r="AO246" t="s">
        <v>3174</v>
      </c>
      <c r="AP246">
        <v>0.170860798566631</v>
      </c>
      <c r="AQ246">
        <f>(Table2[[#This Row],[Sharpe Ratio]]-AVERAGE(Table2[Sharpe Ratio]))/_xlfn.STDEV.P(Table2[Sharpe Ratio])</f>
        <v>1.2774987045781672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214</v>
      </c>
      <c r="AT246">
        <f>_xlfn.RANK.AVG(Table2[[#This Row],[6M Return vs Nifty Z-Score]],Table2[6M Return vs Nifty Z-Score])</f>
        <v>544</v>
      </c>
      <c r="AU246">
        <f>_xlfn.RANK.AVG(Table2[[#This Row],[Sharpe Ratio Z-Score]],Table2[Sharpe Ratio Z-Score])</f>
        <v>76</v>
      </c>
      <c r="AV246">
        <f>(Table2[[#This Row],[Rank 1Y]]+Table2[[#This Row],[Rank 6M]]+Table2[[#This Row],[Rank Sharpe]])/3</f>
        <v>278</v>
      </c>
    </row>
    <row r="247" spans="1:48" x14ac:dyDescent="0.3">
      <c r="A247" t="s">
        <v>1736</v>
      </c>
      <c r="B247" t="s">
        <v>1737</v>
      </c>
      <c r="C247" t="s">
        <v>3131</v>
      </c>
      <c r="D247" t="s">
        <v>1738</v>
      </c>
      <c r="E247">
        <v>4735.3043496</v>
      </c>
      <c r="F247">
        <v>926</v>
      </c>
      <c r="G247">
        <v>25.5030835883171</v>
      </c>
      <c r="H247">
        <f>(Table2[[#This Row],[1Y Return vs Nifty]]-AVERAGE(Table2[1Y Return vs Nifty]))/_xlfn.STDEV.P(Table2[1Y Return vs Nifty])</f>
        <v>1.0551640491491059E-2</v>
      </c>
      <c r="I247">
        <v>-9.9918331401873495</v>
      </c>
      <c r="J247">
        <f>(Table2[[#This Row],[1M Return vs Nifty]]-AVERAGE(Table2[1M Return vs Nifty]))/_xlfn.STDEV.P(Table2[1M Return vs Nifty])</f>
        <v>-0.99703510115457206</v>
      </c>
      <c r="K247">
        <v>26.8787577544052</v>
      </c>
      <c r="L247">
        <f>(Table2[[#This Row],[6M Return vs Nifty]]-AVERAGE(Table2[6M Return vs Nifty]))/_xlfn.STDEV.P(Table2[6M Return vs Nifty])</f>
        <v>0.5977612195920583</v>
      </c>
      <c r="M247">
        <v>-3.0206421298221802</v>
      </c>
      <c r="N247">
        <f>(Table2[[#This Row],[1W Return vs Nifty]]-AVERAGE(Table2[1W Return vs Nifty]))/_xlfn.STDEV.P(Table2[1W Return vs Nifty])</f>
        <v>-1.3839704155603734</v>
      </c>
      <c r="O247">
        <v>1038.54</v>
      </c>
      <c r="P247">
        <v>1045.12085879099</v>
      </c>
      <c r="Q247">
        <v>885.62949187589697</v>
      </c>
      <c r="R247">
        <v>17.882432735833799</v>
      </c>
      <c r="S247" s="1">
        <f>(Table2[[#This Row],[Close Price]]-Table2[[#This Row],[20D EMA]])/Table2[[#This Row],[20D EMA]]</f>
        <v>-0.10836366437498793</v>
      </c>
      <c r="T247" s="1">
        <f>(Table2[[#This Row],[Close Price]]-Table2[[#This Row],[50D EMA]])/Table2[[#This Row],[50D EMA]]</f>
        <v>-0.11397807037244541</v>
      </c>
      <c r="U247" s="1">
        <f>(Table2[[#This Row],[Close Price]]-Table2[[#This Row],[200D EMA]])/Table2[[#This Row],[200D EMA]]</f>
        <v>4.5583969926963695E-2</v>
      </c>
      <c r="V247">
        <v>0.64209096405745403</v>
      </c>
      <c r="W247">
        <v>921.6</v>
      </c>
      <c r="X247">
        <v>966.3</v>
      </c>
      <c r="Y247">
        <v>921.6</v>
      </c>
      <c r="Z247">
        <v>1033.3</v>
      </c>
      <c r="AA247">
        <v>921.6</v>
      </c>
      <c r="AB247">
        <v>992</v>
      </c>
      <c r="AC247" s="1">
        <f>(Table2[[#This Row],[Close Price]]/Table2[[#This Row],[Day Low]])-1</f>
        <v>4.7743055555555802E-3</v>
      </c>
      <c r="AD247" s="1">
        <f>(Table2[[#This Row],[Day High]]/Table2[[#This Row],[Close Price]])-1</f>
        <v>4.3520518358531213E-2</v>
      </c>
      <c r="AE247" s="1">
        <f>(Table2[[#This Row],[Close Price]]/Table2[[#This Row],[Current Week Low]])-1</f>
        <v>4.7743055555555802E-3</v>
      </c>
      <c r="AF247" s="1">
        <f>(Table2[[#This Row],[Current Week High]]/Table2[[#This Row],[Close Price]])-1</f>
        <v>0.11587473002159832</v>
      </c>
      <c r="AG247" s="1">
        <f>(Table2[[#This Row],[Close Price]]/Table2[[#This Row],[Current Month Low]])-1</f>
        <v>4.7743055555555802E-3</v>
      </c>
      <c r="AH247" s="1">
        <f>(Table2[[#This Row],[Current Month High]]/Table2[[#This Row],[Close Price]])-1</f>
        <v>7.1274298056155594E-2</v>
      </c>
      <c r="AI247">
        <v>29.697624190064701</v>
      </c>
      <c r="AJ247">
        <v>60.207612456747398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-0.09</v>
      </c>
      <c r="AM247" t="s">
        <v>3174</v>
      </c>
      <c r="AN247">
        <v>-13.93</v>
      </c>
      <c r="AO247" t="s">
        <v>3174</v>
      </c>
      <c r="AP247">
        <v>4.8526165724710003E-2</v>
      </c>
      <c r="AQ247">
        <f>(Table2[[#This Row],[Sharpe Ratio]]-AVERAGE(Table2[Sharpe Ratio]))/_xlfn.STDEV.P(Table2[Sharpe Ratio])</f>
        <v>-0.15077118289911817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300</v>
      </c>
      <c r="AT247">
        <f>_xlfn.RANK.AVG(Table2[[#This Row],[6M Return vs Nifty Z-Score]],Table2[6M Return vs Nifty Z-Score])</f>
        <v>155</v>
      </c>
      <c r="AU247">
        <f>_xlfn.RANK.AVG(Table2[[#This Row],[Sharpe Ratio Z-Score]],Table2[Sharpe Ratio Z-Score])</f>
        <v>380</v>
      </c>
      <c r="AV247">
        <f>(Table2[[#This Row],[Rank 1Y]]+Table2[[#This Row],[Rank 6M]]+Table2[[#This Row],[Rank Sharpe]])/3</f>
        <v>278.33333333333331</v>
      </c>
    </row>
    <row r="248" spans="1:48" x14ac:dyDescent="0.3">
      <c r="A248" t="s">
        <v>1140</v>
      </c>
      <c r="B248" t="s">
        <v>1141</v>
      </c>
      <c r="C248" t="s">
        <v>3129</v>
      </c>
      <c r="D248" t="s">
        <v>579</v>
      </c>
      <c r="E248">
        <v>11127.23742609</v>
      </c>
      <c r="F248">
        <v>1247.8499999999999</v>
      </c>
      <c r="G248">
        <v>23.187974929398699</v>
      </c>
      <c r="H248">
        <f>(Table2[[#This Row],[1Y Return vs Nifty]]-AVERAGE(Table2[1Y Return vs Nifty]))/_xlfn.STDEV.P(Table2[1Y Return vs Nifty])</f>
        <v>-2.8874111674549674E-2</v>
      </c>
      <c r="I248">
        <v>6.2943351515652104</v>
      </c>
      <c r="J248">
        <f>(Table2[[#This Row],[1M Return vs Nifty]]-AVERAGE(Table2[1M Return vs Nifty]))/_xlfn.STDEV.P(Table2[1M Return vs Nifty])</f>
        <v>0.49310102291622215</v>
      </c>
      <c r="K248">
        <v>19.801140197546999</v>
      </c>
      <c r="L248">
        <f>(Table2[[#This Row],[6M Return vs Nifty]]-AVERAGE(Table2[6M Return vs Nifty]))/_xlfn.STDEV.P(Table2[6M Return vs Nifty])</f>
        <v>0.36310229409917716</v>
      </c>
      <c r="M248">
        <v>-3.9950830315197501</v>
      </c>
      <c r="N248">
        <f>(Table2[[#This Row],[1W Return vs Nifty]]-AVERAGE(Table2[1W Return vs Nifty]))/_xlfn.STDEV.P(Table2[1W Return vs Nifty])</f>
        <v>-1.6197764598049753</v>
      </c>
      <c r="O248">
        <v>1203.1300000000001</v>
      </c>
      <c r="P248">
        <v>1139.0300526183</v>
      </c>
      <c r="Q248">
        <v>1003.65129809827</v>
      </c>
      <c r="R248">
        <v>57.1788163679728</v>
      </c>
      <c r="S248" s="1">
        <f>(Table2[[#This Row],[Close Price]]-Table2[[#This Row],[20D EMA]])/Table2[[#This Row],[20D EMA]]</f>
        <v>3.7169715658324366E-2</v>
      </c>
      <c r="T248" s="1">
        <f>(Table2[[#This Row],[Close Price]]-Table2[[#This Row],[50D EMA]])/Table2[[#This Row],[50D EMA]]</f>
        <v>9.5537380362839722E-2</v>
      </c>
      <c r="U248" s="1">
        <f>(Table2[[#This Row],[Close Price]]-Table2[[#This Row],[200D EMA]])/Table2[[#This Row],[200D EMA]]</f>
        <v>0.24331030345344087</v>
      </c>
      <c r="V248">
        <v>1.54314309382521</v>
      </c>
      <c r="W248">
        <v>1171.3</v>
      </c>
      <c r="X248">
        <v>1265</v>
      </c>
      <c r="Y248">
        <v>1155</v>
      </c>
      <c r="Z248">
        <v>1265</v>
      </c>
      <c r="AA248">
        <v>1155</v>
      </c>
      <c r="AB248">
        <v>1265</v>
      </c>
      <c r="AC248" s="1">
        <f>(Table2[[#This Row],[Close Price]]/Table2[[#This Row],[Day Low]])-1</f>
        <v>6.5354734056176866E-2</v>
      </c>
      <c r="AD248" s="1">
        <f>(Table2[[#This Row],[Day High]]/Table2[[#This Row],[Close Price]])-1</f>
        <v>1.3743639059181856E-2</v>
      </c>
      <c r="AE248" s="1">
        <f>(Table2[[#This Row],[Close Price]]/Table2[[#This Row],[Current Week Low]])-1</f>
        <v>8.0389610389610233E-2</v>
      </c>
      <c r="AF248" s="1">
        <f>(Table2[[#This Row],[Current Week High]]/Table2[[#This Row],[Close Price]])-1</f>
        <v>1.3743639059181856E-2</v>
      </c>
      <c r="AG248" s="1">
        <f>(Table2[[#This Row],[Close Price]]/Table2[[#This Row],[Current Month Low]])-1</f>
        <v>8.0389610389610233E-2</v>
      </c>
      <c r="AH248" s="1">
        <f>(Table2[[#This Row],[Current Month High]]/Table2[[#This Row],[Close Price]])-1</f>
        <v>1.3743639059181856E-2</v>
      </c>
      <c r="AI248">
        <v>9.7567816644628707</v>
      </c>
      <c r="AJ248">
        <v>60.670829846133998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0.16</v>
      </c>
      <c r="AM248" t="s">
        <v>3175</v>
      </c>
      <c r="AN248">
        <v>6.2</v>
      </c>
      <c r="AO248" t="s">
        <v>3175</v>
      </c>
      <c r="AP248">
        <v>7.1064131422436005E-2</v>
      </c>
      <c r="AQ248">
        <f>(Table2[[#This Row],[Sharpe Ratio]]-AVERAGE(Table2[Sharpe Ratio]))/_xlfn.STDEV.P(Table2[Sharpe Ratio])</f>
        <v>0.11236197067525729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-0.68008528378886834</v>
      </c>
      <c r="AS248">
        <f>_xlfn.RANK.AVG(Table2[[#This Row],[1Y Return vs Nifty Z-Score]],Table2[1Y Return vs Nifty Z-Score])</f>
        <v>318</v>
      </c>
      <c r="AT248">
        <f>_xlfn.RANK.AVG(Table2[[#This Row],[6M Return vs Nifty Z-Score]],Table2[6M Return vs Nifty Z-Score])</f>
        <v>209</v>
      </c>
      <c r="AU248">
        <f>_xlfn.RANK.AVG(Table2[[#This Row],[Sharpe Ratio Z-Score]],Table2[Sharpe Ratio Z-Score])</f>
        <v>316</v>
      </c>
      <c r="AV248">
        <f>(Table2[[#This Row],[Rank 1Y]]+Table2[[#This Row],[Rank 6M]]+Table2[[#This Row],[Rank Sharpe]])/3</f>
        <v>281</v>
      </c>
    </row>
    <row r="249" spans="1:48" x14ac:dyDescent="0.3">
      <c r="A249" t="s">
        <v>773</v>
      </c>
      <c r="B249" t="s">
        <v>774</v>
      </c>
      <c r="C249" t="s">
        <v>3129</v>
      </c>
      <c r="D249" t="s">
        <v>398</v>
      </c>
      <c r="E249">
        <v>21026.571897450001</v>
      </c>
      <c r="F249">
        <v>4266.5</v>
      </c>
      <c r="G249">
        <v>45.444665430655903</v>
      </c>
      <c r="H249">
        <f>(Table2[[#This Row],[1Y Return vs Nifty]]-AVERAGE(Table2[1Y Return vs Nifty]))/_xlfn.STDEV.P(Table2[1Y Return vs Nifty])</f>
        <v>0.35015205643144054</v>
      </c>
      <c r="I249">
        <v>3.2694881879673598</v>
      </c>
      <c r="J249">
        <f>(Table2[[#This Row],[1M Return vs Nifty]]-AVERAGE(Table2[1M Return vs Nifty]))/_xlfn.STDEV.P(Table2[1M Return vs Nifty])</f>
        <v>0.21633649184321277</v>
      </c>
      <c r="K249">
        <v>24.7569933020152</v>
      </c>
      <c r="L249">
        <f>(Table2[[#This Row],[6M Return vs Nifty]]-AVERAGE(Table2[6M Return vs Nifty]))/_xlfn.STDEV.P(Table2[6M Return vs Nifty])</f>
        <v>0.52741396466524004</v>
      </c>
      <c r="M249">
        <v>3.0332097215153699</v>
      </c>
      <c r="N249">
        <f>(Table2[[#This Row],[1W Return vs Nifty]]-AVERAGE(Table2[1W Return vs Nifty]))/_xlfn.STDEV.P(Table2[1W Return vs Nifty])</f>
        <v>8.1007968474888378E-2</v>
      </c>
      <c r="O249">
        <v>4427.66</v>
      </c>
      <c r="P249">
        <v>4305.9955238831599</v>
      </c>
      <c r="Q249">
        <v>3625.9211636508198</v>
      </c>
      <c r="R249">
        <v>36.627039138160299</v>
      </c>
      <c r="S249" s="1">
        <f>(Table2[[#This Row],[Close Price]]-Table2[[#This Row],[20D EMA]])/Table2[[#This Row],[20D EMA]]</f>
        <v>-3.6398458779581054E-2</v>
      </c>
      <c r="T249" s="1">
        <f>(Table2[[#This Row],[Close Price]]-Table2[[#This Row],[50D EMA]])/Table2[[#This Row],[50D EMA]]</f>
        <v>-9.1722166602585531E-3</v>
      </c>
      <c r="U249" s="1">
        <f>(Table2[[#This Row],[Close Price]]-Table2[[#This Row],[200D EMA]])/Table2[[#This Row],[200D EMA]]</f>
        <v>0.17666650967783384</v>
      </c>
      <c r="V249">
        <v>0.87462582598433902</v>
      </c>
      <c r="W249">
        <v>4245.3</v>
      </c>
      <c r="X249">
        <v>4439</v>
      </c>
      <c r="Y249">
        <v>4245.3</v>
      </c>
      <c r="Z249">
        <v>4599</v>
      </c>
      <c r="AA249">
        <v>4245.3</v>
      </c>
      <c r="AB249">
        <v>4599</v>
      </c>
      <c r="AC249" s="1">
        <f>(Table2[[#This Row],[Close Price]]/Table2[[#This Row],[Day Low]])-1</f>
        <v>4.993757802746579E-3</v>
      </c>
      <c r="AD249" s="1">
        <f>(Table2[[#This Row],[Day High]]/Table2[[#This Row],[Close Price]])-1</f>
        <v>4.0431266846361114E-2</v>
      </c>
      <c r="AE249" s="1">
        <f>(Table2[[#This Row],[Close Price]]/Table2[[#This Row],[Current Week Low]])-1</f>
        <v>4.993757802746579E-3</v>
      </c>
      <c r="AF249" s="1">
        <f>(Table2[[#This Row],[Current Week High]]/Table2[[#This Row],[Close Price]])-1</f>
        <v>7.793273174733395E-2</v>
      </c>
      <c r="AG249" s="1">
        <f>(Table2[[#This Row],[Close Price]]/Table2[[#This Row],[Current Month Low]])-1</f>
        <v>4.993757802746579E-3</v>
      </c>
      <c r="AH249" s="1">
        <f>(Table2[[#This Row],[Current Month High]]/Table2[[#This Row],[Close Price]])-1</f>
        <v>7.793273174733395E-2</v>
      </c>
      <c r="AI249">
        <v>15.0826204148599</v>
      </c>
      <c r="AJ249">
        <v>91.322869955156904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0.01</v>
      </c>
      <c r="AM249" t="s">
        <v>3175</v>
      </c>
      <c r="AN249">
        <v>-5.55</v>
      </c>
      <c r="AO249" t="s">
        <v>3174</v>
      </c>
      <c r="AP249">
        <v>1.7107827805627002E-2</v>
      </c>
      <c r="AQ249">
        <f>(Table2[[#This Row],[Sharpe Ratio]]-AVERAGE(Table2[Sharpe Ratio]))/_xlfn.STDEV.P(Table2[Sharpe Ratio])</f>
        <v>-0.5175836293990177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0.65732685201576402</v>
      </c>
      <c r="AS249">
        <f>_xlfn.RANK.AVG(Table2[[#This Row],[1Y Return vs Nifty Z-Score]],Table2[1Y Return vs Nifty Z-Score])</f>
        <v>205</v>
      </c>
      <c r="AT249">
        <f>_xlfn.RANK.AVG(Table2[[#This Row],[6M Return vs Nifty Z-Score]],Table2[6M Return vs Nifty Z-Score])</f>
        <v>173</v>
      </c>
      <c r="AU249">
        <f>_xlfn.RANK.AVG(Table2[[#This Row],[Sharpe Ratio Z-Score]],Table2[Sharpe Ratio Z-Score])</f>
        <v>469</v>
      </c>
      <c r="AV249">
        <f>(Table2[[#This Row],[Rank 1Y]]+Table2[[#This Row],[Rank 6M]]+Table2[[#This Row],[Rank Sharpe]])/3</f>
        <v>282.33333333333331</v>
      </c>
    </row>
    <row r="250" spans="1:48" x14ac:dyDescent="0.3">
      <c r="A250" t="s">
        <v>1001</v>
      </c>
      <c r="B250" t="s">
        <v>1002</v>
      </c>
      <c r="C250" t="s">
        <v>3140</v>
      </c>
      <c r="D250" t="s">
        <v>779</v>
      </c>
      <c r="E250">
        <v>14185.969995650001</v>
      </c>
      <c r="F250">
        <v>3021.5</v>
      </c>
      <c r="G250">
        <v>34.020068103895603</v>
      </c>
      <c r="H250">
        <f>(Table2[[#This Row],[1Y Return vs Nifty]]-AVERAGE(Table2[1Y Return vs Nifty]))/_xlfn.STDEV.P(Table2[1Y Return vs Nifty])</f>
        <v>0.15559386968434549</v>
      </c>
      <c r="I250">
        <v>5.3711343508097196</v>
      </c>
      <c r="J250">
        <f>(Table2[[#This Row],[1M Return vs Nifty]]-AVERAGE(Table2[1M Return vs Nifty]))/_xlfn.STDEV.P(Table2[1M Return vs Nifty])</f>
        <v>0.40863088615154791</v>
      </c>
      <c r="K250">
        <v>10.8638054053442</v>
      </c>
      <c r="L250">
        <f>(Table2[[#This Row],[6M Return vs Nifty]]-AVERAGE(Table2[6M Return vs Nifty]))/_xlfn.STDEV.P(Table2[6M Return vs Nifty])</f>
        <v>6.6784308243012402E-2</v>
      </c>
      <c r="M250">
        <v>4.2580996748738498</v>
      </c>
      <c r="N250">
        <f>(Table2[[#This Row],[1W Return vs Nifty]]-AVERAGE(Table2[1W Return vs Nifty]))/_xlfn.STDEV.P(Table2[1W Return vs Nifty])</f>
        <v>0.37742045899456739</v>
      </c>
      <c r="O250">
        <v>2872.14</v>
      </c>
      <c r="P250">
        <v>2741.22611540351</v>
      </c>
      <c r="Q250">
        <v>2468.84845750879</v>
      </c>
      <c r="R250">
        <v>69.115277342144097</v>
      </c>
      <c r="S250" s="1">
        <f>(Table2[[#This Row],[Close Price]]-Table2[[#This Row],[20D EMA]])/Table2[[#This Row],[20D EMA]]</f>
        <v>5.2003036063701678E-2</v>
      </c>
      <c r="T250" s="1">
        <f>(Table2[[#This Row],[Close Price]]-Table2[[#This Row],[50D EMA]])/Table2[[#This Row],[50D EMA]]</f>
        <v>0.10224398601106773</v>
      </c>
      <c r="U250" s="1">
        <f>(Table2[[#This Row],[Close Price]]-Table2[[#This Row],[200D EMA]])/Table2[[#This Row],[200D EMA]]</f>
        <v>0.22384992517882898</v>
      </c>
      <c r="V250">
        <v>2.9260261792585598</v>
      </c>
      <c r="W250">
        <v>2909.8</v>
      </c>
      <c r="X250">
        <v>3055</v>
      </c>
      <c r="Y250">
        <v>2909.8</v>
      </c>
      <c r="Z250">
        <v>3099</v>
      </c>
      <c r="AA250">
        <v>2909.8</v>
      </c>
      <c r="AB250">
        <v>3099</v>
      </c>
      <c r="AC250" s="1">
        <f>(Table2[[#This Row],[Close Price]]/Table2[[#This Row],[Day Low]])-1</f>
        <v>3.8387518042477087E-2</v>
      </c>
      <c r="AD250" s="1">
        <f>(Table2[[#This Row],[Day High]]/Table2[[#This Row],[Close Price]])-1</f>
        <v>1.1087208340228472E-2</v>
      </c>
      <c r="AE250" s="1">
        <f>(Table2[[#This Row],[Close Price]]/Table2[[#This Row],[Current Week Low]])-1</f>
        <v>3.8387518042477087E-2</v>
      </c>
      <c r="AF250" s="1">
        <f>(Table2[[#This Row],[Current Week High]]/Table2[[#This Row],[Close Price]])-1</f>
        <v>2.5649511831871585E-2</v>
      </c>
      <c r="AG250" s="1">
        <f>(Table2[[#This Row],[Close Price]]/Table2[[#This Row],[Current Month Low]])-1</f>
        <v>3.8387518042477087E-2</v>
      </c>
      <c r="AH250" s="1">
        <f>(Table2[[#This Row],[Current Month High]]/Table2[[#This Row],[Close Price]])-1</f>
        <v>2.5649511831871585E-2</v>
      </c>
      <c r="AI250">
        <v>3.1937779248717399</v>
      </c>
      <c r="AJ250">
        <v>66.924479310535304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0.13</v>
      </c>
      <c r="AM250" t="s">
        <v>3175</v>
      </c>
      <c r="AN250">
        <v>11.48</v>
      </c>
      <c r="AO250" t="s">
        <v>3175</v>
      </c>
      <c r="AP250">
        <v>7.6663537216929006E-2</v>
      </c>
      <c r="AQ250">
        <f>(Table2[[#This Row],[Sharpe Ratio]]-AVERAGE(Table2[Sharpe Ratio]))/_xlfn.STDEV.P(Table2[Sharpe Ratio])</f>
        <v>0.17773563059684613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1.1861651536703193</v>
      </c>
      <c r="AS250">
        <f>_xlfn.RANK.AVG(Table2[[#This Row],[1Y Return vs Nifty Z-Score]],Table2[1Y Return vs Nifty Z-Score])</f>
        <v>258</v>
      </c>
      <c r="AT250">
        <f>_xlfn.RANK.AVG(Table2[[#This Row],[6M Return vs Nifty Z-Score]],Table2[6M Return vs Nifty Z-Score])</f>
        <v>298</v>
      </c>
      <c r="AU250">
        <f>_xlfn.RANK.AVG(Table2[[#This Row],[Sharpe Ratio Z-Score]],Table2[Sharpe Ratio Z-Score])</f>
        <v>294</v>
      </c>
      <c r="AV250">
        <f>(Table2[[#This Row],[Rank 1Y]]+Table2[[#This Row],[Rank 6M]]+Table2[[#This Row],[Rank Sharpe]])/3</f>
        <v>283.33333333333331</v>
      </c>
    </row>
    <row r="251" spans="1:48" x14ac:dyDescent="0.3">
      <c r="A251" t="s">
        <v>1928</v>
      </c>
      <c r="B251" t="s">
        <v>1929</v>
      </c>
      <c r="C251" t="s">
        <v>3127</v>
      </c>
      <c r="D251" t="s">
        <v>276</v>
      </c>
      <c r="E251">
        <v>3716.6909077</v>
      </c>
      <c r="F251">
        <v>2186.9499999999998</v>
      </c>
      <c r="G251">
        <v>55.315251208180598</v>
      </c>
      <c r="H251">
        <f>(Table2[[#This Row],[1Y Return vs Nifty]]-AVERAGE(Table2[1Y Return vs Nifty]))/_xlfn.STDEV.P(Table2[1Y Return vs Nifty])</f>
        <v>0.51824579453708308</v>
      </c>
      <c r="I251">
        <v>-10.7901807791194</v>
      </c>
      <c r="J251">
        <f>(Table2[[#This Row],[1M Return vs Nifty]]-AVERAGE(Table2[1M Return vs Nifty]))/_xlfn.STDEV.P(Table2[1M Return vs Nifty])</f>
        <v>-1.0700815436957387</v>
      </c>
      <c r="K251">
        <v>22.536232054935599</v>
      </c>
      <c r="L251">
        <f>(Table2[[#This Row],[6M Return vs Nifty]]-AVERAGE(Table2[6M Return vs Nifty]))/_xlfn.STDEV.P(Table2[6M Return vs Nifty])</f>
        <v>0.45378446380149751</v>
      </c>
      <c r="M251">
        <v>-0.90807848110487299</v>
      </c>
      <c r="N251">
        <f>(Table2[[#This Row],[1W Return vs Nifty]]-AVERAGE(Table2[1W Return vs Nifty]))/_xlfn.STDEV.P(Table2[1W Return vs Nifty])</f>
        <v>-0.87274877415437613</v>
      </c>
      <c r="O251">
        <v>2338.0100000000002</v>
      </c>
      <c r="P251">
        <v>2363.7813579106601</v>
      </c>
      <c r="Q251">
        <v>1982.2213440539699</v>
      </c>
      <c r="R251">
        <v>25.0425232835311</v>
      </c>
      <c r="S251" s="1">
        <f>(Table2[[#This Row],[Close Price]]-Table2[[#This Row],[20D EMA]])/Table2[[#This Row],[20D EMA]]</f>
        <v>-6.461050209366101E-2</v>
      </c>
      <c r="T251" s="1">
        <f>(Table2[[#This Row],[Close Price]]-Table2[[#This Row],[50D EMA]])/Table2[[#This Row],[50D EMA]]</f>
        <v>-7.4808677764918577E-2</v>
      </c>
      <c r="U251" s="1">
        <f>(Table2[[#This Row],[Close Price]]-Table2[[#This Row],[200D EMA]])/Table2[[#This Row],[200D EMA]]</f>
        <v>0.10328243945114929</v>
      </c>
      <c r="V251">
        <v>0.46958347817865198</v>
      </c>
      <c r="W251">
        <v>2166.1</v>
      </c>
      <c r="X251">
        <v>2240</v>
      </c>
      <c r="Y251">
        <v>2166.1</v>
      </c>
      <c r="Z251">
        <v>2330</v>
      </c>
      <c r="AA251">
        <v>2166.1</v>
      </c>
      <c r="AB251">
        <v>2330</v>
      </c>
      <c r="AC251" s="1">
        <f>(Table2[[#This Row],[Close Price]]/Table2[[#This Row],[Day Low]])-1</f>
        <v>9.6255943862240123E-3</v>
      </c>
      <c r="AD251" s="1">
        <f>(Table2[[#This Row],[Day High]]/Table2[[#This Row],[Close Price]])-1</f>
        <v>2.425752760694122E-2</v>
      </c>
      <c r="AE251" s="1">
        <f>(Table2[[#This Row],[Close Price]]/Table2[[#This Row],[Current Week Low]])-1</f>
        <v>9.6255943862240123E-3</v>
      </c>
      <c r="AF251" s="1">
        <f>(Table2[[#This Row],[Current Week High]]/Table2[[#This Row],[Close Price]])-1</f>
        <v>6.5410731841148761E-2</v>
      </c>
      <c r="AG251" s="1">
        <f>(Table2[[#This Row],[Close Price]]/Table2[[#This Row],[Current Month Low]])-1</f>
        <v>9.6255943862240123E-3</v>
      </c>
      <c r="AH251" s="1">
        <f>(Table2[[#This Row],[Current Month High]]/Table2[[#This Row],[Close Price]])-1</f>
        <v>6.5410731841148761E-2</v>
      </c>
      <c r="AI251">
        <v>28.032190950867601</v>
      </c>
      <c r="AJ251">
        <v>97.333634107827606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-0.1</v>
      </c>
      <c r="AM251" t="s">
        <v>3174</v>
      </c>
      <c r="AN251">
        <v>-6.39</v>
      </c>
      <c r="AO251" t="s">
        <v>3174</v>
      </c>
      <c r="AP251">
        <v>5.9048768964059997E-3</v>
      </c>
      <c r="AQ251">
        <f>(Table2[[#This Row],[Sharpe Ratio]]-AVERAGE(Table2[Sharpe Ratio]))/_xlfn.STDEV.P(Table2[Sharpe Ratio])</f>
        <v>-0.64837927624746727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167</v>
      </c>
      <c r="AT251">
        <f>_xlfn.RANK.AVG(Table2[[#This Row],[6M Return vs Nifty Z-Score]],Table2[6M Return vs Nifty Z-Score])</f>
        <v>188</v>
      </c>
      <c r="AU251">
        <f>_xlfn.RANK.AVG(Table2[[#This Row],[Sharpe Ratio Z-Score]],Table2[Sharpe Ratio Z-Score])</f>
        <v>498</v>
      </c>
      <c r="AV251">
        <f>(Table2[[#This Row],[Rank 1Y]]+Table2[[#This Row],[Rank 6M]]+Table2[[#This Row],[Rank Sharpe]])/3</f>
        <v>284.33333333333331</v>
      </c>
    </row>
    <row r="252" spans="1:48" x14ac:dyDescent="0.3">
      <c r="A252" t="s">
        <v>457</v>
      </c>
      <c r="B252" t="s">
        <v>458</v>
      </c>
      <c r="C252" t="s">
        <v>3129</v>
      </c>
      <c r="D252" t="s">
        <v>24</v>
      </c>
      <c r="E252">
        <v>47494.663263413997</v>
      </c>
      <c r="F252">
        <v>193.67</v>
      </c>
      <c r="G252">
        <v>2.8228722760123102</v>
      </c>
      <c r="H252">
        <f>(Table2[[#This Row],[1Y Return vs Nifty]]-AVERAGE(Table2[1Y Return vs Nifty]))/_xlfn.STDEV.P(Table2[1Y Return vs Nifty])</f>
        <v>-0.37568698672271378</v>
      </c>
      <c r="I252">
        <v>2.3561831767197301</v>
      </c>
      <c r="J252">
        <f>(Table2[[#This Row],[1M Return vs Nifty]]-AVERAGE(Table2[1M Return vs Nifty]))/_xlfn.STDEV.P(Table2[1M Return vs Nifty])</f>
        <v>0.13277179048591617</v>
      </c>
      <c r="K252">
        <v>15.9347140640996</v>
      </c>
      <c r="L252">
        <f>(Table2[[#This Row],[6M Return vs Nifty]]-AVERAGE(Table2[6M Return vs Nifty]))/_xlfn.STDEV.P(Table2[6M Return vs Nifty])</f>
        <v>0.23491065408986384</v>
      </c>
      <c r="M252">
        <v>5.29586469001545</v>
      </c>
      <c r="N252">
        <f>(Table2[[#This Row],[1W Return vs Nifty]]-AVERAGE(Table2[1W Return vs Nifty]))/_xlfn.STDEV.P(Table2[1W Return vs Nifty])</f>
        <v>0.62855037631399624</v>
      </c>
      <c r="O252">
        <v>191.6</v>
      </c>
      <c r="P252">
        <v>190.514574200825</v>
      </c>
      <c r="Q252">
        <v>172.82475520196201</v>
      </c>
      <c r="R252">
        <v>58.193249420914597</v>
      </c>
      <c r="S252" s="1">
        <f>(Table2[[#This Row],[Close Price]]-Table2[[#This Row],[20D EMA]])/Table2[[#This Row],[20D EMA]]</f>
        <v>1.0803757828809985E-2</v>
      </c>
      <c r="T252" s="1">
        <f>(Table2[[#This Row],[Close Price]]-Table2[[#This Row],[50D EMA]])/Table2[[#This Row],[50D EMA]]</f>
        <v>1.6562647831072485E-2</v>
      </c>
      <c r="U252" s="1">
        <f>(Table2[[#This Row],[Close Price]]-Table2[[#This Row],[200D EMA]])/Table2[[#This Row],[200D EMA]]</f>
        <v>0.12061492448624243</v>
      </c>
      <c r="V252">
        <v>1.01921503727878</v>
      </c>
      <c r="W252">
        <v>192.36</v>
      </c>
      <c r="X252">
        <v>198.49</v>
      </c>
      <c r="Y252">
        <v>191.06</v>
      </c>
      <c r="Z252">
        <v>200.1</v>
      </c>
      <c r="AA252">
        <v>191.06</v>
      </c>
      <c r="AB252">
        <v>200.1</v>
      </c>
      <c r="AC252" s="1">
        <f>(Table2[[#This Row],[Close Price]]/Table2[[#This Row],[Day Low]])-1</f>
        <v>6.8101476398418903E-3</v>
      </c>
      <c r="AD252" s="1">
        <f>(Table2[[#This Row],[Day High]]/Table2[[#This Row],[Close Price]])-1</f>
        <v>2.4887695564620449E-2</v>
      </c>
      <c r="AE252" s="1">
        <f>(Table2[[#This Row],[Close Price]]/Table2[[#This Row],[Current Week Low]])-1</f>
        <v>1.3660630168533361E-2</v>
      </c>
      <c r="AF252" s="1">
        <f>(Table2[[#This Row],[Current Week High]]/Table2[[#This Row],[Close Price]])-1</f>
        <v>3.3200805493881491E-2</v>
      </c>
      <c r="AG252" s="1">
        <f>(Table2[[#This Row],[Close Price]]/Table2[[#This Row],[Current Month Low]])-1</f>
        <v>1.3660630168533361E-2</v>
      </c>
      <c r="AH252" s="1">
        <f>(Table2[[#This Row],[Current Month High]]/Table2[[#This Row],[Close Price]])-1</f>
        <v>3.3200805493881491E-2</v>
      </c>
      <c r="AI252">
        <v>6.6711416326741402</v>
      </c>
      <c r="AJ252">
        <v>41.107468123861501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0.01</v>
      </c>
      <c r="AM252" t="s">
        <v>3175</v>
      </c>
      <c r="AN252">
        <v>5.07</v>
      </c>
      <c r="AO252" t="s">
        <v>3175</v>
      </c>
      <c r="AP252">
        <v>0.11375781783627199</v>
      </c>
      <c r="AQ252">
        <f>(Table2[[#This Row],[Sharpe Ratio]]-AVERAGE(Table2[Sharpe Ratio]))/_xlfn.STDEV.P(Table2[Sharpe Ratio])</f>
        <v>0.61081531355711349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1.2313611477241762</v>
      </c>
      <c r="AS252">
        <f>_xlfn.RANK.AVG(Table2[[#This Row],[1Y Return vs Nifty Z-Score]],Table2[1Y Return vs Nifty Z-Score])</f>
        <v>424</v>
      </c>
      <c r="AT252">
        <f>_xlfn.RANK.AVG(Table2[[#This Row],[6M Return vs Nifty Z-Score]],Table2[6M Return vs Nifty Z-Score])</f>
        <v>239</v>
      </c>
      <c r="AU252">
        <f>_xlfn.RANK.AVG(Table2[[#This Row],[Sharpe Ratio Z-Score]],Table2[Sharpe Ratio Z-Score])</f>
        <v>191</v>
      </c>
      <c r="AV252">
        <f>(Table2[[#This Row],[Rank 1Y]]+Table2[[#This Row],[Rank 6M]]+Table2[[#This Row],[Rank Sharpe]])/3</f>
        <v>284.66666666666669</v>
      </c>
    </row>
    <row r="253" spans="1:48" x14ac:dyDescent="0.3">
      <c r="A253" t="s">
        <v>1030</v>
      </c>
      <c r="B253" t="s">
        <v>1031</v>
      </c>
      <c r="C253" t="s">
        <v>3133</v>
      </c>
      <c r="D253" t="s">
        <v>51</v>
      </c>
      <c r="E253">
        <v>13808.9575941</v>
      </c>
      <c r="F253">
        <v>569.75</v>
      </c>
      <c r="G253">
        <v>29.7602206262303</v>
      </c>
      <c r="H253">
        <f>(Table2[[#This Row],[1Y Return vs Nifty]]-AVERAGE(Table2[1Y Return vs Nifty]))/_xlfn.STDEV.P(Table2[1Y Return vs Nifty])</f>
        <v>8.3049676014390603E-2</v>
      </c>
      <c r="I253">
        <v>-11.8574866141826</v>
      </c>
      <c r="J253">
        <f>(Table2[[#This Row],[1M Return vs Nifty]]-AVERAGE(Table2[1M Return vs Nifty]))/_xlfn.STDEV.P(Table2[1M Return vs Nifty])</f>
        <v>-1.1677368639508183</v>
      </c>
      <c r="K253">
        <v>17.059652040559399</v>
      </c>
      <c r="L253">
        <f>(Table2[[#This Row],[6M Return vs Nifty]]-AVERAGE(Table2[6M Return vs Nifty]))/_xlfn.STDEV.P(Table2[6M Return vs Nifty])</f>
        <v>0.27220805461787057</v>
      </c>
      <c r="M253">
        <v>12.928254932330701</v>
      </c>
      <c r="N253">
        <f>(Table2[[#This Row],[1W Return vs Nifty]]-AVERAGE(Table2[1W Return vs Nifty]))/_xlfn.STDEV.P(Table2[1W Return vs Nifty])</f>
        <v>2.4755210320367782</v>
      </c>
      <c r="O253">
        <v>585.23</v>
      </c>
      <c r="P253">
        <v>593.72621593819895</v>
      </c>
      <c r="Q253">
        <v>503.63311543569898</v>
      </c>
      <c r="R253">
        <v>46.690856147068899</v>
      </c>
      <c r="S253" s="1">
        <f>(Table2[[#This Row],[Close Price]]-Table2[[#This Row],[20D EMA]])/Table2[[#This Row],[20D EMA]]</f>
        <v>-2.645113886847909E-2</v>
      </c>
      <c r="T253" s="1">
        <f>(Table2[[#This Row],[Close Price]]-Table2[[#This Row],[50D EMA]])/Table2[[#This Row],[50D EMA]]</f>
        <v>-4.0382612885489694E-2</v>
      </c>
      <c r="U253" s="1">
        <f>(Table2[[#This Row],[Close Price]]-Table2[[#This Row],[200D EMA]])/Table2[[#This Row],[200D EMA]]</f>
        <v>0.13127985936171516</v>
      </c>
      <c r="V253">
        <v>1.5655281220080699</v>
      </c>
      <c r="W253">
        <v>560</v>
      </c>
      <c r="X253">
        <v>599</v>
      </c>
      <c r="Y253">
        <v>547.35</v>
      </c>
      <c r="Z253">
        <v>607.5</v>
      </c>
      <c r="AA253">
        <v>554.4</v>
      </c>
      <c r="AB253">
        <v>607.5</v>
      </c>
      <c r="AC253" s="1">
        <f>(Table2[[#This Row],[Close Price]]/Table2[[#This Row],[Day Low]])-1</f>
        <v>1.7410714285714279E-2</v>
      </c>
      <c r="AD253" s="1">
        <f>(Table2[[#This Row],[Day High]]/Table2[[#This Row],[Close Price]])-1</f>
        <v>5.1338306274681944E-2</v>
      </c>
      <c r="AE253" s="1">
        <f>(Table2[[#This Row],[Close Price]]/Table2[[#This Row],[Current Week Low]])-1</f>
        <v>4.0924454188361992E-2</v>
      </c>
      <c r="AF253" s="1">
        <f>(Table2[[#This Row],[Current Week High]]/Table2[[#This Row],[Close Price]])-1</f>
        <v>6.6257130320315882E-2</v>
      </c>
      <c r="AG253" s="1">
        <f>(Table2[[#This Row],[Close Price]]/Table2[[#This Row],[Current Month Low]])-1</f>
        <v>2.768759018759015E-2</v>
      </c>
      <c r="AH253" s="1">
        <f>(Table2[[#This Row],[Current Month High]]/Table2[[#This Row],[Close Price]])-1</f>
        <v>6.6257130320315882E-2</v>
      </c>
      <c r="AI253">
        <v>26.5467310223782</v>
      </c>
      <c r="AJ253">
        <v>78.6330145790876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-0.02</v>
      </c>
      <c r="AM253" t="s">
        <v>3174</v>
      </c>
      <c r="AN253">
        <v>4.6900000000000004</v>
      </c>
      <c r="AO253" t="s">
        <v>3175</v>
      </c>
      <c r="AP253">
        <v>5.8246750473580002E-2</v>
      </c>
      <c r="AQ253">
        <f>(Table2[[#This Row],[Sharpe Ratio]]-AVERAGE(Table2[Sharpe Ratio]))/_xlfn.STDEV.P(Table2[Sharpe Ratio])</f>
        <v>-3.7282319092070373E-2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275</v>
      </c>
      <c r="AT253">
        <f>_xlfn.RANK.AVG(Table2[[#This Row],[6M Return vs Nifty Z-Score]],Table2[6M Return vs Nifty Z-Score])</f>
        <v>227</v>
      </c>
      <c r="AU253">
        <f>_xlfn.RANK.AVG(Table2[[#This Row],[Sharpe Ratio Z-Score]],Table2[Sharpe Ratio Z-Score])</f>
        <v>353</v>
      </c>
      <c r="AV253">
        <f>(Table2[[#This Row],[Rank 1Y]]+Table2[[#This Row],[Rank 6M]]+Table2[[#This Row],[Rank Sharpe]])/3</f>
        <v>285</v>
      </c>
    </row>
    <row r="254" spans="1:48" x14ac:dyDescent="0.3">
      <c r="A254" t="s">
        <v>1280</v>
      </c>
      <c r="B254" t="s">
        <v>1281</v>
      </c>
      <c r="C254" t="s">
        <v>3139</v>
      </c>
      <c r="D254" t="s">
        <v>846</v>
      </c>
      <c r="E254">
        <v>9078.6376048719994</v>
      </c>
      <c r="F254">
        <v>195.08</v>
      </c>
      <c r="G254">
        <v>38.104581769788403</v>
      </c>
      <c r="H254">
        <f>(Table2[[#This Row],[1Y Return vs Nifty]]-AVERAGE(Table2[1Y Return vs Nifty]))/_xlfn.STDEV.P(Table2[1Y Return vs Nifty])</f>
        <v>0.22515217006473895</v>
      </c>
      <c r="I254">
        <v>-5.42668713459231</v>
      </c>
      <c r="J254">
        <f>(Table2[[#This Row],[1M Return vs Nifty]]-AVERAGE(Table2[1M Return vs Nifty]))/_xlfn.STDEV.P(Table2[1M Return vs Nifty])</f>
        <v>-0.57933777341422221</v>
      </c>
      <c r="K254">
        <v>2.5462097462852298</v>
      </c>
      <c r="L254">
        <f>(Table2[[#This Row],[6M Return vs Nifty]]-AVERAGE(Table2[6M Return vs Nifty]))/_xlfn.STDEV.P(Table2[6M Return vs Nifty])</f>
        <v>-0.20898618152409032</v>
      </c>
      <c r="M254">
        <v>4.3783264173048799</v>
      </c>
      <c r="N254">
        <f>(Table2[[#This Row],[1W Return vs Nifty]]-AVERAGE(Table2[1W Return vs Nifty]))/_xlfn.STDEV.P(Table2[1W Return vs Nifty])</f>
        <v>0.40651426293453657</v>
      </c>
      <c r="O254">
        <v>207.32</v>
      </c>
      <c r="P254">
        <v>214.31008086425001</v>
      </c>
      <c r="Q254">
        <v>194.93640807238501</v>
      </c>
      <c r="R254">
        <v>29.242478285246701</v>
      </c>
      <c r="S254" s="1">
        <f>(Table2[[#This Row],[Close Price]]-Table2[[#This Row],[20D EMA]])/Table2[[#This Row],[20D EMA]]</f>
        <v>-5.9039166505884533E-2</v>
      </c>
      <c r="T254" s="1">
        <f>(Table2[[#This Row],[Close Price]]-Table2[[#This Row],[50D EMA]])/Table2[[#This Row],[50D EMA]]</f>
        <v>-8.9730174085608544E-2</v>
      </c>
      <c r="U254" s="1">
        <f>(Table2[[#This Row],[Close Price]]-Table2[[#This Row],[200D EMA]])/Table2[[#This Row],[200D EMA]]</f>
        <v>7.3660907695440091E-4</v>
      </c>
      <c r="V254">
        <v>0.78357628660217205</v>
      </c>
      <c r="W254">
        <v>194.8</v>
      </c>
      <c r="X254">
        <v>203.9</v>
      </c>
      <c r="Y254">
        <v>194.8</v>
      </c>
      <c r="Z254">
        <v>208.5</v>
      </c>
      <c r="AA254">
        <v>194.8</v>
      </c>
      <c r="AB254">
        <v>208.5</v>
      </c>
      <c r="AC254" s="1">
        <f>(Table2[[#This Row],[Close Price]]/Table2[[#This Row],[Day Low]])-1</f>
        <v>1.4373716632443134E-3</v>
      </c>
      <c r="AD254" s="1">
        <f>(Table2[[#This Row],[Day High]]/Table2[[#This Row],[Close Price]])-1</f>
        <v>4.5212220627434796E-2</v>
      </c>
      <c r="AE254" s="1">
        <f>(Table2[[#This Row],[Close Price]]/Table2[[#This Row],[Current Week Low]])-1</f>
        <v>1.4373716632443134E-3</v>
      </c>
      <c r="AF254" s="1">
        <f>(Table2[[#This Row],[Current Week High]]/Table2[[#This Row],[Close Price]])-1</f>
        <v>6.8792290342423623E-2</v>
      </c>
      <c r="AG254" s="1">
        <f>(Table2[[#This Row],[Close Price]]/Table2[[#This Row],[Current Month Low]])-1</f>
        <v>1.4373716632443134E-3</v>
      </c>
      <c r="AH254" s="1">
        <f>(Table2[[#This Row],[Current Month High]]/Table2[[#This Row],[Close Price]])-1</f>
        <v>6.8792290342423623E-2</v>
      </c>
      <c r="AI254">
        <v>35.329095755587403</v>
      </c>
      <c r="AJ254">
        <v>71.800968736239497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-0.25</v>
      </c>
      <c r="AM254" t="s">
        <v>3174</v>
      </c>
      <c r="AN254">
        <v>-10.06</v>
      </c>
      <c r="AO254" t="s">
        <v>3174</v>
      </c>
      <c r="AP254">
        <v>9.8244426918542002E-2</v>
      </c>
      <c r="AQ254">
        <f>(Table2[[#This Row],[Sharpe Ratio]]-AVERAGE(Table2[Sharpe Ratio]))/_xlfn.STDEV.P(Table2[Sharpe Ratio])</f>
        <v>0.42969481982833674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239</v>
      </c>
      <c r="AT254">
        <f>_xlfn.RANK.AVG(Table2[[#This Row],[6M Return vs Nifty Z-Score]],Table2[6M Return vs Nifty Z-Score])</f>
        <v>389</v>
      </c>
      <c r="AU254">
        <f>_xlfn.RANK.AVG(Table2[[#This Row],[Sharpe Ratio Z-Score]],Table2[Sharpe Ratio Z-Score])</f>
        <v>231</v>
      </c>
      <c r="AV254">
        <f>(Table2[[#This Row],[Rank 1Y]]+Table2[[#This Row],[Rank 6M]]+Table2[[#This Row],[Rank Sharpe]])/3</f>
        <v>286.33333333333331</v>
      </c>
    </row>
    <row r="255" spans="1:48" x14ac:dyDescent="0.3">
      <c r="A255" t="s">
        <v>363</v>
      </c>
      <c r="B255" t="s">
        <v>364</v>
      </c>
      <c r="C255" t="s">
        <v>3140</v>
      </c>
      <c r="D255" t="s">
        <v>95</v>
      </c>
      <c r="E255">
        <v>68321.072071054994</v>
      </c>
      <c r="F255">
        <v>330.95</v>
      </c>
      <c r="G255">
        <v>71.934810811690397</v>
      </c>
      <c r="H255">
        <f>(Table2[[#This Row],[1Y Return vs Nifty]]-AVERAGE(Table2[1Y Return vs Nifty]))/_xlfn.STDEV.P(Table2[1Y Return vs Nifty])</f>
        <v>0.80127295851600466</v>
      </c>
      <c r="I255">
        <v>6.5914572855503497</v>
      </c>
      <c r="J255">
        <f>(Table2[[#This Row],[1M Return vs Nifty]]-AVERAGE(Table2[1M Return vs Nifty]))/_xlfn.STDEV.P(Table2[1M Return vs Nifty])</f>
        <v>0.52028681746167527</v>
      </c>
      <c r="K255">
        <v>20.4606421587158</v>
      </c>
      <c r="L255">
        <f>(Table2[[#This Row],[6M Return vs Nifty]]-AVERAGE(Table2[6M Return vs Nifty]))/_xlfn.STDEV.P(Table2[6M Return vs Nifty])</f>
        <v>0.38496812964695382</v>
      </c>
      <c r="M255">
        <v>0.76268627531097399</v>
      </c>
      <c r="N255">
        <f>(Table2[[#This Row],[1W Return vs Nifty]]-AVERAGE(Table2[1W Return vs Nifty]))/_xlfn.STDEV.P(Table2[1W Return vs Nifty])</f>
        <v>-0.46843854108906419</v>
      </c>
      <c r="O255">
        <v>334.82</v>
      </c>
      <c r="P255">
        <v>327.007093252922</v>
      </c>
      <c r="Q255">
        <v>275.67017703200401</v>
      </c>
      <c r="R255">
        <v>42.524173928596099</v>
      </c>
      <c r="S255" s="1">
        <f>(Table2[[#This Row],[Close Price]]-Table2[[#This Row],[20D EMA]])/Table2[[#This Row],[20D EMA]]</f>
        <v>-1.1558449316050429E-2</v>
      </c>
      <c r="T255" s="1">
        <f>(Table2[[#This Row],[Close Price]]-Table2[[#This Row],[50D EMA]])/Table2[[#This Row],[50D EMA]]</f>
        <v>1.2057557247017766E-2</v>
      </c>
      <c r="U255" s="1">
        <f>(Table2[[#This Row],[Close Price]]-Table2[[#This Row],[200D EMA]])/Table2[[#This Row],[200D EMA]]</f>
        <v>0.20052884778166721</v>
      </c>
      <c r="V255">
        <v>1.1597531212221499</v>
      </c>
      <c r="W255">
        <v>324</v>
      </c>
      <c r="X255">
        <v>336.45</v>
      </c>
      <c r="Y255">
        <v>324</v>
      </c>
      <c r="Z255">
        <v>352.9</v>
      </c>
      <c r="AA255">
        <v>324</v>
      </c>
      <c r="AB255">
        <v>351</v>
      </c>
      <c r="AC255" s="1">
        <f>(Table2[[#This Row],[Close Price]]/Table2[[#This Row],[Day Low]])-1</f>
        <v>2.145061728395059E-2</v>
      </c>
      <c r="AD255" s="1">
        <f>(Table2[[#This Row],[Day High]]/Table2[[#This Row],[Close Price]])-1</f>
        <v>1.6618824595860504E-2</v>
      </c>
      <c r="AE255" s="1">
        <f>(Table2[[#This Row],[Close Price]]/Table2[[#This Row],[Current Week Low]])-1</f>
        <v>2.145061728395059E-2</v>
      </c>
      <c r="AF255" s="1">
        <f>(Table2[[#This Row],[Current Week High]]/Table2[[#This Row],[Close Price]])-1</f>
        <v>6.6324218159842907E-2</v>
      </c>
      <c r="AG255" s="1">
        <f>(Table2[[#This Row],[Close Price]]/Table2[[#This Row],[Current Month Low]])-1</f>
        <v>2.145061728395059E-2</v>
      </c>
      <c r="AH255" s="1">
        <f>(Table2[[#This Row],[Current Month High]]/Table2[[#This Row],[Close Price]])-1</f>
        <v>6.0583169663091185E-2</v>
      </c>
      <c r="AI255">
        <v>9.0648134159238598</v>
      </c>
      <c r="AJ255">
        <v>107.75266792215901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-0.01</v>
      </c>
      <c r="AM255" t="s">
        <v>3174</v>
      </c>
      <c r="AN255">
        <v>-1.47</v>
      </c>
      <c r="AO255" t="s">
        <v>3174</v>
      </c>
      <c r="AQ255">
        <f>(Table2[[#This Row],[Sharpe Ratio]]-AVERAGE(Table2[Sharpe Ratio]))/_xlfn.STDEV.P(Table2[Sharpe Ratio])</f>
        <v>-0.71731934386752538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0.52077002066804412</v>
      </c>
      <c r="AS255">
        <f>_xlfn.RANK.AVG(Table2[[#This Row],[1Y Return vs Nifty Z-Score]],Table2[1Y Return vs Nifty Z-Score])</f>
        <v>115</v>
      </c>
      <c r="AT255">
        <f>_xlfn.RANK.AVG(Table2[[#This Row],[6M Return vs Nifty Z-Score]],Table2[6M Return vs Nifty Z-Score])</f>
        <v>203</v>
      </c>
      <c r="AU255">
        <f>_xlfn.RANK.AVG(Table2[[#This Row],[Sharpe Ratio Z-Score]],Table2[Sharpe Ratio Z-Score])</f>
        <v>541.5</v>
      </c>
      <c r="AV255">
        <f>(Table2[[#This Row],[Rank 1Y]]+Table2[[#This Row],[Rank 6M]]+Table2[[#This Row],[Rank Sharpe]])/3</f>
        <v>286.5</v>
      </c>
    </row>
    <row r="256" spans="1:48" x14ac:dyDescent="0.3">
      <c r="A256" t="s">
        <v>310</v>
      </c>
      <c r="B256" t="s">
        <v>311</v>
      </c>
      <c r="C256" t="s">
        <v>3133</v>
      </c>
      <c r="D256" t="s">
        <v>284</v>
      </c>
      <c r="E256">
        <v>90053.452729654993</v>
      </c>
      <c r="F256">
        <v>926.35</v>
      </c>
      <c r="G256">
        <v>36.529751999505997</v>
      </c>
      <c r="H256">
        <f>(Table2[[#This Row],[1Y Return vs Nifty]]-AVERAGE(Table2[1Y Return vs Nifty]))/_xlfn.STDEV.P(Table2[1Y Return vs Nifty])</f>
        <v>0.19833319204931207</v>
      </c>
      <c r="I256">
        <v>9.2232233692562708</v>
      </c>
      <c r="J256">
        <f>(Table2[[#This Row],[1M Return vs Nifty]]-AVERAGE(Table2[1M Return vs Nifty]))/_xlfn.STDEV.P(Table2[1M Return vs Nifty])</f>
        <v>0.7610856131747521</v>
      </c>
      <c r="K256">
        <v>1.51563448693256</v>
      </c>
      <c r="L256">
        <f>(Table2[[#This Row],[6M Return vs Nifty]]-AVERAGE(Table2[6M Return vs Nifty]))/_xlfn.STDEV.P(Table2[6M Return vs Nifty])</f>
        <v>-0.24315497929487526</v>
      </c>
      <c r="M256">
        <v>-0.74479545661181001</v>
      </c>
      <c r="N256">
        <f>(Table2[[#This Row],[1W Return vs Nifty]]-AVERAGE(Table2[1W Return vs Nifty]))/_xlfn.STDEV.P(Table2[1W Return vs Nifty])</f>
        <v>-0.83323573233631665</v>
      </c>
      <c r="O256">
        <v>957.08</v>
      </c>
      <c r="P256">
        <v>926.18917205195896</v>
      </c>
      <c r="Q256">
        <v>828.56387673157599</v>
      </c>
      <c r="R256">
        <v>34.253149113260598</v>
      </c>
      <c r="S256" s="1">
        <f>(Table2[[#This Row],[Close Price]]-Table2[[#This Row],[20D EMA]])/Table2[[#This Row],[20D EMA]]</f>
        <v>-3.2108078739499328E-2</v>
      </c>
      <c r="T256" s="1">
        <f>(Table2[[#This Row],[Close Price]]-Table2[[#This Row],[50D EMA]])/Table2[[#This Row],[50D EMA]]</f>
        <v>1.7364481565331641E-4</v>
      </c>
      <c r="U256" s="1">
        <f>(Table2[[#This Row],[Close Price]]-Table2[[#This Row],[200D EMA]])/Table2[[#This Row],[200D EMA]]</f>
        <v>0.11801881063673636</v>
      </c>
      <c r="V256">
        <v>2.3509689517025998</v>
      </c>
      <c r="W256">
        <v>907.75</v>
      </c>
      <c r="X256">
        <v>938.85</v>
      </c>
      <c r="Y256">
        <v>907.75</v>
      </c>
      <c r="Z256">
        <v>996.5</v>
      </c>
      <c r="AA256">
        <v>907.75</v>
      </c>
      <c r="AB256">
        <v>988.7</v>
      </c>
      <c r="AC256" s="1">
        <f>(Table2[[#This Row],[Close Price]]/Table2[[#This Row],[Day Low]])-1</f>
        <v>2.0490223079041581E-2</v>
      </c>
      <c r="AD256" s="1">
        <f>(Table2[[#This Row],[Day High]]/Table2[[#This Row],[Close Price]])-1</f>
        <v>1.3493819830517673E-2</v>
      </c>
      <c r="AE256" s="1">
        <f>(Table2[[#This Row],[Close Price]]/Table2[[#This Row],[Current Week Low]])-1</f>
        <v>2.0490223079041581E-2</v>
      </c>
      <c r="AF256" s="1">
        <f>(Table2[[#This Row],[Current Week High]]/Table2[[#This Row],[Close Price]])-1</f>
        <v>7.5727316888864804E-2</v>
      </c>
      <c r="AG256" s="1">
        <f>(Table2[[#This Row],[Close Price]]/Table2[[#This Row],[Current Month Low]])-1</f>
        <v>2.0490223079041581E-2</v>
      </c>
      <c r="AH256" s="1">
        <f>(Table2[[#This Row],[Current Month High]]/Table2[[#This Row],[Close Price]])-1</f>
        <v>6.7307173314621993E-2</v>
      </c>
      <c r="AI256">
        <v>20.688724564149599</v>
      </c>
      <c r="AJ256">
        <v>71.976236888517604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-0.1</v>
      </c>
      <c r="AM256" t="s">
        <v>3174</v>
      </c>
      <c r="AN256">
        <v>-3.98</v>
      </c>
      <c r="AO256" t="s">
        <v>3174</v>
      </c>
      <c r="AP256">
        <v>0.110489032990601</v>
      </c>
      <c r="AQ256">
        <f>(Table2[[#This Row],[Sharpe Ratio]]-AVERAGE(Table2[Sharpe Ratio]))/_xlfn.STDEV.P(Table2[Sharpe Ratio])</f>
        <v>0.57265190181297732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0.45567999540584947</v>
      </c>
      <c r="AS256">
        <f>_xlfn.RANK.AVG(Table2[[#This Row],[1Y Return vs Nifty Z-Score]],Table2[1Y Return vs Nifty Z-Score])</f>
        <v>249</v>
      </c>
      <c r="AT256">
        <f>_xlfn.RANK.AVG(Table2[[#This Row],[6M Return vs Nifty Z-Score]],Table2[6M Return vs Nifty Z-Score])</f>
        <v>408</v>
      </c>
      <c r="AU256">
        <f>_xlfn.RANK.AVG(Table2[[#This Row],[Sharpe Ratio Z-Score]],Table2[Sharpe Ratio Z-Score])</f>
        <v>206</v>
      </c>
      <c r="AV256">
        <f>(Table2[[#This Row],[Rank 1Y]]+Table2[[#This Row],[Rank 6M]]+Table2[[#This Row],[Rank Sharpe]])/3</f>
        <v>287.66666666666669</v>
      </c>
    </row>
    <row r="257" spans="1:48" x14ac:dyDescent="0.3">
      <c r="A257" t="s">
        <v>817</v>
      </c>
      <c r="B257" t="s">
        <v>818</v>
      </c>
      <c r="C257" t="s">
        <v>3143</v>
      </c>
      <c r="D257" t="s">
        <v>406</v>
      </c>
      <c r="E257">
        <v>19962.500698025</v>
      </c>
      <c r="F257">
        <v>498.25</v>
      </c>
      <c r="G257">
        <v>54.781958937850099</v>
      </c>
      <c r="H257">
        <f>(Table2[[#This Row],[1Y Return vs Nifty]]-AVERAGE(Table2[1Y Return vs Nifty]))/_xlfn.STDEV.P(Table2[1Y Return vs Nifty])</f>
        <v>0.50916395347484178</v>
      </c>
      <c r="I257">
        <v>3.0716337073173601</v>
      </c>
      <c r="J257">
        <f>(Table2[[#This Row],[1M Return vs Nifty]]-AVERAGE(Table2[1M Return vs Nifty]))/_xlfn.STDEV.P(Table2[1M Return vs Nifty])</f>
        <v>0.19823339333383933</v>
      </c>
      <c r="K257">
        <v>23.813752145683701</v>
      </c>
      <c r="L257">
        <f>(Table2[[#This Row],[6M Return vs Nifty]]-AVERAGE(Table2[6M Return vs Nifty]))/_xlfn.STDEV.P(Table2[6M Return vs Nifty])</f>
        <v>0.49614073543983006</v>
      </c>
      <c r="M257">
        <v>8.50290274530769</v>
      </c>
      <c r="N257">
        <f>(Table2[[#This Row],[1W Return vs Nifty]]-AVERAGE(Table2[1W Return vs Nifty]))/_xlfn.STDEV.P(Table2[1W Return vs Nifty])</f>
        <v>1.4046251041327111</v>
      </c>
      <c r="O257">
        <v>513.67999999999995</v>
      </c>
      <c r="P257">
        <v>505.81489842197999</v>
      </c>
      <c r="Q257">
        <v>438.090780312172</v>
      </c>
      <c r="R257">
        <v>41.121876481412201</v>
      </c>
      <c r="S257" s="1">
        <f>(Table2[[#This Row],[Close Price]]-Table2[[#This Row],[20D EMA]])/Table2[[#This Row],[20D EMA]]</f>
        <v>-3.0038156050459335E-2</v>
      </c>
      <c r="T257" s="1">
        <f>(Table2[[#This Row],[Close Price]]-Table2[[#This Row],[50D EMA]])/Table2[[#This Row],[50D EMA]]</f>
        <v>-1.4955863193394741E-2</v>
      </c>
      <c r="U257" s="1">
        <f>(Table2[[#This Row],[Close Price]]-Table2[[#This Row],[200D EMA]])/Table2[[#This Row],[200D EMA]]</f>
        <v>0.13732135527928735</v>
      </c>
      <c r="V257">
        <v>1.0061338570637799</v>
      </c>
      <c r="W257">
        <v>495.9</v>
      </c>
      <c r="X257">
        <v>532.70000000000005</v>
      </c>
      <c r="Y257">
        <v>495.9</v>
      </c>
      <c r="Z257">
        <v>551.95000000000005</v>
      </c>
      <c r="AA257">
        <v>495.9</v>
      </c>
      <c r="AB257">
        <v>551.95000000000005</v>
      </c>
      <c r="AC257" s="1">
        <f>(Table2[[#This Row],[Close Price]]/Table2[[#This Row],[Day Low]])-1</f>
        <v>4.7388586408549926E-3</v>
      </c>
      <c r="AD257" s="1">
        <f>(Table2[[#This Row],[Day High]]/Table2[[#This Row],[Close Price]])-1</f>
        <v>6.9141996989463106E-2</v>
      </c>
      <c r="AE257" s="1">
        <f>(Table2[[#This Row],[Close Price]]/Table2[[#This Row],[Current Week Low]])-1</f>
        <v>4.7388586408549926E-3</v>
      </c>
      <c r="AF257" s="1">
        <f>(Table2[[#This Row],[Current Week High]]/Table2[[#This Row],[Close Price]])-1</f>
        <v>0.10777722027094838</v>
      </c>
      <c r="AG257" s="1">
        <f>(Table2[[#This Row],[Close Price]]/Table2[[#This Row],[Current Month Low]])-1</f>
        <v>4.7388586408549926E-3</v>
      </c>
      <c r="AH257" s="1">
        <f>(Table2[[#This Row],[Current Month High]]/Table2[[#This Row],[Close Price]])-1</f>
        <v>0.10777722027094838</v>
      </c>
      <c r="AI257">
        <v>15.2734570998494</v>
      </c>
      <c r="AJ257">
        <v>89.125071171000101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-0.02</v>
      </c>
      <c r="AM257" t="s">
        <v>3174</v>
      </c>
      <c r="AN257">
        <v>-4.05</v>
      </c>
      <c r="AO257" t="s">
        <v>3174</v>
      </c>
      <c r="AP257">
        <v>5.5941110386099999E-4</v>
      </c>
      <c r="AQ257">
        <f>(Table2[[#This Row],[Sharpe Ratio]]-AVERAGE(Table2[Sharpe Ratio]))/_xlfn.STDEV.P(Table2[Sharpe Ratio])</f>
        <v>-0.71078815955933738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1.897375026821885</v>
      </c>
      <c r="AS257">
        <f>_xlfn.RANK.AVG(Table2[[#This Row],[1Y Return vs Nifty Z-Score]],Table2[1Y Return vs Nifty Z-Score])</f>
        <v>170</v>
      </c>
      <c r="AT257">
        <f>_xlfn.RANK.AVG(Table2[[#This Row],[6M Return vs Nifty Z-Score]],Table2[6M Return vs Nifty Z-Score])</f>
        <v>181</v>
      </c>
      <c r="AU257">
        <f>_xlfn.RANK.AVG(Table2[[#This Row],[Sharpe Ratio Z-Score]],Table2[Sharpe Ratio Z-Score])</f>
        <v>515</v>
      </c>
      <c r="AV257">
        <f>(Table2[[#This Row],[Rank 1Y]]+Table2[[#This Row],[Rank 6M]]+Table2[[#This Row],[Rank Sharpe]])/3</f>
        <v>288.66666666666669</v>
      </c>
    </row>
    <row r="258" spans="1:48" x14ac:dyDescent="0.3">
      <c r="A258" t="s">
        <v>1687</v>
      </c>
      <c r="B258" t="s">
        <v>1688</v>
      </c>
      <c r="C258" t="s">
        <v>3131</v>
      </c>
      <c r="D258" t="s">
        <v>984</v>
      </c>
      <c r="E258">
        <v>5159.7208653899997</v>
      </c>
      <c r="F258">
        <v>40.450000000000003</v>
      </c>
      <c r="G258">
        <v>27.174940213897301</v>
      </c>
      <c r="H258">
        <f>(Table2[[#This Row],[1Y Return vs Nifty]]-AVERAGE(Table2[1Y Return vs Nifty]))/_xlfn.STDEV.P(Table2[1Y Return vs Nifty])</f>
        <v>3.9022962873427429E-2</v>
      </c>
      <c r="I258">
        <v>2.05574661912275</v>
      </c>
      <c r="J258">
        <f>(Table2[[#This Row],[1M Return vs Nifty]]-AVERAGE(Table2[1M Return vs Nifty]))/_xlfn.STDEV.P(Table2[1M Return vs Nifty])</f>
        <v>0.10528273600442402</v>
      </c>
      <c r="K258">
        <v>10.1856961493115</v>
      </c>
      <c r="L258">
        <f>(Table2[[#This Row],[6M Return vs Nifty]]-AVERAGE(Table2[6M Return vs Nifty]))/_xlfn.STDEV.P(Table2[6M Return vs Nifty])</f>
        <v>4.4301546479031645E-2</v>
      </c>
      <c r="M258">
        <v>3.6547693389781202</v>
      </c>
      <c r="N258">
        <f>(Table2[[#This Row],[1W Return vs Nifty]]-AVERAGE(Table2[1W Return vs Nifty]))/_xlfn.STDEV.P(Table2[1W Return vs Nifty])</f>
        <v>0.23141987585761886</v>
      </c>
      <c r="O258">
        <v>40.590000000000003</v>
      </c>
      <c r="P258">
        <v>40.217194715747901</v>
      </c>
      <c r="Q258">
        <v>35.562966829700301</v>
      </c>
      <c r="R258">
        <v>47.277920361621398</v>
      </c>
      <c r="S258" s="1">
        <f>(Table2[[#This Row],[Close Price]]-Table2[[#This Row],[20D EMA]])/Table2[[#This Row],[20D EMA]]</f>
        <v>-3.4491254003449264E-3</v>
      </c>
      <c r="T258" s="1">
        <f>(Table2[[#This Row],[Close Price]]-Table2[[#This Row],[50D EMA]])/Table2[[#This Row],[50D EMA]]</f>
        <v>5.7887002287840307E-3</v>
      </c>
      <c r="U258" s="1">
        <f>(Table2[[#This Row],[Close Price]]-Table2[[#This Row],[200D EMA]])/Table2[[#This Row],[200D EMA]]</f>
        <v>0.13741916397757656</v>
      </c>
      <c r="V258">
        <v>1.2593168538136701</v>
      </c>
      <c r="W258">
        <v>39.94</v>
      </c>
      <c r="X258">
        <v>41.94</v>
      </c>
      <c r="Y258">
        <v>39.94</v>
      </c>
      <c r="Z258">
        <v>44.84</v>
      </c>
      <c r="AA258">
        <v>39.94</v>
      </c>
      <c r="AB258">
        <v>44.84</v>
      </c>
      <c r="AC258" s="1">
        <f>(Table2[[#This Row],[Close Price]]/Table2[[#This Row],[Day Low]])-1</f>
        <v>1.2769153730596061E-2</v>
      </c>
      <c r="AD258" s="1">
        <f>(Table2[[#This Row],[Day High]]/Table2[[#This Row],[Close Price]])-1</f>
        <v>3.6835599505562255E-2</v>
      </c>
      <c r="AE258" s="1">
        <f>(Table2[[#This Row],[Close Price]]/Table2[[#This Row],[Current Week Low]])-1</f>
        <v>1.2769153730596061E-2</v>
      </c>
      <c r="AF258" s="1">
        <f>(Table2[[#This Row],[Current Week High]]/Table2[[#This Row],[Close Price]])-1</f>
        <v>0.10852904820766374</v>
      </c>
      <c r="AG258" s="1">
        <f>(Table2[[#This Row],[Close Price]]/Table2[[#This Row],[Current Month Low]])-1</f>
        <v>1.2769153730596061E-2</v>
      </c>
      <c r="AH258" s="1">
        <f>(Table2[[#This Row],[Current Month High]]/Table2[[#This Row],[Close Price]])-1</f>
        <v>0.10852904820766374</v>
      </c>
      <c r="AI258">
        <v>13.967861557478299</v>
      </c>
      <c r="AJ258">
        <v>79.7777777777777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-7.0000000000000007E-2</v>
      </c>
      <c r="AM258" t="s">
        <v>3174</v>
      </c>
      <c r="AN258">
        <v>3.9</v>
      </c>
      <c r="AO258" t="s">
        <v>3175</v>
      </c>
      <c r="AP258">
        <v>8.5450988704007996E-2</v>
      </c>
      <c r="AQ258">
        <f>(Table2[[#This Row],[Sharpe Ratio]]-AVERAGE(Table2[Sharpe Ratio]))/_xlfn.STDEV.P(Table2[Sharpe Ratio])</f>
        <v>0.28033006403811406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0.70035718525261603</v>
      </c>
      <c r="AS258">
        <f>_xlfn.RANK.AVG(Table2[[#This Row],[1Y Return vs Nifty Z-Score]],Table2[1Y Return vs Nifty Z-Score])</f>
        <v>289</v>
      </c>
      <c r="AT258">
        <f>_xlfn.RANK.AVG(Table2[[#This Row],[6M Return vs Nifty Z-Score]],Table2[6M Return vs Nifty Z-Score])</f>
        <v>305</v>
      </c>
      <c r="AU258">
        <f>_xlfn.RANK.AVG(Table2[[#This Row],[Sharpe Ratio Z-Score]],Table2[Sharpe Ratio Z-Score])</f>
        <v>273</v>
      </c>
      <c r="AV258">
        <f>(Table2[[#This Row],[Rank 1Y]]+Table2[[#This Row],[Rank 6M]]+Table2[[#This Row],[Rank Sharpe]])/3</f>
        <v>289</v>
      </c>
    </row>
    <row r="259" spans="1:48" x14ac:dyDescent="0.3">
      <c r="A259" t="s">
        <v>1446</v>
      </c>
      <c r="B259" t="s">
        <v>1447</v>
      </c>
      <c r="C259" t="s">
        <v>3138</v>
      </c>
      <c r="D259" t="s">
        <v>190</v>
      </c>
      <c r="E259">
        <v>7286.4950846800002</v>
      </c>
      <c r="F259">
        <v>1798.3</v>
      </c>
      <c r="G259">
        <v>72.822319948708</v>
      </c>
      <c r="H259">
        <f>(Table2[[#This Row],[1Y Return vs Nifty]]-AVERAGE(Table2[1Y Return vs Nifty]))/_xlfn.STDEV.P(Table2[1Y Return vs Nifty])</f>
        <v>0.81638702892749893</v>
      </c>
      <c r="I259">
        <v>-4.2641435972156403</v>
      </c>
      <c r="J259">
        <f>(Table2[[#This Row],[1M Return vs Nifty]]-AVERAGE(Table2[1M Return vs Nifty]))/_xlfn.STDEV.P(Table2[1M Return vs Nifty])</f>
        <v>-0.47296848569617161</v>
      </c>
      <c r="K259">
        <v>6.8756749257097498</v>
      </c>
      <c r="L259">
        <f>(Table2[[#This Row],[6M Return vs Nifty]]-AVERAGE(Table2[6M Return vs Nifty]))/_xlfn.STDEV.P(Table2[6M Return vs Nifty])</f>
        <v>-6.5442448226697009E-2</v>
      </c>
      <c r="M259">
        <v>4.7337764324396003</v>
      </c>
      <c r="N259">
        <f>(Table2[[#This Row],[1W Return vs Nifty]]-AVERAGE(Table2[1W Return vs Nifty]))/_xlfn.STDEV.P(Table2[1W Return vs Nifty])</f>
        <v>0.49253000986139961</v>
      </c>
      <c r="O259">
        <v>1862.66</v>
      </c>
      <c r="P259">
        <v>1856.14899479817</v>
      </c>
      <c r="Q259">
        <v>1556.54190998576</v>
      </c>
      <c r="R259">
        <v>34.709747552707398</v>
      </c>
      <c r="S259" s="1">
        <f>(Table2[[#This Row],[Close Price]]-Table2[[#This Row],[20D EMA]])/Table2[[#This Row],[20D EMA]]</f>
        <v>-3.4552736409221289E-2</v>
      </c>
      <c r="T259" s="1">
        <f>(Table2[[#This Row],[Close Price]]-Table2[[#This Row],[50D EMA]])/Table2[[#This Row],[50D EMA]]</f>
        <v>-3.1166137503126606E-2</v>
      </c>
      <c r="U259" s="1">
        <f>(Table2[[#This Row],[Close Price]]-Table2[[#This Row],[200D EMA]])/Table2[[#This Row],[200D EMA]]</f>
        <v>0.15531743055762098</v>
      </c>
      <c r="V259">
        <v>0.43051083864582701</v>
      </c>
      <c r="W259">
        <v>1743.05</v>
      </c>
      <c r="X259">
        <v>1811.3</v>
      </c>
      <c r="Y259">
        <v>1743.05</v>
      </c>
      <c r="Z259">
        <v>1887.25</v>
      </c>
      <c r="AA259">
        <v>1743.05</v>
      </c>
      <c r="AB259">
        <v>1887.25</v>
      </c>
      <c r="AC259" s="1">
        <f>(Table2[[#This Row],[Close Price]]/Table2[[#This Row],[Day Low]])-1</f>
        <v>3.1697312182668247E-2</v>
      </c>
      <c r="AD259" s="1">
        <f>(Table2[[#This Row],[Day High]]/Table2[[#This Row],[Close Price]])-1</f>
        <v>7.2290496580103003E-3</v>
      </c>
      <c r="AE259" s="1">
        <f>(Table2[[#This Row],[Close Price]]/Table2[[#This Row],[Current Week Low]])-1</f>
        <v>3.1697312182668247E-2</v>
      </c>
      <c r="AF259" s="1">
        <f>(Table2[[#This Row],[Current Week High]]/Table2[[#This Row],[Close Price]])-1</f>
        <v>4.9463382083078544E-2</v>
      </c>
      <c r="AG259" s="1">
        <f>(Table2[[#This Row],[Close Price]]/Table2[[#This Row],[Current Month Low]])-1</f>
        <v>3.1697312182668247E-2</v>
      </c>
      <c r="AH259" s="1">
        <f>(Table2[[#This Row],[Current Month High]]/Table2[[#This Row],[Close Price]])-1</f>
        <v>4.9463382083078544E-2</v>
      </c>
      <c r="AI259">
        <v>20.7807373630651</v>
      </c>
      <c r="AJ259">
        <v>111.564705882352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0.04</v>
      </c>
      <c r="AM259" t="s">
        <v>3175</v>
      </c>
      <c r="AN259">
        <v>-7.61</v>
      </c>
      <c r="AO259" t="s">
        <v>3174</v>
      </c>
      <c r="AP259">
        <v>3.7780633049939998E-2</v>
      </c>
      <c r="AQ259">
        <f>(Table2[[#This Row],[Sharpe Ratio]]-AVERAGE(Table2[Sharpe Ratio]))/_xlfn.STDEV.P(Table2[Sharpe Ratio])</f>
        <v>-0.27622642306899786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0.49427968179703208</v>
      </c>
      <c r="AS259">
        <f>_xlfn.RANK.AVG(Table2[[#This Row],[1Y Return vs Nifty Z-Score]],Table2[1Y Return vs Nifty Z-Score])</f>
        <v>113</v>
      </c>
      <c r="AT259">
        <f>_xlfn.RANK.AVG(Table2[[#This Row],[6M Return vs Nifty Z-Score]],Table2[6M Return vs Nifty Z-Score])</f>
        <v>343</v>
      </c>
      <c r="AU259">
        <f>_xlfn.RANK.AVG(Table2[[#This Row],[Sharpe Ratio Z-Score]],Table2[Sharpe Ratio Z-Score])</f>
        <v>413</v>
      </c>
      <c r="AV259">
        <f>(Table2[[#This Row],[Rank 1Y]]+Table2[[#This Row],[Rank 6M]]+Table2[[#This Row],[Rank Sharpe]])/3</f>
        <v>289.66666666666669</v>
      </c>
    </row>
    <row r="260" spans="1:48" x14ac:dyDescent="0.3">
      <c r="A260" t="s">
        <v>918</v>
      </c>
      <c r="B260" t="s">
        <v>919</v>
      </c>
      <c r="C260" t="s">
        <v>3138</v>
      </c>
      <c r="D260" t="s">
        <v>325</v>
      </c>
      <c r="E260">
        <v>16607.439076340001</v>
      </c>
      <c r="F260">
        <v>4918.8999999999996</v>
      </c>
      <c r="G260">
        <v>40.892103403666503</v>
      </c>
      <c r="H260">
        <f>(Table2[[#This Row],[1Y Return vs Nifty]]-AVERAGE(Table2[1Y Return vs Nifty]))/_xlfn.STDEV.P(Table2[1Y Return vs Nifty])</f>
        <v>0.27262300331111422</v>
      </c>
      <c r="I260">
        <v>16.7460953792414</v>
      </c>
      <c r="J260">
        <f>(Table2[[#This Row],[1M Return vs Nifty]]-AVERAGE(Table2[1M Return vs Nifty]))/_xlfn.STDEV.P(Table2[1M Return vs Nifty])</f>
        <v>1.4494061031771048</v>
      </c>
      <c r="K260">
        <v>19.852239819291899</v>
      </c>
      <c r="L260">
        <f>(Table2[[#This Row],[6M Return vs Nifty]]-AVERAGE(Table2[6M Return vs Nifty]))/_xlfn.STDEV.P(Table2[6M Return vs Nifty])</f>
        <v>0.3647965057792264</v>
      </c>
      <c r="M260">
        <v>13.707739469129301</v>
      </c>
      <c r="N260">
        <f>(Table2[[#This Row],[1W Return vs Nifty]]-AVERAGE(Table2[1W Return vs Nifty]))/_xlfn.STDEV.P(Table2[1W Return vs Nifty])</f>
        <v>2.6641493673746157</v>
      </c>
      <c r="O260">
        <v>4689.83</v>
      </c>
      <c r="P260">
        <v>4503.7021080504601</v>
      </c>
      <c r="Q260">
        <v>3968.67407485989</v>
      </c>
      <c r="R260">
        <v>57.898577139529003</v>
      </c>
      <c r="S260" s="1">
        <f>(Table2[[#This Row],[Close Price]]-Table2[[#This Row],[20D EMA]])/Table2[[#This Row],[20D EMA]]</f>
        <v>4.8843987948390392E-2</v>
      </c>
      <c r="T260" s="1">
        <f>(Table2[[#This Row],[Close Price]]-Table2[[#This Row],[50D EMA]])/Table2[[#This Row],[50D EMA]]</f>
        <v>9.2190354066128133E-2</v>
      </c>
      <c r="U260" s="1">
        <f>(Table2[[#This Row],[Close Price]]-Table2[[#This Row],[200D EMA]])/Table2[[#This Row],[200D EMA]]</f>
        <v>0.23943158526406744</v>
      </c>
      <c r="V260">
        <v>3.8081954650246299</v>
      </c>
      <c r="W260">
        <v>4890</v>
      </c>
      <c r="X260">
        <v>5159.95</v>
      </c>
      <c r="Y260">
        <v>4580</v>
      </c>
      <c r="Z260">
        <v>5235</v>
      </c>
      <c r="AA260">
        <v>4703.8</v>
      </c>
      <c r="AB260">
        <v>5235</v>
      </c>
      <c r="AC260" s="1">
        <f>(Table2[[#This Row],[Close Price]]/Table2[[#This Row],[Day Low]])-1</f>
        <v>5.910020449897635E-3</v>
      </c>
      <c r="AD260" s="1">
        <f>(Table2[[#This Row],[Day High]]/Table2[[#This Row],[Close Price]])-1</f>
        <v>4.9004858809896579E-2</v>
      </c>
      <c r="AE260" s="1">
        <f>(Table2[[#This Row],[Close Price]]/Table2[[#This Row],[Current Week Low]])-1</f>
        <v>7.3995633187772913E-2</v>
      </c>
      <c r="AF260" s="1">
        <f>(Table2[[#This Row],[Current Week High]]/Table2[[#This Row],[Close Price]])-1</f>
        <v>6.4262335074915189E-2</v>
      </c>
      <c r="AG260" s="1">
        <f>(Table2[[#This Row],[Close Price]]/Table2[[#This Row],[Current Month Low]])-1</f>
        <v>4.5728985075895956E-2</v>
      </c>
      <c r="AH260" s="1">
        <f>(Table2[[#This Row],[Current Month High]]/Table2[[#This Row],[Close Price]])-1</f>
        <v>6.4262335074915189E-2</v>
      </c>
      <c r="AI260">
        <v>8.9908312834170196</v>
      </c>
      <c r="AJ260">
        <v>80.772128406313698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-0.01</v>
      </c>
      <c r="AM260" t="s">
        <v>3174</v>
      </c>
      <c r="AN260">
        <v>9.1300000000000008</v>
      </c>
      <c r="AO260" t="s">
        <v>3175</v>
      </c>
      <c r="AP260">
        <v>2.6419554029971998E-2</v>
      </c>
      <c r="AQ260">
        <f>(Table2[[#This Row],[Sharpe Ratio]]-AVERAGE(Table2[Sharpe Ratio]))/_xlfn.STDEV.P(Table2[Sharpe Ratio])</f>
        <v>-0.40886823247744336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4.3421067471646175</v>
      </c>
      <c r="AS260">
        <f>_xlfn.RANK.AVG(Table2[[#This Row],[1Y Return vs Nifty Z-Score]],Table2[1Y Return vs Nifty Z-Score])</f>
        <v>227</v>
      </c>
      <c r="AT260">
        <f>_xlfn.RANK.AVG(Table2[[#This Row],[6M Return vs Nifty Z-Score]],Table2[6M Return vs Nifty Z-Score])</f>
        <v>206</v>
      </c>
      <c r="AU260">
        <f>_xlfn.RANK.AVG(Table2[[#This Row],[Sharpe Ratio Z-Score]],Table2[Sharpe Ratio Z-Score])</f>
        <v>442</v>
      </c>
      <c r="AV260">
        <f>(Table2[[#This Row],[Rank 1Y]]+Table2[[#This Row],[Rank 6M]]+Table2[[#This Row],[Rank Sharpe]])/3</f>
        <v>291.66666666666669</v>
      </c>
    </row>
    <row r="261" spans="1:48" x14ac:dyDescent="0.3">
      <c r="A261" t="s">
        <v>1563</v>
      </c>
      <c r="B261" t="s">
        <v>1564</v>
      </c>
      <c r="C261" t="s">
        <v>3141</v>
      </c>
      <c r="D261" t="s">
        <v>607</v>
      </c>
      <c r="E261">
        <v>6268.0355262499997</v>
      </c>
      <c r="F261">
        <v>351.25</v>
      </c>
      <c r="G261">
        <v>36.748089418362198</v>
      </c>
      <c r="H261">
        <f>(Table2[[#This Row],[1Y Return vs Nifty]]-AVERAGE(Table2[1Y Return vs Nifty]))/_xlfn.STDEV.P(Table2[1Y Return vs Nifty])</f>
        <v>0.20205142658281308</v>
      </c>
      <c r="I261">
        <v>-2.0655500057990701</v>
      </c>
      <c r="J261">
        <f>(Table2[[#This Row],[1M Return vs Nifty]]-AVERAGE(Table2[1M Return vs Nifty]))/_xlfn.STDEV.P(Table2[1M Return vs Nifty])</f>
        <v>-0.27180368903989066</v>
      </c>
      <c r="K261">
        <v>2.23935470241637</v>
      </c>
      <c r="L261">
        <f>(Table2[[#This Row],[6M Return vs Nifty]]-AVERAGE(Table2[6M Return vs Nifty]))/_xlfn.STDEV.P(Table2[6M Return vs Nifty])</f>
        <v>-0.21915998284888266</v>
      </c>
      <c r="M261">
        <v>-1.8214354674378599</v>
      </c>
      <c r="N261">
        <f>(Table2[[#This Row],[1W Return vs Nifty]]-AVERAGE(Table2[1W Return vs Nifty]))/_xlfn.STDEV.P(Table2[1W Return vs Nifty])</f>
        <v>-1.0937730533642784</v>
      </c>
      <c r="O261">
        <v>364.65</v>
      </c>
      <c r="P261">
        <v>363.89719168069502</v>
      </c>
      <c r="Q261">
        <v>334.352715515402</v>
      </c>
      <c r="R261">
        <v>37.039587331559098</v>
      </c>
      <c r="S261" s="1">
        <f>(Table2[[#This Row],[Close Price]]-Table2[[#This Row],[20D EMA]])/Table2[[#This Row],[20D EMA]]</f>
        <v>-3.6747566159330808E-2</v>
      </c>
      <c r="T261" s="1">
        <f>(Table2[[#This Row],[Close Price]]-Table2[[#This Row],[50D EMA]])/Table2[[#This Row],[50D EMA]]</f>
        <v>-3.4754848264375762E-2</v>
      </c>
      <c r="U261" s="1">
        <f>(Table2[[#This Row],[Close Price]]-Table2[[#This Row],[200D EMA]])/Table2[[#This Row],[200D EMA]]</f>
        <v>5.0537302975245696E-2</v>
      </c>
      <c r="V261">
        <v>1.5333216130145599</v>
      </c>
      <c r="W261">
        <v>341.2</v>
      </c>
      <c r="X261">
        <v>362.55</v>
      </c>
      <c r="Y261">
        <v>341.2</v>
      </c>
      <c r="Z261">
        <v>377.95</v>
      </c>
      <c r="AA261">
        <v>341.2</v>
      </c>
      <c r="AB261">
        <v>371.95</v>
      </c>
      <c r="AC261" s="1">
        <f>(Table2[[#This Row],[Close Price]]/Table2[[#This Row],[Day Low]])-1</f>
        <v>2.9454865181711698E-2</v>
      </c>
      <c r="AD261" s="1">
        <f>(Table2[[#This Row],[Day High]]/Table2[[#This Row],[Close Price]])-1</f>
        <v>3.2170818505338206E-2</v>
      </c>
      <c r="AE261" s="1">
        <f>(Table2[[#This Row],[Close Price]]/Table2[[#This Row],[Current Week Low]])-1</f>
        <v>2.9454865181711698E-2</v>
      </c>
      <c r="AF261" s="1">
        <f>(Table2[[#This Row],[Current Week High]]/Table2[[#This Row],[Close Price]])-1</f>
        <v>7.6014234875444897E-2</v>
      </c>
      <c r="AG261" s="1">
        <f>(Table2[[#This Row],[Close Price]]/Table2[[#This Row],[Current Month Low]])-1</f>
        <v>2.9454865181711698E-2</v>
      </c>
      <c r="AH261" s="1">
        <f>(Table2[[#This Row],[Current Month High]]/Table2[[#This Row],[Close Price]])-1</f>
        <v>5.8932384341636945E-2</v>
      </c>
      <c r="AI261">
        <v>24.782918149466202</v>
      </c>
      <c r="AJ261">
        <v>68.7079731027858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-0.16</v>
      </c>
      <c r="AM261" t="s">
        <v>3174</v>
      </c>
      <c r="AN261">
        <v>-0.92</v>
      </c>
      <c r="AO261" t="s">
        <v>3174</v>
      </c>
      <c r="AP261">
        <v>9.7977972521121004E-2</v>
      </c>
      <c r="AQ261">
        <f>(Table2[[#This Row],[Sharpe Ratio]]-AVERAGE(Table2[Sharpe Ratio]))/_xlfn.STDEV.P(Table2[Sharpe Ratio])</f>
        <v>0.42658393631659985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-0.95610136235363885</v>
      </c>
      <c r="AS261">
        <f>_xlfn.RANK.AVG(Table2[[#This Row],[1Y Return vs Nifty Z-Score]],Table2[1Y Return vs Nifty Z-Score])</f>
        <v>246</v>
      </c>
      <c r="AT261">
        <f>_xlfn.RANK.AVG(Table2[[#This Row],[6M Return vs Nifty Z-Score]],Table2[6M Return vs Nifty Z-Score])</f>
        <v>397</v>
      </c>
      <c r="AU261">
        <f>_xlfn.RANK.AVG(Table2[[#This Row],[Sharpe Ratio Z-Score]],Table2[Sharpe Ratio Z-Score])</f>
        <v>232</v>
      </c>
      <c r="AV261">
        <f>(Table2[[#This Row],[Rank 1Y]]+Table2[[#This Row],[Rank 6M]]+Table2[[#This Row],[Rank Sharpe]])/3</f>
        <v>291.66666666666669</v>
      </c>
    </row>
    <row r="262" spans="1:48" x14ac:dyDescent="0.3">
      <c r="A262" t="s">
        <v>718</v>
      </c>
      <c r="B262" t="s">
        <v>719</v>
      </c>
      <c r="C262" t="s">
        <v>3133</v>
      </c>
      <c r="D262" t="s">
        <v>51</v>
      </c>
      <c r="E262">
        <v>24250.580848649999</v>
      </c>
      <c r="F262">
        <v>1353.95</v>
      </c>
      <c r="G262">
        <v>28.781208168232599</v>
      </c>
      <c r="H262">
        <f>(Table2[[#This Row],[1Y Return vs Nifty]]-AVERAGE(Table2[1Y Return vs Nifty]))/_xlfn.STDEV.P(Table2[1Y Return vs Nifty])</f>
        <v>6.6377325717659169E-2</v>
      </c>
      <c r="I262">
        <v>-9.2628017352953105</v>
      </c>
      <c r="J262">
        <f>(Table2[[#This Row],[1M Return vs Nifty]]-AVERAGE(Table2[1M Return vs Nifty]))/_xlfn.STDEV.P(Table2[1M Return vs Nifty])</f>
        <v>-0.93033088856444124</v>
      </c>
      <c r="K262">
        <v>25.184025159349702</v>
      </c>
      <c r="L262">
        <f>(Table2[[#This Row],[6M Return vs Nifty]]-AVERAGE(Table2[6M Return vs Nifty]))/_xlfn.STDEV.P(Table2[6M Return vs Nifty])</f>
        <v>0.54157223699181445</v>
      </c>
      <c r="M262">
        <v>2.6284275742325098</v>
      </c>
      <c r="N262">
        <f>(Table2[[#This Row],[1W Return vs Nifty]]-AVERAGE(Table2[1W Return vs Nifty]))/_xlfn.STDEV.P(Table2[1W Return vs Nifty])</f>
        <v>-1.6945716315357968E-2</v>
      </c>
      <c r="O262">
        <v>1449.94</v>
      </c>
      <c r="P262">
        <v>1428.7108801982099</v>
      </c>
      <c r="Q262">
        <v>1171.9332559331599</v>
      </c>
      <c r="R262">
        <v>20.8589659157204</v>
      </c>
      <c r="S262" s="1">
        <f>(Table2[[#This Row],[Close Price]]-Table2[[#This Row],[20D EMA]])/Table2[[#This Row],[20D EMA]]</f>
        <v>-6.6202739423700294E-2</v>
      </c>
      <c r="T262" s="1">
        <f>(Table2[[#This Row],[Close Price]]-Table2[[#This Row],[50D EMA]])/Table2[[#This Row],[50D EMA]]</f>
        <v>-5.2327508129453054E-2</v>
      </c>
      <c r="U262" s="1">
        <f>(Table2[[#This Row],[Close Price]]-Table2[[#This Row],[200D EMA]])/Table2[[#This Row],[200D EMA]]</f>
        <v>0.15531323404753802</v>
      </c>
      <c r="V262">
        <v>0.80985055450721399</v>
      </c>
      <c r="W262">
        <v>1345.05</v>
      </c>
      <c r="X262">
        <v>1386.7</v>
      </c>
      <c r="Y262">
        <v>1345.05</v>
      </c>
      <c r="Z262">
        <v>1449</v>
      </c>
      <c r="AA262">
        <v>1345.05</v>
      </c>
      <c r="AB262">
        <v>1425</v>
      </c>
      <c r="AC262" s="1">
        <f>(Table2[[#This Row],[Close Price]]/Table2[[#This Row],[Day Low]])-1</f>
        <v>6.6168543920301914E-3</v>
      </c>
      <c r="AD262" s="1">
        <f>(Table2[[#This Row],[Day High]]/Table2[[#This Row],[Close Price]])-1</f>
        <v>2.418848554230224E-2</v>
      </c>
      <c r="AE262" s="1">
        <f>(Table2[[#This Row],[Close Price]]/Table2[[#This Row],[Current Week Low]])-1</f>
        <v>6.6168543920301914E-3</v>
      </c>
      <c r="AF262" s="1">
        <f>(Table2[[#This Row],[Current Week High]]/Table2[[#This Row],[Close Price]])-1</f>
        <v>7.0202001551017412E-2</v>
      </c>
      <c r="AG262" s="1">
        <f>(Table2[[#This Row],[Close Price]]/Table2[[#This Row],[Current Month Low]])-1</f>
        <v>6.6168543920301914E-3</v>
      </c>
      <c r="AH262" s="1">
        <f>(Table2[[#This Row],[Current Month High]]/Table2[[#This Row],[Close Price]])-1</f>
        <v>5.247608848184937E-2</v>
      </c>
      <c r="AI262">
        <v>21.053214668193</v>
      </c>
      <c r="AJ262">
        <v>86.9580226456779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-0.05</v>
      </c>
      <c r="AM262" t="s">
        <v>3174</v>
      </c>
      <c r="AN262">
        <v>-13.3</v>
      </c>
      <c r="AO262" t="s">
        <v>3174</v>
      </c>
      <c r="AP262">
        <v>3.1400285431573999E-2</v>
      </c>
      <c r="AQ262">
        <f>(Table2[[#This Row],[Sharpe Ratio]]-AVERAGE(Table2[Sharpe Ratio]))/_xlfn.STDEV.P(Table2[Sharpe Ratio])</f>
        <v>-0.35071766208489508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-0.69004470425522069</v>
      </c>
      <c r="AS262">
        <f>_xlfn.RANK.AVG(Table2[[#This Row],[1Y Return vs Nifty Z-Score]],Table2[1Y Return vs Nifty Z-Score])</f>
        <v>280</v>
      </c>
      <c r="AT262">
        <f>_xlfn.RANK.AVG(Table2[[#This Row],[6M Return vs Nifty Z-Score]],Table2[6M Return vs Nifty Z-Score])</f>
        <v>169</v>
      </c>
      <c r="AU262">
        <f>_xlfn.RANK.AVG(Table2[[#This Row],[Sharpe Ratio Z-Score]],Table2[Sharpe Ratio Z-Score])</f>
        <v>428</v>
      </c>
      <c r="AV262">
        <f>(Table2[[#This Row],[Rank 1Y]]+Table2[[#This Row],[Rank 6M]]+Table2[[#This Row],[Rank Sharpe]])/3</f>
        <v>292.33333333333331</v>
      </c>
    </row>
    <row r="263" spans="1:48" x14ac:dyDescent="0.3">
      <c r="A263" t="s">
        <v>1401</v>
      </c>
      <c r="B263" t="s">
        <v>1402</v>
      </c>
      <c r="C263" t="s">
        <v>3141</v>
      </c>
      <c r="D263" t="s">
        <v>117</v>
      </c>
      <c r="E263">
        <v>7886.20445956</v>
      </c>
      <c r="F263">
        <v>726.85</v>
      </c>
      <c r="G263">
        <v>26.807454108248301</v>
      </c>
      <c r="H263">
        <f>(Table2[[#This Row],[1Y Return vs Nifty]]-AVERAGE(Table2[1Y Return vs Nifty]))/_xlfn.STDEV.P(Table2[1Y Return vs Nifty])</f>
        <v>3.276476152725398E-2</v>
      </c>
      <c r="I263">
        <v>13.078165911505099</v>
      </c>
      <c r="J263">
        <f>(Table2[[#This Row],[1M Return vs Nifty]]-AVERAGE(Table2[1M Return vs Nifty]))/_xlfn.STDEV.P(Table2[1M Return vs Nifty])</f>
        <v>1.1138014291675959</v>
      </c>
      <c r="K263">
        <v>15.129407864138299</v>
      </c>
      <c r="L263">
        <f>(Table2[[#This Row],[6M Return vs Nifty]]-AVERAGE(Table2[6M Return vs Nifty]))/_xlfn.STDEV.P(Table2[6M Return vs Nifty])</f>
        <v>0.20821066838739249</v>
      </c>
      <c r="M263">
        <v>4.7832738119330402</v>
      </c>
      <c r="N263">
        <f>(Table2[[#This Row],[1W Return vs Nifty]]-AVERAGE(Table2[1W Return vs Nifty]))/_xlfn.STDEV.P(Table2[1W Return vs Nifty])</f>
        <v>0.50450793611479128</v>
      </c>
      <c r="O263">
        <v>694.22</v>
      </c>
      <c r="P263">
        <v>666.62420426697304</v>
      </c>
      <c r="Q263">
        <v>609.65066042765898</v>
      </c>
      <c r="R263">
        <v>67.017774994848594</v>
      </c>
      <c r="S263" s="1">
        <f>(Table2[[#This Row],[Close Price]]-Table2[[#This Row],[20D EMA]])/Table2[[#This Row],[20D EMA]]</f>
        <v>4.7002391172827049E-2</v>
      </c>
      <c r="T263" s="1">
        <f>(Table2[[#This Row],[Close Price]]-Table2[[#This Row],[50D EMA]])/Table2[[#This Row],[50D EMA]]</f>
        <v>9.0344447962629706E-2</v>
      </c>
      <c r="U263" s="1">
        <f>(Table2[[#This Row],[Close Price]]-Table2[[#This Row],[200D EMA]])/Table2[[#This Row],[200D EMA]]</f>
        <v>0.19224015847063597</v>
      </c>
      <c r="V263">
        <v>1.422510984678</v>
      </c>
      <c r="W263">
        <v>712.05</v>
      </c>
      <c r="X263">
        <v>743.95</v>
      </c>
      <c r="Y263">
        <v>702.9</v>
      </c>
      <c r="Z263">
        <v>743.95</v>
      </c>
      <c r="AA263">
        <v>702.9</v>
      </c>
      <c r="AB263">
        <v>743.95</v>
      </c>
      <c r="AC263" s="1">
        <f>(Table2[[#This Row],[Close Price]]/Table2[[#This Row],[Day Low]])-1</f>
        <v>2.0785057229127268E-2</v>
      </c>
      <c r="AD263" s="1">
        <f>(Table2[[#This Row],[Day High]]/Table2[[#This Row],[Close Price]])-1</f>
        <v>2.3526174588979876E-2</v>
      </c>
      <c r="AE263" s="1">
        <f>(Table2[[#This Row],[Close Price]]/Table2[[#This Row],[Current Week Low]])-1</f>
        <v>3.4073125622421374E-2</v>
      </c>
      <c r="AF263" s="1">
        <f>(Table2[[#This Row],[Current Week High]]/Table2[[#This Row],[Close Price]])-1</f>
        <v>2.3526174588979876E-2</v>
      </c>
      <c r="AG263" s="1">
        <f>(Table2[[#This Row],[Close Price]]/Table2[[#This Row],[Current Month Low]])-1</f>
        <v>3.4073125622421374E-2</v>
      </c>
      <c r="AH263" s="1">
        <f>(Table2[[#This Row],[Current Month High]]/Table2[[#This Row],[Close Price]])-1</f>
        <v>2.3526174588979876E-2</v>
      </c>
      <c r="AI263">
        <v>15.7941803673385</v>
      </c>
      <c r="AJ263">
        <v>61.235581188997301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</v>
      </c>
      <c r="AM263">
        <v>0</v>
      </c>
      <c r="AN263">
        <v>8.27</v>
      </c>
      <c r="AO263" t="s">
        <v>3175</v>
      </c>
      <c r="AP263">
        <v>6.6149547669549003E-2</v>
      </c>
      <c r="AQ263">
        <f>(Table2[[#This Row],[Sharpe Ratio]]-AVERAGE(Table2[Sharpe Ratio]))/_xlfn.STDEV.P(Table2[Sharpe Ratio])</f>
        <v>5.4983681137216849E-2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1.9142684763342506</v>
      </c>
      <c r="AS263">
        <f>_xlfn.RANK.AVG(Table2[[#This Row],[1Y Return vs Nifty Z-Score]],Table2[1Y Return vs Nifty Z-Score])</f>
        <v>291</v>
      </c>
      <c r="AT263">
        <f>_xlfn.RANK.AVG(Table2[[#This Row],[6M Return vs Nifty Z-Score]],Table2[6M Return vs Nifty Z-Score])</f>
        <v>251</v>
      </c>
      <c r="AU263">
        <f>_xlfn.RANK.AVG(Table2[[#This Row],[Sharpe Ratio Z-Score]],Table2[Sharpe Ratio Z-Score])</f>
        <v>336</v>
      </c>
      <c r="AV263">
        <f>(Table2[[#This Row],[Rank 1Y]]+Table2[[#This Row],[Rank 6M]]+Table2[[#This Row],[Rank Sharpe]])/3</f>
        <v>292.66666666666669</v>
      </c>
    </row>
    <row r="264" spans="1:48" x14ac:dyDescent="0.3">
      <c r="A264" t="s">
        <v>361</v>
      </c>
      <c r="B264" t="s">
        <v>362</v>
      </c>
      <c r="C264" t="s">
        <v>3135</v>
      </c>
      <c r="D264" t="s">
        <v>117</v>
      </c>
      <c r="E264">
        <v>68618.452584159997</v>
      </c>
      <c r="F264">
        <v>1473.8</v>
      </c>
      <c r="G264">
        <v>10.2180393675406</v>
      </c>
      <c r="H264">
        <f>(Table2[[#This Row],[1Y Return vs Nifty]]-AVERAGE(Table2[1Y Return vs Nifty]))/_xlfn.STDEV.P(Table2[1Y Return vs Nifty])</f>
        <v>-0.24974904257746192</v>
      </c>
      <c r="I264">
        <v>-5.0041284059000004</v>
      </c>
      <c r="J264">
        <f>(Table2[[#This Row],[1M Return vs Nifty]]-AVERAGE(Table2[1M Return vs Nifty]))/_xlfn.STDEV.P(Table2[1M Return vs Nifty])</f>
        <v>-0.54067490226578208</v>
      </c>
      <c r="K264">
        <v>16.902594355439199</v>
      </c>
      <c r="L264">
        <f>(Table2[[#This Row],[6M Return vs Nifty]]-AVERAGE(Table2[6M Return vs Nifty]))/_xlfn.STDEV.P(Table2[6M Return vs Nifty])</f>
        <v>0.26700079563070006</v>
      </c>
      <c r="M264">
        <v>1.66987959579909</v>
      </c>
      <c r="N264">
        <f>(Table2[[#This Row],[1W Return vs Nifty]]-AVERAGE(Table2[1W Return vs Nifty]))/_xlfn.STDEV.P(Table2[1W Return vs Nifty])</f>
        <v>-0.24890581427437888</v>
      </c>
      <c r="O264">
        <v>1549.64</v>
      </c>
      <c r="P264">
        <v>1572.0628530430499</v>
      </c>
      <c r="Q264">
        <v>1422.07485381575</v>
      </c>
      <c r="R264">
        <v>21.045667214902899</v>
      </c>
      <c r="S264" s="1">
        <f>(Table2[[#This Row],[Close Price]]-Table2[[#This Row],[20D EMA]])/Table2[[#This Row],[20D EMA]]</f>
        <v>-4.8940399060427027E-2</v>
      </c>
      <c r="T264" s="1">
        <f>(Table2[[#This Row],[Close Price]]-Table2[[#This Row],[50D EMA]])/Table2[[#This Row],[50D EMA]]</f>
        <v>-6.2505677080812685E-2</v>
      </c>
      <c r="U264" s="1">
        <f>(Table2[[#This Row],[Close Price]]-Table2[[#This Row],[200D EMA]])/Table2[[#This Row],[200D EMA]]</f>
        <v>3.6373012324533875E-2</v>
      </c>
      <c r="V264">
        <v>1.0146177940398</v>
      </c>
      <c r="W264">
        <v>1460.15</v>
      </c>
      <c r="X264">
        <v>1498.95</v>
      </c>
      <c r="Y264">
        <v>1460.15</v>
      </c>
      <c r="Z264">
        <v>1555</v>
      </c>
      <c r="AA264">
        <v>1460.15</v>
      </c>
      <c r="AB264">
        <v>1555</v>
      </c>
      <c r="AC264" s="1">
        <f>(Table2[[#This Row],[Close Price]]/Table2[[#This Row],[Day Low]])-1</f>
        <v>9.3483546211003965E-3</v>
      </c>
      <c r="AD264" s="1">
        <f>(Table2[[#This Row],[Day High]]/Table2[[#This Row],[Close Price]])-1</f>
        <v>1.7064730628307823E-2</v>
      </c>
      <c r="AE264" s="1">
        <f>(Table2[[#This Row],[Close Price]]/Table2[[#This Row],[Current Week Low]])-1</f>
        <v>9.3483546211003965E-3</v>
      </c>
      <c r="AF264" s="1">
        <f>(Table2[[#This Row],[Current Week High]]/Table2[[#This Row],[Close Price]])-1</f>
        <v>5.5095671054417261E-2</v>
      </c>
      <c r="AG264" s="1">
        <f>(Table2[[#This Row],[Close Price]]/Table2[[#This Row],[Current Month Low]])-1</f>
        <v>9.3483546211003965E-3</v>
      </c>
      <c r="AH264" s="1">
        <f>(Table2[[#This Row],[Current Month High]]/Table2[[#This Row],[Close Price]])-1</f>
        <v>5.5095671054417261E-2</v>
      </c>
      <c r="AI264">
        <v>22.438594110462699</v>
      </c>
      <c r="AJ264">
        <v>47.041803851142298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-0.12</v>
      </c>
      <c r="AM264" t="s">
        <v>3174</v>
      </c>
      <c r="AN264">
        <v>-7.66</v>
      </c>
      <c r="AO264" t="s">
        <v>3174</v>
      </c>
      <c r="AP264">
        <v>8.3431571294282997E-2</v>
      </c>
      <c r="AQ264">
        <f>(Table2[[#This Row],[Sharpe Ratio]]-AVERAGE(Table2[Sharpe Ratio]))/_xlfn.STDEV.P(Table2[Sharpe Ratio])</f>
        <v>0.25675315037471497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375</v>
      </c>
      <c r="AT264">
        <f>_xlfn.RANK.AVG(Table2[[#This Row],[6M Return vs Nifty Z-Score]],Table2[6M Return vs Nifty Z-Score])</f>
        <v>232</v>
      </c>
      <c r="AU264">
        <f>_xlfn.RANK.AVG(Table2[[#This Row],[Sharpe Ratio Z-Score]],Table2[Sharpe Ratio Z-Score])</f>
        <v>276</v>
      </c>
      <c r="AV264">
        <f>(Table2[[#This Row],[Rank 1Y]]+Table2[[#This Row],[Rank 6M]]+Table2[[#This Row],[Rank Sharpe]])/3</f>
        <v>294.33333333333331</v>
      </c>
    </row>
    <row r="265" spans="1:48" x14ac:dyDescent="0.3">
      <c r="A265" t="s">
        <v>1207</v>
      </c>
      <c r="B265" t="s">
        <v>1208</v>
      </c>
      <c r="C265" t="s">
        <v>3131</v>
      </c>
      <c r="D265" t="s">
        <v>984</v>
      </c>
      <c r="E265">
        <v>10113.086121599999</v>
      </c>
      <c r="F265">
        <v>462</v>
      </c>
      <c r="G265">
        <v>-6.1228123165061197</v>
      </c>
      <c r="H265">
        <f>(Table2[[#This Row],[1Y Return vs Nifty]]-AVERAGE(Table2[1Y Return vs Nifty]))/_xlfn.STDEV.P(Table2[1Y Return vs Nifty])</f>
        <v>-0.52802987669530566</v>
      </c>
      <c r="I265">
        <v>4.95966813475746</v>
      </c>
      <c r="J265">
        <f>(Table2[[#This Row],[1M Return vs Nifty]]-AVERAGE(Table2[1M Return vs Nifty]))/_xlfn.STDEV.P(Table2[1M Return vs Nifty])</f>
        <v>0.37098294702981544</v>
      </c>
      <c r="K265">
        <v>27.344048348698699</v>
      </c>
      <c r="L265">
        <f>(Table2[[#This Row],[6M Return vs Nifty]]-AVERAGE(Table2[6M Return vs Nifty]))/_xlfn.STDEV.P(Table2[6M Return vs Nifty])</f>
        <v>0.61318796312852653</v>
      </c>
      <c r="M265">
        <v>2.3983922110846199</v>
      </c>
      <c r="N265">
        <f>(Table2[[#This Row],[1W Return vs Nifty]]-AVERAGE(Table2[1W Return vs Nifty]))/_xlfn.STDEV.P(Table2[1W Return vs Nifty])</f>
        <v>-7.2612231263341653E-2</v>
      </c>
      <c r="O265">
        <v>471.35</v>
      </c>
      <c r="P265">
        <v>450.66699507401</v>
      </c>
      <c r="Q265">
        <v>390.43957046807401</v>
      </c>
      <c r="R265">
        <v>36.916098634388199</v>
      </c>
      <c r="S265" s="1">
        <f>(Table2[[#This Row],[Close Price]]-Table2[[#This Row],[20D EMA]])/Table2[[#This Row],[20D EMA]]</f>
        <v>-1.9836639439906698E-2</v>
      </c>
      <c r="T265" s="1">
        <f>(Table2[[#This Row],[Close Price]]-Table2[[#This Row],[50D EMA]])/Table2[[#This Row],[50D EMA]]</f>
        <v>2.5147181954446995E-2</v>
      </c>
      <c r="U265" s="1">
        <f>(Table2[[#This Row],[Close Price]]-Table2[[#This Row],[200D EMA]])/Table2[[#This Row],[200D EMA]]</f>
        <v>0.18328170335331684</v>
      </c>
      <c r="V265">
        <v>0.71646731318624801</v>
      </c>
      <c r="W265">
        <v>455.5</v>
      </c>
      <c r="X265">
        <v>474.45</v>
      </c>
      <c r="Y265">
        <v>455.5</v>
      </c>
      <c r="Z265">
        <v>485.6</v>
      </c>
      <c r="AA265">
        <v>455.5</v>
      </c>
      <c r="AB265">
        <v>485.6</v>
      </c>
      <c r="AC265" s="1">
        <f>(Table2[[#This Row],[Close Price]]/Table2[[#This Row],[Day Low]])-1</f>
        <v>1.4270032930845167E-2</v>
      </c>
      <c r="AD265" s="1">
        <f>(Table2[[#This Row],[Day High]]/Table2[[#This Row],[Close Price]])-1</f>
        <v>2.6948051948051832E-2</v>
      </c>
      <c r="AE265" s="1">
        <f>(Table2[[#This Row],[Close Price]]/Table2[[#This Row],[Current Week Low]])-1</f>
        <v>1.4270032930845167E-2</v>
      </c>
      <c r="AF265" s="1">
        <f>(Table2[[#This Row],[Current Week High]]/Table2[[#This Row],[Close Price]])-1</f>
        <v>5.1082251082251062E-2</v>
      </c>
      <c r="AG265" s="1">
        <f>(Table2[[#This Row],[Close Price]]/Table2[[#This Row],[Current Month Low]])-1</f>
        <v>1.4270032930845167E-2</v>
      </c>
      <c r="AH265" s="1">
        <f>(Table2[[#This Row],[Current Month High]]/Table2[[#This Row],[Close Price]])-1</f>
        <v>5.1082251082251062E-2</v>
      </c>
      <c r="AI265">
        <v>12.1212121212121</v>
      </c>
      <c r="AJ265">
        <v>72.710280373831694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0.05</v>
      </c>
      <c r="AM265" t="s">
        <v>3175</v>
      </c>
      <c r="AN265">
        <v>-7.85</v>
      </c>
      <c r="AO265" t="s">
        <v>3174</v>
      </c>
      <c r="AP265">
        <v>9.2705543140914004E-2</v>
      </c>
      <c r="AQ265">
        <f>(Table2[[#This Row],[Sharpe Ratio]]-AVERAGE(Table2[Sharpe Ratio]))/_xlfn.STDEV.P(Table2[Sharpe Ratio])</f>
        <v>0.36502776090933869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0.7485565631090334</v>
      </c>
      <c r="AS265">
        <f>_xlfn.RANK.AVG(Table2[[#This Row],[1Y Return vs Nifty Z-Score]],Table2[1Y Return vs Nifty Z-Score])</f>
        <v>481</v>
      </c>
      <c r="AT265">
        <f>_xlfn.RANK.AVG(Table2[[#This Row],[6M Return vs Nifty Z-Score]],Table2[6M Return vs Nifty Z-Score])</f>
        <v>151</v>
      </c>
      <c r="AU265">
        <f>_xlfn.RANK.AVG(Table2[[#This Row],[Sharpe Ratio Z-Score]],Table2[Sharpe Ratio Z-Score])</f>
        <v>251</v>
      </c>
      <c r="AV265">
        <f>(Table2[[#This Row],[Rank 1Y]]+Table2[[#This Row],[Rank 6M]]+Table2[[#This Row],[Rank Sharpe]])/3</f>
        <v>294.33333333333331</v>
      </c>
    </row>
    <row r="266" spans="1:48" x14ac:dyDescent="0.3">
      <c r="A266" t="s">
        <v>205</v>
      </c>
      <c r="B266" t="s">
        <v>206</v>
      </c>
      <c r="C266" t="s">
        <v>3129</v>
      </c>
      <c r="D266" t="s">
        <v>54</v>
      </c>
      <c r="E266">
        <v>125847.8307507</v>
      </c>
      <c r="F266">
        <v>1497.4</v>
      </c>
      <c r="G266">
        <v>-4.9138731954815196</v>
      </c>
      <c r="H266">
        <f>(Table2[[#This Row],[1Y Return vs Nifty]]-AVERAGE(Table2[1Y Return vs Nifty]))/_xlfn.STDEV.P(Table2[1Y Return vs Nifty])</f>
        <v>-0.50744192978156777</v>
      </c>
      <c r="I266">
        <v>2.6736463258725802</v>
      </c>
      <c r="J266">
        <f>(Table2[[#This Row],[1M Return vs Nifty]]-AVERAGE(Table2[1M Return vs Nifty]))/_xlfn.STDEV.P(Table2[1M Return vs Nifty])</f>
        <v>0.16181872762542118</v>
      </c>
      <c r="K266">
        <v>14.060381450535999</v>
      </c>
      <c r="L266">
        <f>(Table2[[#This Row],[6M Return vs Nifty]]-AVERAGE(Table2[6M Return vs Nifty]))/_xlfn.STDEV.P(Table2[6M Return vs Nifty])</f>
        <v>0.17276701979743095</v>
      </c>
      <c r="M266">
        <v>-2.92581157782665</v>
      </c>
      <c r="N266">
        <f>(Table2[[#This Row],[1W Return vs Nifty]]-AVERAGE(Table2[1W Return vs Nifty]))/_xlfn.STDEV.P(Table2[1W Return vs Nifty])</f>
        <v>-1.36102226416336</v>
      </c>
      <c r="O266">
        <v>1557.32</v>
      </c>
      <c r="P266">
        <v>1496.0196006271899</v>
      </c>
      <c r="Q266">
        <v>1325.33697096931</v>
      </c>
      <c r="R266">
        <v>27.335111078333199</v>
      </c>
      <c r="S266" s="1">
        <f>(Table2[[#This Row],[Close Price]]-Table2[[#This Row],[20D EMA]])/Table2[[#This Row],[20D EMA]]</f>
        <v>-3.8476356818123343E-2</v>
      </c>
      <c r="T266" s="1">
        <f>(Table2[[#This Row],[Close Price]]-Table2[[#This Row],[50D EMA]])/Table2[[#This Row],[50D EMA]]</f>
        <v>9.2271476405220306E-4</v>
      </c>
      <c r="U266" s="1">
        <f>(Table2[[#This Row],[Close Price]]-Table2[[#This Row],[200D EMA]])/Table2[[#This Row],[200D EMA]]</f>
        <v>0.12982587281546112</v>
      </c>
      <c r="V266">
        <v>0.77785272567627195</v>
      </c>
      <c r="W266">
        <v>1489.15</v>
      </c>
      <c r="X266">
        <v>1526.25</v>
      </c>
      <c r="Y266">
        <v>1489.15</v>
      </c>
      <c r="Z266">
        <v>1623.85</v>
      </c>
      <c r="AA266">
        <v>1489.15</v>
      </c>
      <c r="AB266">
        <v>1623</v>
      </c>
      <c r="AC266" s="1">
        <f>(Table2[[#This Row],[Close Price]]/Table2[[#This Row],[Day Low]])-1</f>
        <v>5.5400731961186001E-3</v>
      </c>
      <c r="AD266" s="1">
        <f>(Table2[[#This Row],[Day High]]/Table2[[#This Row],[Close Price]])-1</f>
        <v>1.926672899692794E-2</v>
      </c>
      <c r="AE266" s="1">
        <f>(Table2[[#This Row],[Close Price]]/Table2[[#This Row],[Current Week Low]])-1</f>
        <v>5.5400731961186001E-3</v>
      </c>
      <c r="AF266" s="1">
        <f>(Table2[[#This Row],[Current Week High]]/Table2[[#This Row],[Close Price]])-1</f>
        <v>8.4446373714438305E-2</v>
      </c>
      <c r="AG266" s="1">
        <f>(Table2[[#This Row],[Close Price]]/Table2[[#This Row],[Current Month Low]])-1</f>
        <v>5.5400731961186001E-3</v>
      </c>
      <c r="AH266" s="1">
        <f>(Table2[[#This Row],[Current Month High]]/Table2[[#This Row],[Close Price]])-1</f>
        <v>8.3878723120074827E-2</v>
      </c>
      <c r="AI266">
        <v>10.3245625751302</v>
      </c>
      <c r="AJ266">
        <v>48.081487341772103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0.06</v>
      </c>
      <c r="AM266" t="s">
        <v>3175</v>
      </c>
      <c r="AN266">
        <v>-4.8600000000000003</v>
      </c>
      <c r="AO266" t="s">
        <v>3174</v>
      </c>
      <c r="AP266">
        <v>0.13025855992750399</v>
      </c>
      <c r="AQ266">
        <f>(Table2[[#This Row],[Sharpe Ratio]]-AVERAGE(Table2[Sharpe Ratio]))/_xlfn.STDEV.P(Table2[Sharpe Ratio])</f>
        <v>0.80346323755414883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-0.73041520896792689</v>
      </c>
      <c r="AS266">
        <f>_xlfn.RANK.AVG(Table2[[#This Row],[1Y Return vs Nifty Z-Score]],Table2[1Y Return vs Nifty Z-Score])</f>
        <v>471</v>
      </c>
      <c r="AT266">
        <f>_xlfn.RANK.AVG(Table2[[#This Row],[6M Return vs Nifty Z-Score]],Table2[6M Return vs Nifty Z-Score])</f>
        <v>264</v>
      </c>
      <c r="AU266">
        <f>_xlfn.RANK.AVG(Table2[[#This Row],[Sharpe Ratio Z-Score]],Table2[Sharpe Ratio Z-Score])</f>
        <v>149</v>
      </c>
      <c r="AV266">
        <f>(Table2[[#This Row],[Rank 1Y]]+Table2[[#This Row],[Rank 6M]]+Table2[[#This Row],[Rank Sharpe]])/3</f>
        <v>294.66666666666669</v>
      </c>
    </row>
    <row r="267" spans="1:48" x14ac:dyDescent="0.3">
      <c r="A267" t="s">
        <v>1073</v>
      </c>
      <c r="B267" t="s">
        <v>1074</v>
      </c>
      <c r="C267" t="s">
        <v>3143</v>
      </c>
      <c r="D267" t="s">
        <v>482</v>
      </c>
      <c r="E267">
        <v>12550.96058352</v>
      </c>
      <c r="F267">
        <v>794.4</v>
      </c>
      <c r="G267">
        <v>39.371881699274603</v>
      </c>
      <c r="H267">
        <f>(Table2[[#This Row],[1Y Return vs Nifty]]-AVERAGE(Table2[1Y Return vs Nifty]))/_xlfn.STDEV.P(Table2[1Y Return vs Nifty])</f>
        <v>0.24673398772478203</v>
      </c>
      <c r="I267">
        <v>23.223108214949502</v>
      </c>
      <c r="J267">
        <f>(Table2[[#This Row],[1M Return vs Nifty]]-AVERAGE(Table2[1M Return vs Nifty]))/_xlfn.STDEV.P(Table2[1M Return vs Nifty])</f>
        <v>2.0420335788152215</v>
      </c>
      <c r="K267">
        <v>53.1813165275206</v>
      </c>
      <c r="L267">
        <f>(Table2[[#This Row],[6M Return vs Nifty]]-AVERAGE(Table2[6M Return vs Nifty]))/_xlfn.STDEV.P(Table2[6M Return vs Nifty])</f>
        <v>1.4698244710786876</v>
      </c>
      <c r="M267">
        <v>11.136489761607301</v>
      </c>
      <c r="N267">
        <f>(Table2[[#This Row],[1W Return vs Nifty]]-AVERAGE(Table2[1W Return vs Nifty]))/_xlfn.STDEV.P(Table2[1W Return vs Nifty])</f>
        <v>2.0419297733083241</v>
      </c>
      <c r="O267">
        <v>755.2</v>
      </c>
      <c r="P267">
        <v>700.73567310645899</v>
      </c>
      <c r="Q267">
        <v>579.23870420058302</v>
      </c>
      <c r="R267">
        <v>61.080792538970698</v>
      </c>
      <c r="S267" s="1">
        <f>(Table2[[#This Row],[Close Price]]-Table2[[#This Row],[20D EMA]])/Table2[[#This Row],[20D EMA]]</f>
        <v>5.1906779661016852E-2</v>
      </c>
      <c r="T267" s="1">
        <f>(Table2[[#This Row],[Close Price]]-Table2[[#This Row],[50D EMA]])/Table2[[#This Row],[50D EMA]]</f>
        <v>0.133665703757187</v>
      </c>
      <c r="U267" s="1">
        <f>(Table2[[#This Row],[Close Price]]-Table2[[#This Row],[200D EMA]])/Table2[[#This Row],[200D EMA]]</f>
        <v>0.37145531581209623</v>
      </c>
      <c r="V267">
        <v>0.91944838156460496</v>
      </c>
      <c r="W267">
        <v>786</v>
      </c>
      <c r="X267">
        <v>817.95</v>
      </c>
      <c r="Y267">
        <v>725.9</v>
      </c>
      <c r="Z267">
        <v>837</v>
      </c>
      <c r="AA267">
        <v>766.4</v>
      </c>
      <c r="AB267">
        <v>837</v>
      </c>
      <c r="AC267" s="1">
        <f>(Table2[[#This Row],[Close Price]]/Table2[[#This Row],[Day Low]])-1</f>
        <v>1.0687022900763399E-2</v>
      </c>
      <c r="AD267" s="1">
        <f>(Table2[[#This Row],[Day High]]/Table2[[#This Row],[Close Price]])-1</f>
        <v>2.9645015105740358E-2</v>
      </c>
      <c r="AE267" s="1">
        <f>(Table2[[#This Row],[Close Price]]/Table2[[#This Row],[Current Week Low]])-1</f>
        <v>9.436561509849839E-2</v>
      </c>
      <c r="AF267" s="1">
        <f>(Table2[[#This Row],[Current Week High]]/Table2[[#This Row],[Close Price]])-1</f>
        <v>5.3625377643504502E-2</v>
      </c>
      <c r="AG267" s="1">
        <f>(Table2[[#This Row],[Close Price]]/Table2[[#This Row],[Current Month Low]])-1</f>
        <v>3.6534446764091788E-2</v>
      </c>
      <c r="AH267" s="1">
        <f>(Table2[[#This Row],[Current Month High]]/Table2[[#This Row],[Close Price]])-1</f>
        <v>5.3625377643504502E-2</v>
      </c>
      <c r="AI267">
        <v>5.3625377643504502</v>
      </c>
      <c r="AJ267">
        <v>95.592761295087996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0.34</v>
      </c>
      <c r="AM267" t="s">
        <v>3175</v>
      </c>
      <c r="AN267">
        <v>3.24</v>
      </c>
      <c r="AO267" t="s">
        <v>3175</v>
      </c>
      <c r="AP267">
        <v>-1.2286935452751E-2</v>
      </c>
      <c r="AQ267">
        <f>(Table2[[#This Row],[Sharpe Ratio]]-AVERAGE(Table2[Sharpe Ratio]))/_xlfn.STDEV.P(Table2[Sharpe Ratio])</f>
        <v>-0.86077062588688602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4.9397511850401292</v>
      </c>
      <c r="AS267">
        <f>_xlfn.RANK.AVG(Table2[[#This Row],[1Y Return vs Nifty Z-Score]],Table2[1Y Return vs Nifty Z-Score])</f>
        <v>234</v>
      </c>
      <c r="AT267">
        <f>_xlfn.RANK.AVG(Table2[[#This Row],[6M Return vs Nifty Z-Score]],Table2[6M Return vs Nifty Z-Score])</f>
        <v>62</v>
      </c>
      <c r="AU267">
        <f>_xlfn.RANK.AVG(Table2[[#This Row],[Sharpe Ratio Z-Score]],Table2[Sharpe Ratio Z-Score])</f>
        <v>589</v>
      </c>
      <c r="AV267">
        <f>(Table2[[#This Row],[Rank 1Y]]+Table2[[#This Row],[Rank 6M]]+Table2[[#This Row],[Rank Sharpe]])/3</f>
        <v>295</v>
      </c>
    </row>
    <row r="268" spans="1:48" x14ac:dyDescent="0.3">
      <c r="A268" t="s">
        <v>1384</v>
      </c>
      <c r="B268" t="s">
        <v>1385</v>
      </c>
      <c r="C268" t="s">
        <v>3148</v>
      </c>
      <c r="D268" t="s">
        <v>1386</v>
      </c>
      <c r="E268">
        <v>8059.3203020000001</v>
      </c>
      <c r="F268">
        <v>655.6</v>
      </c>
      <c r="G268">
        <v>-2.2478928900394899</v>
      </c>
      <c r="H268">
        <f>(Table2[[#This Row],[1Y Return vs Nifty]]-AVERAGE(Table2[1Y Return vs Nifty]))/_xlfn.STDEV.P(Table2[1Y Return vs Nifty])</f>
        <v>-0.4620409165733978</v>
      </c>
      <c r="I268">
        <v>-3.1316358572775602</v>
      </c>
      <c r="J268">
        <f>(Table2[[#This Row],[1M Return vs Nifty]]-AVERAGE(Table2[1M Return vs Nifty]))/_xlfn.STDEV.P(Table2[1M Return vs Nifty])</f>
        <v>-0.36934738441318204</v>
      </c>
      <c r="K268">
        <v>10.5177117573131</v>
      </c>
      <c r="L268">
        <f>(Table2[[#This Row],[6M Return vs Nifty]]-AVERAGE(Table2[6M Return vs Nifty]))/_xlfn.STDEV.P(Table2[6M Return vs Nifty])</f>
        <v>5.5309548139848411E-2</v>
      </c>
      <c r="M268">
        <v>-0.47426546781934598</v>
      </c>
      <c r="N268">
        <f>(Table2[[#This Row],[1W Return vs Nifty]]-AVERAGE(Table2[1W Return vs Nifty]))/_xlfn.STDEV.P(Table2[1W Return vs Nifty])</f>
        <v>-0.76776987761331117</v>
      </c>
      <c r="O268">
        <v>655.78</v>
      </c>
      <c r="P268">
        <v>654.63534123525403</v>
      </c>
      <c r="Q268">
        <v>586.671350833107</v>
      </c>
      <c r="R268">
        <v>52.213379364204798</v>
      </c>
      <c r="S268" s="1">
        <f>(Table2[[#This Row],[Close Price]]-Table2[[#This Row],[20D EMA]])/Table2[[#This Row],[20D EMA]]</f>
        <v>-2.7448229589183869E-4</v>
      </c>
      <c r="T268" s="1">
        <f>(Table2[[#This Row],[Close Price]]-Table2[[#This Row],[50D EMA]])/Table2[[#This Row],[50D EMA]]</f>
        <v>1.4735818615074204E-3</v>
      </c>
      <c r="U268" s="1">
        <f>(Table2[[#This Row],[Close Price]]-Table2[[#This Row],[200D EMA]])/Table2[[#This Row],[200D EMA]]</f>
        <v>0.11749107753260898</v>
      </c>
      <c r="V268">
        <v>0.52731144137178698</v>
      </c>
      <c r="W268">
        <v>605.4</v>
      </c>
      <c r="X268">
        <v>664</v>
      </c>
      <c r="Y268">
        <v>605.4</v>
      </c>
      <c r="Z268">
        <v>664</v>
      </c>
      <c r="AA268">
        <v>605.4</v>
      </c>
      <c r="AB268">
        <v>664</v>
      </c>
      <c r="AC268" s="1">
        <f>(Table2[[#This Row],[Close Price]]/Table2[[#This Row],[Day Low]])-1</f>
        <v>8.292038321770745E-2</v>
      </c>
      <c r="AD268" s="1">
        <f>(Table2[[#This Row],[Day High]]/Table2[[#This Row],[Close Price]])-1</f>
        <v>1.281269066503965E-2</v>
      </c>
      <c r="AE268" s="1">
        <f>(Table2[[#This Row],[Close Price]]/Table2[[#This Row],[Current Week Low]])-1</f>
        <v>8.292038321770745E-2</v>
      </c>
      <c r="AF268" s="1">
        <f>(Table2[[#This Row],[Current Week High]]/Table2[[#This Row],[Close Price]])-1</f>
        <v>1.281269066503965E-2</v>
      </c>
      <c r="AG268" s="1">
        <f>(Table2[[#This Row],[Close Price]]/Table2[[#This Row],[Current Month Low]])-1</f>
        <v>8.292038321770745E-2</v>
      </c>
      <c r="AH268" s="1">
        <f>(Table2[[#This Row],[Current Month High]]/Table2[[#This Row],[Close Price]])-1</f>
        <v>1.281269066503965E-2</v>
      </c>
      <c r="AI268">
        <v>17.2056131787675</v>
      </c>
      <c r="AJ268">
        <v>61.100872343039597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0.04</v>
      </c>
      <c r="AM268" t="s">
        <v>3175</v>
      </c>
      <c r="AN268">
        <v>-0.27</v>
      </c>
      <c r="AO268" t="s">
        <v>3174</v>
      </c>
      <c r="AP268">
        <v>0.135224409152366</v>
      </c>
      <c r="AQ268">
        <f>(Table2[[#This Row],[Sharpe Ratio]]-AVERAGE(Table2[Sharpe Ratio]))/_xlfn.STDEV.P(Table2[Sharpe Ratio])</f>
        <v>0.86144005694582304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-0.68240857351421957</v>
      </c>
      <c r="AS268">
        <f>_xlfn.RANK.AVG(Table2[[#This Row],[1Y Return vs Nifty Z-Score]],Table2[1Y Return vs Nifty Z-Score])</f>
        <v>451</v>
      </c>
      <c r="AT268">
        <f>_xlfn.RANK.AVG(Table2[[#This Row],[6M Return vs Nifty Z-Score]],Table2[6M Return vs Nifty Z-Score])</f>
        <v>300</v>
      </c>
      <c r="AU268">
        <f>_xlfn.RANK.AVG(Table2[[#This Row],[Sharpe Ratio Z-Score]],Table2[Sharpe Ratio Z-Score])</f>
        <v>135</v>
      </c>
      <c r="AV268">
        <f>(Table2[[#This Row],[Rank 1Y]]+Table2[[#This Row],[Rank 6M]]+Table2[[#This Row],[Rank Sharpe]])/3</f>
        <v>295.33333333333331</v>
      </c>
    </row>
    <row r="269" spans="1:48" x14ac:dyDescent="0.3">
      <c r="A269" t="s">
        <v>1054</v>
      </c>
      <c r="B269" t="s">
        <v>1055</v>
      </c>
      <c r="C269" t="s">
        <v>3141</v>
      </c>
      <c r="D269" t="s">
        <v>271</v>
      </c>
      <c r="E269">
        <v>12937.197759999999</v>
      </c>
      <c r="F269">
        <v>4098.2</v>
      </c>
      <c r="G269">
        <v>15.190673787149899</v>
      </c>
      <c r="H269">
        <f>(Table2[[#This Row],[1Y Return vs Nifty]]-AVERAGE(Table2[1Y Return vs Nifty]))/_xlfn.STDEV.P(Table2[1Y Return vs Nifty])</f>
        <v>-0.16506625609804335</v>
      </c>
      <c r="I269">
        <v>-2.0464330668759798</v>
      </c>
      <c r="J269">
        <f>(Table2[[#This Row],[1M Return vs Nifty]]-AVERAGE(Table2[1M Return vs Nifty]))/_xlfn.STDEV.P(Table2[1M Return vs Nifty])</f>
        <v>-0.27005454579387755</v>
      </c>
      <c r="K269">
        <v>-2.2797392601247002</v>
      </c>
      <c r="L269">
        <f>(Table2[[#This Row],[6M Return vs Nifty]]-AVERAGE(Table2[6M Return vs Nifty]))/_xlfn.STDEV.P(Table2[6M Return vs Nifty])</f>
        <v>-0.36899087225935723</v>
      </c>
      <c r="M269">
        <v>3.4392741400439202</v>
      </c>
      <c r="N269">
        <f>(Table2[[#This Row],[1W Return vs Nifty]]-AVERAGE(Table2[1W Return vs Nifty]))/_xlfn.STDEV.P(Table2[1W Return vs Nifty])</f>
        <v>0.17927195151879796</v>
      </c>
      <c r="O269">
        <v>4166.6400000000003</v>
      </c>
      <c r="P269">
        <v>4205.1231217386003</v>
      </c>
      <c r="Q269">
        <v>3932.4233601497099</v>
      </c>
      <c r="R269">
        <v>36.525296126171199</v>
      </c>
      <c r="S269" s="1">
        <f>(Table2[[#This Row],[Close Price]]-Table2[[#This Row],[20D EMA]])/Table2[[#This Row],[20D EMA]]</f>
        <v>-1.6425705124512916E-2</v>
      </c>
      <c r="T269" s="1">
        <f>(Table2[[#This Row],[Close Price]]-Table2[[#This Row],[50D EMA]])/Table2[[#This Row],[50D EMA]]</f>
        <v>-2.5426870663038587E-2</v>
      </c>
      <c r="U269" s="1">
        <f>(Table2[[#This Row],[Close Price]]-Table2[[#This Row],[200D EMA]])/Table2[[#This Row],[200D EMA]]</f>
        <v>4.2156356187442318E-2</v>
      </c>
      <c r="V269">
        <v>0.78642503767118699</v>
      </c>
      <c r="W269">
        <v>4030.95</v>
      </c>
      <c r="X269">
        <v>4163</v>
      </c>
      <c r="Y269">
        <v>4030.95</v>
      </c>
      <c r="Z269">
        <v>4221.6000000000004</v>
      </c>
      <c r="AA269">
        <v>4030.95</v>
      </c>
      <c r="AB269">
        <v>4221.6000000000004</v>
      </c>
      <c r="AC269" s="1">
        <f>(Table2[[#This Row],[Close Price]]/Table2[[#This Row],[Day Low]])-1</f>
        <v>1.6683412098884798E-2</v>
      </c>
      <c r="AD269" s="1">
        <f>(Table2[[#This Row],[Day High]]/Table2[[#This Row],[Close Price]])-1</f>
        <v>1.5811819823337014E-2</v>
      </c>
      <c r="AE269" s="1">
        <f>(Table2[[#This Row],[Close Price]]/Table2[[#This Row],[Current Week Low]])-1</f>
        <v>1.6683412098884798E-2</v>
      </c>
      <c r="AF269" s="1">
        <f>(Table2[[#This Row],[Current Week High]]/Table2[[#This Row],[Close Price]])-1</f>
        <v>3.0110780342589516E-2</v>
      </c>
      <c r="AG269" s="1">
        <f>(Table2[[#This Row],[Close Price]]/Table2[[#This Row],[Current Month Low]])-1</f>
        <v>1.6683412098884798E-2</v>
      </c>
      <c r="AH269" s="1">
        <f>(Table2[[#This Row],[Current Month High]]/Table2[[#This Row],[Close Price]])-1</f>
        <v>3.0110780342589516E-2</v>
      </c>
      <c r="AI269">
        <v>22.004782587477401</v>
      </c>
      <c r="AJ269">
        <v>48.485507246376798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-0.01</v>
      </c>
      <c r="AM269" t="s">
        <v>3174</v>
      </c>
      <c r="AN269">
        <v>-2.64</v>
      </c>
      <c r="AO269" t="s">
        <v>3174</v>
      </c>
      <c r="AP269">
        <v>0.162461920752697</v>
      </c>
      <c r="AQ269">
        <f>(Table2[[#This Row],[Sharpe Ratio]]-AVERAGE(Table2[Sharpe Ratio]))/_xlfn.STDEV.P(Table2[Sharpe Ratio])</f>
        <v>1.1794409102187902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349</v>
      </c>
      <c r="AT269">
        <f>_xlfn.RANK.AVG(Table2[[#This Row],[6M Return vs Nifty Z-Score]],Table2[6M Return vs Nifty Z-Score])</f>
        <v>447</v>
      </c>
      <c r="AU269">
        <f>_xlfn.RANK.AVG(Table2[[#This Row],[Sharpe Ratio Z-Score]],Table2[Sharpe Ratio Z-Score])</f>
        <v>90</v>
      </c>
      <c r="AV269">
        <f>(Table2[[#This Row],[Rank 1Y]]+Table2[[#This Row],[Rank 6M]]+Table2[[#This Row],[Rank Sharpe]])/3</f>
        <v>295.33333333333331</v>
      </c>
    </row>
    <row r="270" spans="1:48" x14ac:dyDescent="0.3">
      <c r="A270" t="s">
        <v>162</v>
      </c>
      <c r="B270" t="s">
        <v>163</v>
      </c>
      <c r="C270" t="s">
        <v>3136</v>
      </c>
      <c r="D270" t="s">
        <v>164</v>
      </c>
      <c r="E270">
        <v>167332.55849036999</v>
      </c>
      <c r="F270">
        <v>747.9</v>
      </c>
      <c r="G270">
        <v>29.283045153932601</v>
      </c>
      <c r="H270">
        <f>(Table2[[#This Row],[1Y Return vs Nifty]]-AVERAGE(Table2[1Y Return vs Nifty]))/_xlfn.STDEV.P(Table2[1Y Return vs Nifty])</f>
        <v>7.4923490732308959E-2</v>
      </c>
      <c r="I270">
        <v>12.5300694888103</v>
      </c>
      <c r="J270">
        <f>(Table2[[#This Row],[1M Return vs Nifty]]-AVERAGE(Table2[1M Return vs Nifty]))/_xlfn.STDEV.P(Table2[1M Return vs Nifty])</f>
        <v>1.0636522311303203</v>
      </c>
      <c r="K270">
        <v>18.346795175739398</v>
      </c>
      <c r="L270">
        <f>(Table2[[#This Row],[6M Return vs Nifty]]-AVERAGE(Table2[6M Return vs Nifty]))/_xlfn.STDEV.P(Table2[6M Return vs Nifty])</f>
        <v>0.314883378995097</v>
      </c>
      <c r="M270">
        <v>4.9386117080983496</v>
      </c>
      <c r="N270">
        <f>(Table2[[#This Row],[1W Return vs Nifty]]-AVERAGE(Table2[1W Return vs Nifty]))/_xlfn.STDEV.P(Table2[1W Return vs Nifty])</f>
        <v>0.54209832743786479</v>
      </c>
      <c r="O270">
        <v>714.34</v>
      </c>
      <c r="P270">
        <v>690.87147202704102</v>
      </c>
      <c r="Q270">
        <v>627.43693551095998</v>
      </c>
      <c r="R270">
        <v>70.918002377481301</v>
      </c>
      <c r="S270" s="1">
        <f>(Table2[[#This Row],[Close Price]]-Table2[[#This Row],[20D EMA]])/Table2[[#This Row],[20D EMA]]</f>
        <v>4.698042948735888E-2</v>
      </c>
      <c r="T270" s="1">
        <f>(Table2[[#This Row],[Close Price]]-Table2[[#This Row],[50D EMA]])/Table2[[#This Row],[50D EMA]]</f>
        <v>8.254578497160299E-2</v>
      </c>
      <c r="U270" s="1">
        <f>(Table2[[#This Row],[Close Price]]-Table2[[#This Row],[200D EMA]])/Table2[[#This Row],[200D EMA]]</f>
        <v>0.19199230659084424</v>
      </c>
      <c r="V270">
        <v>1.3123032205727401</v>
      </c>
      <c r="W270">
        <v>740.05</v>
      </c>
      <c r="X270">
        <v>757.55</v>
      </c>
      <c r="Y270">
        <v>740.05</v>
      </c>
      <c r="Z270">
        <v>772.65</v>
      </c>
      <c r="AA270">
        <v>740.05</v>
      </c>
      <c r="AB270">
        <v>772.65</v>
      </c>
      <c r="AC270" s="1">
        <f>(Table2[[#This Row],[Close Price]]/Table2[[#This Row],[Day Low]])-1</f>
        <v>1.0607391392473575E-2</v>
      </c>
      <c r="AD270" s="1">
        <f>(Table2[[#This Row],[Day High]]/Table2[[#This Row],[Close Price]])-1</f>
        <v>1.2902794491242098E-2</v>
      </c>
      <c r="AE270" s="1">
        <f>(Table2[[#This Row],[Close Price]]/Table2[[#This Row],[Current Week Low]])-1</f>
        <v>1.0607391392473575E-2</v>
      </c>
      <c r="AF270" s="1">
        <f>(Table2[[#This Row],[Current Week High]]/Table2[[#This Row],[Close Price]])-1</f>
        <v>3.3092659446450012E-2</v>
      </c>
      <c r="AG270" s="1">
        <f>(Table2[[#This Row],[Close Price]]/Table2[[#This Row],[Current Month Low]])-1</f>
        <v>1.0607391392473575E-2</v>
      </c>
      <c r="AH270" s="1">
        <f>(Table2[[#This Row],[Current Month High]]/Table2[[#This Row],[Close Price]])-1</f>
        <v>3.3092659446450012E-2</v>
      </c>
      <c r="AI270">
        <v>3.3092659446449999</v>
      </c>
      <c r="AJ270">
        <v>66.662952646239503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0.04</v>
      </c>
      <c r="AM270" t="s">
        <v>3175</v>
      </c>
      <c r="AN270">
        <v>9.5</v>
      </c>
      <c r="AO270" t="s">
        <v>3175</v>
      </c>
      <c r="AP270">
        <v>4.5664062158338001E-2</v>
      </c>
      <c r="AQ270">
        <f>(Table2[[#This Row],[Sharpe Ratio]]-AVERAGE(Table2[Sharpe Ratio]))/_xlfn.STDEV.P(Table2[Sharpe Ratio])</f>
        <v>-0.18418654732803458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1.8113708809675564</v>
      </c>
      <c r="AS270">
        <f>_xlfn.RANK.AVG(Table2[[#This Row],[1Y Return vs Nifty Z-Score]],Table2[1Y Return vs Nifty Z-Score])</f>
        <v>278</v>
      </c>
      <c r="AT270">
        <f>_xlfn.RANK.AVG(Table2[[#This Row],[6M Return vs Nifty Z-Score]],Table2[6M Return vs Nifty Z-Score])</f>
        <v>219</v>
      </c>
      <c r="AU270">
        <f>_xlfn.RANK.AVG(Table2[[#This Row],[Sharpe Ratio Z-Score]],Table2[Sharpe Ratio Z-Score])</f>
        <v>390</v>
      </c>
      <c r="AV270">
        <f>(Table2[[#This Row],[Rank 1Y]]+Table2[[#This Row],[Rank 6M]]+Table2[[#This Row],[Rank Sharpe]])/3</f>
        <v>295.66666666666669</v>
      </c>
    </row>
    <row r="271" spans="1:48" x14ac:dyDescent="0.3">
      <c r="A271" t="s">
        <v>1355</v>
      </c>
      <c r="B271" t="s">
        <v>1356</v>
      </c>
      <c r="C271" t="s">
        <v>3147</v>
      </c>
      <c r="D271" t="s">
        <v>634</v>
      </c>
      <c r="E271">
        <v>8302.4088794399995</v>
      </c>
      <c r="F271">
        <v>490.1</v>
      </c>
      <c r="G271">
        <v>-1.8806821936157601</v>
      </c>
      <c r="H271">
        <f>(Table2[[#This Row],[1Y Return vs Nifty]]-AVERAGE(Table2[1Y Return vs Nifty]))/_xlfn.STDEV.P(Table2[1Y Return vs Nifty])</f>
        <v>-0.45578740538110457</v>
      </c>
      <c r="I271">
        <v>-0.104524528129641</v>
      </c>
      <c r="J271">
        <f>(Table2[[#This Row],[1M Return vs Nifty]]-AVERAGE(Table2[1M Return vs Nifty]))/_xlfn.STDEV.P(Table2[1M Return vs Nifty])</f>
        <v>-9.2375670604257623E-2</v>
      </c>
      <c r="K271">
        <v>28.904911031229201</v>
      </c>
      <c r="L271">
        <f>(Table2[[#This Row],[6M Return vs Nifty]]-AVERAGE(Table2[6M Return vs Nifty]))/_xlfn.STDEV.P(Table2[6M Return vs Nifty])</f>
        <v>0.66493847903053782</v>
      </c>
      <c r="M271">
        <v>6.6208509753418996</v>
      </c>
      <c r="N271">
        <f>(Table2[[#This Row],[1W Return vs Nifty]]-AVERAGE(Table2[1W Return vs Nifty]))/_xlfn.STDEV.P(Table2[1W Return vs Nifty])</f>
        <v>0.94918529021886178</v>
      </c>
      <c r="O271">
        <v>461.43</v>
      </c>
      <c r="P271">
        <v>469.406843888357</v>
      </c>
      <c r="Q271">
        <v>438.35326548630701</v>
      </c>
      <c r="R271">
        <v>75.756994875217202</v>
      </c>
      <c r="S271" s="1">
        <f>(Table2[[#This Row],[Close Price]]-Table2[[#This Row],[20D EMA]])/Table2[[#This Row],[20D EMA]]</f>
        <v>6.2132934572958015E-2</v>
      </c>
      <c r="T271" s="1">
        <f>(Table2[[#This Row],[Close Price]]-Table2[[#This Row],[50D EMA]])/Table2[[#This Row],[50D EMA]]</f>
        <v>4.4083626775080952E-2</v>
      </c>
      <c r="U271" s="1">
        <f>(Table2[[#This Row],[Close Price]]-Table2[[#This Row],[200D EMA]])/Table2[[#This Row],[200D EMA]]</f>
        <v>0.11804801877382032</v>
      </c>
      <c r="V271">
        <v>1.37690291405474</v>
      </c>
      <c r="W271">
        <v>465</v>
      </c>
      <c r="X271">
        <v>494.95</v>
      </c>
      <c r="Y271">
        <v>444.75</v>
      </c>
      <c r="Z271">
        <v>494.95</v>
      </c>
      <c r="AA271">
        <v>448.3</v>
      </c>
      <c r="AB271">
        <v>494.95</v>
      </c>
      <c r="AC271" s="1">
        <f>(Table2[[#This Row],[Close Price]]/Table2[[#This Row],[Day Low]])-1</f>
        <v>5.3978494623655893E-2</v>
      </c>
      <c r="AD271" s="1">
        <f>(Table2[[#This Row],[Day High]]/Table2[[#This Row],[Close Price]])-1</f>
        <v>9.8959396041622405E-3</v>
      </c>
      <c r="AE271" s="1">
        <f>(Table2[[#This Row],[Close Price]]/Table2[[#This Row],[Current Week Low]])-1</f>
        <v>0.10196739741427763</v>
      </c>
      <c r="AF271" s="1">
        <f>(Table2[[#This Row],[Current Week High]]/Table2[[#This Row],[Close Price]])-1</f>
        <v>9.8959396041622405E-3</v>
      </c>
      <c r="AG271" s="1">
        <f>(Table2[[#This Row],[Close Price]]/Table2[[#This Row],[Current Month Low]])-1</f>
        <v>9.3241133169752466E-2</v>
      </c>
      <c r="AH271" s="1">
        <f>(Table2[[#This Row],[Current Month High]]/Table2[[#This Row],[Close Price]])-1</f>
        <v>9.8959396041622405E-3</v>
      </c>
      <c r="AI271">
        <v>30.330544786778201</v>
      </c>
      <c r="AJ271">
        <v>53.588216859918496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-0.22</v>
      </c>
      <c r="AM271" t="s">
        <v>3174</v>
      </c>
      <c r="AN271">
        <v>5.43</v>
      </c>
      <c r="AO271" t="s">
        <v>3175</v>
      </c>
      <c r="AP271">
        <v>7.5581459343203997E-2</v>
      </c>
      <c r="AQ271">
        <f>(Table2[[#This Row],[Sharpe Ratio]]-AVERAGE(Table2[Sharpe Ratio]))/_xlfn.STDEV.P(Table2[Sharpe Ratio])</f>
        <v>0.16510225599928674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447</v>
      </c>
      <c r="AT271">
        <f>_xlfn.RANK.AVG(Table2[[#This Row],[6M Return vs Nifty Z-Score]],Table2[6M Return vs Nifty Z-Score])</f>
        <v>140</v>
      </c>
      <c r="AU271">
        <f>_xlfn.RANK.AVG(Table2[[#This Row],[Sharpe Ratio Z-Score]],Table2[Sharpe Ratio Z-Score])</f>
        <v>301</v>
      </c>
      <c r="AV271">
        <f>(Table2[[#This Row],[Rank 1Y]]+Table2[[#This Row],[Rank 6M]]+Table2[[#This Row],[Rank Sharpe]])/3</f>
        <v>296</v>
      </c>
    </row>
    <row r="272" spans="1:48" x14ac:dyDescent="0.3">
      <c r="A272" t="s">
        <v>943</v>
      </c>
      <c r="B272" t="s">
        <v>944</v>
      </c>
      <c r="C272" t="s">
        <v>3141</v>
      </c>
      <c r="D272" t="s">
        <v>945</v>
      </c>
      <c r="E272">
        <v>15727.928587349999</v>
      </c>
      <c r="F272">
        <v>1321.5</v>
      </c>
      <c r="G272">
        <v>61.360098087835901</v>
      </c>
      <c r="H272">
        <f>(Table2[[#This Row],[1Y Return vs Nifty]]-AVERAGE(Table2[1Y Return vs Nifty]))/_xlfn.STDEV.P(Table2[1Y Return vs Nifty])</f>
        <v>0.62118810527523083</v>
      </c>
      <c r="I272">
        <v>7.3920718441113999</v>
      </c>
      <c r="J272">
        <f>(Table2[[#This Row],[1M Return vs Nifty]]-AVERAGE(Table2[1M Return vs Nifty]))/_xlfn.STDEV.P(Table2[1M Return vs Nifty])</f>
        <v>0.59354067642940866</v>
      </c>
      <c r="K272">
        <v>-26.340502122259199</v>
      </c>
      <c r="L272">
        <f>(Table2[[#This Row],[6M Return vs Nifty]]-AVERAGE(Table2[6M Return vs Nifty]))/_xlfn.STDEV.P(Table2[6M Return vs Nifty])</f>
        <v>-1.1667272170688427</v>
      </c>
      <c r="M272">
        <v>1.3783504428837901</v>
      </c>
      <c r="N272">
        <f>(Table2[[#This Row],[1W Return vs Nifty]]-AVERAGE(Table2[1W Return vs Nifty]))/_xlfn.STDEV.P(Table2[1W Return vs Nifty])</f>
        <v>-0.3194532802224701</v>
      </c>
      <c r="O272">
        <v>1358.58</v>
      </c>
      <c r="P272">
        <v>1349.80468616863</v>
      </c>
      <c r="Q272">
        <v>1246.1849521973199</v>
      </c>
      <c r="R272">
        <v>35.502800342912103</v>
      </c>
      <c r="S272" s="1">
        <f>(Table2[[#This Row],[Close Price]]-Table2[[#This Row],[20D EMA]])/Table2[[#This Row],[20D EMA]]</f>
        <v>-2.7293203197456116E-2</v>
      </c>
      <c r="T272" s="1">
        <f>(Table2[[#This Row],[Close Price]]-Table2[[#This Row],[50D EMA]])/Table2[[#This Row],[50D EMA]]</f>
        <v>-2.0969467996863927E-2</v>
      </c>
      <c r="U272" s="1">
        <f>(Table2[[#This Row],[Close Price]]-Table2[[#This Row],[200D EMA]])/Table2[[#This Row],[200D EMA]]</f>
        <v>6.0436492729174549E-2</v>
      </c>
      <c r="V272">
        <v>1.3988816943283799</v>
      </c>
      <c r="W272">
        <v>1315</v>
      </c>
      <c r="X272">
        <v>1370.6</v>
      </c>
      <c r="Y272">
        <v>1315</v>
      </c>
      <c r="Z272">
        <v>1418</v>
      </c>
      <c r="AA272">
        <v>1315</v>
      </c>
      <c r="AB272">
        <v>1413.5</v>
      </c>
      <c r="AC272" s="1">
        <f>(Table2[[#This Row],[Close Price]]/Table2[[#This Row],[Day Low]])-1</f>
        <v>4.942965779467734E-3</v>
      </c>
      <c r="AD272" s="1">
        <f>(Table2[[#This Row],[Day High]]/Table2[[#This Row],[Close Price]])-1</f>
        <v>3.7154748391978742E-2</v>
      </c>
      <c r="AE272" s="1">
        <f>(Table2[[#This Row],[Close Price]]/Table2[[#This Row],[Current Week Low]])-1</f>
        <v>4.942965779467734E-3</v>
      </c>
      <c r="AF272" s="1">
        <f>(Table2[[#This Row],[Current Week High]]/Table2[[#This Row],[Close Price]])-1</f>
        <v>7.302307983352252E-2</v>
      </c>
      <c r="AG272" s="1">
        <f>(Table2[[#This Row],[Close Price]]/Table2[[#This Row],[Current Month Low]])-1</f>
        <v>4.942965779467734E-3</v>
      </c>
      <c r="AH272" s="1">
        <f>(Table2[[#This Row],[Current Month High]]/Table2[[#This Row],[Close Price]])-1</f>
        <v>6.9617858494135376E-2</v>
      </c>
      <c r="AI272">
        <v>28.263337116912599</v>
      </c>
      <c r="AJ272">
        <v>101.049748973071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-7.0000000000000007E-2</v>
      </c>
      <c r="AM272" t="s">
        <v>3174</v>
      </c>
      <c r="AN272">
        <v>-3.26</v>
      </c>
      <c r="AO272" t="s">
        <v>3174</v>
      </c>
      <c r="AP272">
        <v>0.17695084245200901</v>
      </c>
      <c r="AQ272">
        <f>(Table2[[#This Row],[Sharpe Ratio]]-AVERAGE(Table2[Sharpe Ratio]))/_xlfn.STDEV.P(Table2[Sharpe Ratio])</f>
        <v>1.3486006165456499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1.0771489009589763</v>
      </c>
      <c r="AS272">
        <f>_xlfn.RANK.AVG(Table2[[#This Row],[1Y Return vs Nifty Z-Score]],Table2[1Y Return vs Nifty Z-Score])</f>
        <v>144</v>
      </c>
      <c r="AT272">
        <f>_xlfn.RANK.AVG(Table2[[#This Row],[6M Return vs Nifty Z-Score]],Table2[6M Return vs Nifty Z-Score])</f>
        <v>679</v>
      </c>
      <c r="AU272">
        <f>_xlfn.RANK.AVG(Table2[[#This Row],[Sharpe Ratio Z-Score]],Table2[Sharpe Ratio Z-Score])</f>
        <v>65</v>
      </c>
      <c r="AV272">
        <f>(Table2[[#This Row],[Rank 1Y]]+Table2[[#This Row],[Rank 6M]]+Table2[[#This Row],[Rank Sharpe]])/3</f>
        <v>296</v>
      </c>
    </row>
    <row r="273" spans="1:48" x14ac:dyDescent="0.3">
      <c r="A273" t="s">
        <v>758</v>
      </c>
      <c r="B273" t="s">
        <v>759</v>
      </c>
      <c r="C273" t="s">
        <v>3142</v>
      </c>
      <c r="D273" t="s">
        <v>135</v>
      </c>
      <c r="E273">
        <v>21583.144691055</v>
      </c>
      <c r="F273">
        <v>1536.05</v>
      </c>
      <c r="G273">
        <v>198.919028514237</v>
      </c>
      <c r="H273">
        <f>(Table2[[#This Row],[1Y Return vs Nifty]]-AVERAGE(Table2[1Y Return vs Nifty]))/_xlfn.STDEV.P(Table2[1Y Return vs Nifty])</f>
        <v>2.9637841118707398</v>
      </c>
      <c r="I273">
        <v>11.868675918592301</v>
      </c>
      <c r="J273">
        <f>(Table2[[#This Row],[1M Return vs Nifty]]-AVERAGE(Table2[1M Return vs Nifty]))/_xlfn.STDEV.P(Table2[1M Return vs Nifty])</f>
        <v>1.0031366799242645</v>
      </c>
      <c r="K273">
        <v>7.2315359273154902</v>
      </c>
      <c r="L273">
        <f>(Table2[[#This Row],[6M Return vs Nifty]]-AVERAGE(Table2[6M Return vs Nifty]))/_xlfn.STDEV.P(Table2[6M Return vs Nifty])</f>
        <v>-5.3643850804502825E-2</v>
      </c>
      <c r="M273">
        <v>3.1664474113881802</v>
      </c>
      <c r="N273">
        <f>(Table2[[#This Row],[1W Return vs Nifty]]-AVERAGE(Table2[1W Return vs Nifty]))/_xlfn.STDEV.P(Table2[1W Return vs Nifty])</f>
        <v>0.11325030614612411</v>
      </c>
      <c r="O273">
        <v>1539.7</v>
      </c>
      <c r="P273">
        <v>1497.47260515524</v>
      </c>
      <c r="Q273">
        <v>1258.4847235597499</v>
      </c>
      <c r="R273">
        <v>43.786307014085899</v>
      </c>
      <c r="S273" s="1">
        <f>(Table2[[#This Row],[Close Price]]-Table2[[#This Row],[20D EMA]])/Table2[[#This Row],[20D EMA]]</f>
        <v>-2.3705916737027282E-3</v>
      </c>
      <c r="T273" s="1">
        <f>(Table2[[#This Row],[Close Price]]-Table2[[#This Row],[50D EMA]])/Table2[[#This Row],[50D EMA]]</f>
        <v>2.5761669837533172E-2</v>
      </c>
      <c r="U273" s="1">
        <f>(Table2[[#This Row],[Close Price]]-Table2[[#This Row],[200D EMA]])/Table2[[#This Row],[200D EMA]]</f>
        <v>0.22055514162709017</v>
      </c>
      <c r="V273">
        <v>1.30648769772356</v>
      </c>
      <c r="W273">
        <v>1511</v>
      </c>
      <c r="X273">
        <v>1591.85</v>
      </c>
      <c r="Y273">
        <v>1511</v>
      </c>
      <c r="Z273">
        <v>1617.85</v>
      </c>
      <c r="AA273">
        <v>1511</v>
      </c>
      <c r="AB273">
        <v>1617.85</v>
      </c>
      <c r="AC273" s="1">
        <f>(Table2[[#This Row],[Close Price]]/Table2[[#This Row],[Day Low]])-1</f>
        <v>1.6578424884182708E-2</v>
      </c>
      <c r="AD273" s="1">
        <f>(Table2[[#This Row],[Day High]]/Table2[[#This Row],[Close Price]])-1</f>
        <v>3.632694248234114E-2</v>
      </c>
      <c r="AE273" s="1">
        <f>(Table2[[#This Row],[Close Price]]/Table2[[#This Row],[Current Week Low]])-1</f>
        <v>1.6578424884182708E-2</v>
      </c>
      <c r="AF273" s="1">
        <f>(Table2[[#This Row],[Current Week High]]/Table2[[#This Row],[Close Price]])-1</f>
        <v>5.325347482178322E-2</v>
      </c>
      <c r="AG273" s="1">
        <f>(Table2[[#This Row],[Close Price]]/Table2[[#This Row],[Current Month Low]])-1</f>
        <v>1.6578424884182708E-2</v>
      </c>
      <c r="AH273" s="1">
        <f>(Table2[[#This Row],[Current Month High]]/Table2[[#This Row],[Close Price]])-1</f>
        <v>5.325347482178322E-2</v>
      </c>
      <c r="AI273">
        <v>7.2230721656196097</v>
      </c>
      <c r="AJ273">
        <v>238.26249724730201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0.15</v>
      </c>
      <c r="AM273" t="s">
        <v>3175</v>
      </c>
      <c r="AN273">
        <v>3.32</v>
      </c>
      <c r="AO273" t="s">
        <v>3175</v>
      </c>
      <c r="AQ273">
        <f>(Table2[[#This Row],[Sharpe Ratio]]-AVERAGE(Table2[Sharpe Ratio]))/_xlfn.STDEV.P(Table2[Sharpe Ratio])</f>
        <v>-0.71731934386752538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3.3092079032691002</v>
      </c>
      <c r="AS273">
        <f>_xlfn.RANK.AVG(Table2[[#This Row],[1Y Return vs Nifty Z-Score]],Table2[1Y Return vs Nifty Z-Score])</f>
        <v>11</v>
      </c>
      <c r="AT273">
        <f>_xlfn.RANK.AVG(Table2[[#This Row],[6M Return vs Nifty Z-Score]],Table2[6M Return vs Nifty Z-Score])</f>
        <v>338</v>
      </c>
      <c r="AU273">
        <f>_xlfn.RANK.AVG(Table2[[#This Row],[Sharpe Ratio Z-Score]],Table2[Sharpe Ratio Z-Score])</f>
        <v>541.5</v>
      </c>
      <c r="AV273">
        <f>(Table2[[#This Row],[Rank 1Y]]+Table2[[#This Row],[Rank 6M]]+Table2[[#This Row],[Rank Sharpe]])/3</f>
        <v>296.83333333333331</v>
      </c>
    </row>
    <row r="274" spans="1:48" x14ac:dyDescent="0.3">
      <c r="A274" t="s">
        <v>700</v>
      </c>
      <c r="B274" t="s">
        <v>701</v>
      </c>
      <c r="C274" t="s">
        <v>3141</v>
      </c>
      <c r="D274" t="s">
        <v>446</v>
      </c>
      <c r="E274">
        <v>25339.65984</v>
      </c>
      <c r="F274">
        <v>3615.2</v>
      </c>
      <c r="G274">
        <v>10.232192252583401</v>
      </c>
      <c r="H274">
        <f>(Table2[[#This Row],[1Y Return vs Nifty]]-AVERAGE(Table2[1Y Return vs Nifty]))/_xlfn.STDEV.P(Table2[1Y Return vs Nifty])</f>
        <v>-0.24950802229706065</v>
      </c>
      <c r="I274">
        <v>-2.9851503701332098</v>
      </c>
      <c r="J274">
        <f>(Table2[[#This Row],[1M Return vs Nifty]]-AVERAGE(Table2[1M Return vs Nifty]))/_xlfn.STDEV.P(Table2[1M Return vs Nifty])</f>
        <v>-0.35594439654424026</v>
      </c>
      <c r="K274">
        <v>10.1609110575806</v>
      </c>
      <c r="L274">
        <f>(Table2[[#This Row],[6M Return vs Nifty]]-AVERAGE(Table2[6M Return vs Nifty]))/_xlfn.STDEV.P(Table2[6M Return vs Nifty])</f>
        <v>4.3479794957832295E-2</v>
      </c>
      <c r="M274">
        <v>3.63243998227252</v>
      </c>
      <c r="N274">
        <f>(Table2[[#This Row],[1W Return vs Nifty]]-AVERAGE(Table2[1W Return vs Nifty]))/_xlfn.STDEV.P(Table2[1W Return vs Nifty])</f>
        <v>0.22601636984088513</v>
      </c>
      <c r="O274">
        <v>3675.36</v>
      </c>
      <c r="P274">
        <v>3640.68236942561</v>
      </c>
      <c r="Q274">
        <v>3343.51548739191</v>
      </c>
      <c r="R274">
        <v>32.728862612180798</v>
      </c>
      <c r="S274" s="1">
        <f>(Table2[[#This Row],[Close Price]]-Table2[[#This Row],[20D EMA]])/Table2[[#This Row],[20D EMA]]</f>
        <v>-1.6368464585782158E-2</v>
      </c>
      <c r="T274" s="1">
        <f>(Table2[[#This Row],[Close Price]]-Table2[[#This Row],[50D EMA]])/Table2[[#This Row],[50D EMA]]</f>
        <v>-6.9993388161545414E-3</v>
      </c>
      <c r="U274" s="1">
        <f>(Table2[[#This Row],[Close Price]]-Table2[[#This Row],[200D EMA]])/Table2[[#This Row],[200D EMA]]</f>
        <v>8.1257141961084717E-2</v>
      </c>
      <c r="V274">
        <v>0.70965758467988005</v>
      </c>
      <c r="W274">
        <v>3556.25</v>
      </c>
      <c r="X274">
        <v>3635.45</v>
      </c>
      <c r="Y274">
        <v>3556.25</v>
      </c>
      <c r="Z274">
        <v>3710</v>
      </c>
      <c r="AA274">
        <v>3556.25</v>
      </c>
      <c r="AB274">
        <v>3710</v>
      </c>
      <c r="AC274" s="1">
        <f>(Table2[[#This Row],[Close Price]]/Table2[[#This Row],[Day Low]])-1</f>
        <v>1.657644991212659E-2</v>
      </c>
      <c r="AD274" s="1">
        <f>(Table2[[#This Row],[Day High]]/Table2[[#This Row],[Close Price]])-1</f>
        <v>5.601349856162896E-3</v>
      </c>
      <c r="AE274" s="1">
        <f>(Table2[[#This Row],[Close Price]]/Table2[[#This Row],[Current Week Low]])-1</f>
        <v>1.657644991212659E-2</v>
      </c>
      <c r="AF274" s="1">
        <f>(Table2[[#This Row],[Current Week High]]/Table2[[#This Row],[Close Price]])-1</f>
        <v>2.6222615622925494E-2</v>
      </c>
      <c r="AG274" s="1">
        <f>(Table2[[#This Row],[Close Price]]/Table2[[#This Row],[Current Month Low]])-1</f>
        <v>1.657644991212659E-2</v>
      </c>
      <c r="AH274" s="1">
        <f>(Table2[[#This Row],[Current Month High]]/Table2[[#This Row],[Close Price]])-1</f>
        <v>2.6222615622925494E-2</v>
      </c>
      <c r="AI274">
        <v>10.049236556760301</v>
      </c>
      <c r="AJ274">
        <v>43.162063162063099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-0.05</v>
      </c>
      <c r="AM274" t="s">
        <v>3174</v>
      </c>
      <c r="AN274">
        <v>-4.33</v>
      </c>
      <c r="AO274" t="s">
        <v>3174</v>
      </c>
      <c r="AP274">
        <v>0.108261547827669</v>
      </c>
      <c r="AQ274">
        <f>(Table2[[#This Row],[Sharpe Ratio]]-AVERAGE(Table2[Sharpe Ratio]))/_xlfn.STDEV.P(Table2[Sharpe Ratio])</f>
        <v>0.5466457749369581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0.21068952089437462</v>
      </c>
      <c r="AS274">
        <f>_xlfn.RANK.AVG(Table2[[#This Row],[1Y Return vs Nifty Z-Score]],Table2[1Y Return vs Nifty Z-Score])</f>
        <v>374</v>
      </c>
      <c r="AT274">
        <f>_xlfn.RANK.AVG(Table2[[#This Row],[6M Return vs Nifty Z-Score]],Table2[6M Return vs Nifty Z-Score])</f>
        <v>307</v>
      </c>
      <c r="AU274">
        <f>_xlfn.RANK.AVG(Table2[[#This Row],[Sharpe Ratio Z-Score]],Table2[Sharpe Ratio Z-Score])</f>
        <v>211</v>
      </c>
      <c r="AV274">
        <f>(Table2[[#This Row],[Rank 1Y]]+Table2[[#This Row],[Rank 6M]]+Table2[[#This Row],[Rank Sharpe]])/3</f>
        <v>297.33333333333331</v>
      </c>
    </row>
    <row r="275" spans="1:48" x14ac:dyDescent="0.3">
      <c r="A275" t="s">
        <v>968</v>
      </c>
      <c r="B275" t="s">
        <v>969</v>
      </c>
      <c r="C275" t="s">
        <v>3141</v>
      </c>
      <c r="D275" t="s">
        <v>788</v>
      </c>
      <c r="E275">
        <v>15258.5448</v>
      </c>
      <c r="F275">
        <v>3664</v>
      </c>
      <c r="G275">
        <v>29.4713208251999</v>
      </c>
      <c r="H275">
        <f>(Table2[[#This Row],[1Y Return vs Nifty]]-AVERAGE(Table2[1Y Return vs Nifty]))/_xlfn.STDEV.P(Table2[1Y Return vs Nifty])</f>
        <v>7.8129780824000544E-2</v>
      </c>
      <c r="I275">
        <v>-3.7716278159935701</v>
      </c>
      <c r="J275">
        <f>(Table2[[#This Row],[1M Return vs Nifty]]-AVERAGE(Table2[1M Return vs Nifty]))/_xlfn.STDEV.P(Table2[1M Return vs Nifty])</f>
        <v>-0.4279047516043647</v>
      </c>
      <c r="K275">
        <v>-0.26312856633878001</v>
      </c>
      <c r="L275">
        <f>(Table2[[#This Row],[6M Return vs Nifty]]-AVERAGE(Table2[6M Return vs Nifty]))/_xlfn.STDEV.P(Table2[6M Return vs Nifty])</f>
        <v>-0.30212999785640049</v>
      </c>
      <c r="M275">
        <v>1.6070730399909701</v>
      </c>
      <c r="N275">
        <f>(Table2[[#This Row],[1W Return vs Nifty]]-AVERAGE(Table2[1W Return vs Nifty]))/_xlfn.STDEV.P(Table2[1W Return vs Nifty])</f>
        <v>-0.26410444299772151</v>
      </c>
      <c r="O275">
        <v>3778.83</v>
      </c>
      <c r="P275">
        <v>3931.6552467834099</v>
      </c>
      <c r="Q275">
        <v>3633.81636326332</v>
      </c>
      <c r="R275">
        <v>35.1957966249511</v>
      </c>
      <c r="S275" s="1">
        <f>(Table2[[#This Row],[Close Price]]-Table2[[#This Row],[20D EMA]])/Table2[[#This Row],[20D EMA]]</f>
        <v>-3.0387712598873177E-2</v>
      </c>
      <c r="T275" s="1">
        <f>(Table2[[#This Row],[Close Price]]-Table2[[#This Row],[50D EMA]])/Table2[[#This Row],[50D EMA]]</f>
        <v>-6.8076987930817595E-2</v>
      </c>
      <c r="U275" s="1">
        <f>(Table2[[#This Row],[Close Price]]-Table2[[#This Row],[200D EMA]])/Table2[[#This Row],[200D EMA]]</f>
        <v>8.3063186796742319E-3</v>
      </c>
      <c r="V275">
        <v>0.318858119238347</v>
      </c>
      <c r="W275">
        <v>3559.55</v>
      </c>
      <c r="X275">
        <v>3717</v>
      </c>
      <c r="Y275">
        <v>3559.55</v>
      </c>
      <c r="Z275">
        <v>3729.95</v>
      </c>
      <c r="AA275">
        <v>3559.55</v>
      </c>
      <c r="AB275">
        <v>3729.6</v>
      </c>
      <c r="AC275" s="1">
        <f>(Table2[[#This Row],[Close Price]]/Table2[[#This Row],[Day Low]])-1</f>
        <v>2.934359680296672E-2</v>
      </c>
      <c r="AD275" s="1">
        <f>(Table2[[#This Row],[Day High]]/Table2[[#This Row],[Close Price]])-1</f>
        <v>1.4465065502183405E-2</v>
      </c>
      <c r="AE275" s="1">
        <f>(Table2[[#This Row],[Close Price]]/Table2[[#This Row],[Current Week Low]])-1</f>
        <v>2.934359680296672E-2</v>
      </c>
      <c r="AF275" s="1">
        <f>(Table2[[#This Row],[Current Week High]]/Table2[[#This Row],[Close Price]])-1</f>
        <v>1.7999454148471594E-2</v>
      </c>
      <c r="AG275" s="1">
        <f>(Table2[[#This Row],[Close Price]]/Table2[[#This Row],[Current Month Low]])-1</f>
        <v>2.934359680296672E-2</v>
      </c>
      <c r="AH275" s="1">
        <f>(Table2[[#This Row],[Current Month High]]/Table2[[#This Row],[Close Price]])-1</f>
        <v>1.7903930131004442E-2</v>
      </c>
      <c r="AI275">
        <v>49.781659388646197</v>
      </c>
      <c r="AJ275">
        <v>92.330909949870005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-0.25</v>
      </c>
      <c r="AM275" t="s">
        <v>3174</v>
      </c>
      <c r="AN275">
        <v>-5.75</v>
      </c>
      <c r="AO275" t="s">
        <v>3174</v>
      </c>
      <c r="AP275">
        <v>0.113504348992214</v>
      </c>
      <c r="AQ275">
        <f>(Table2[[#This Row],[Sharpe Ratio]]-AVERAGE(Table2[Sharpe Ratio]))/_xlfn.STDEV.P(Table2[Sharpe Ratio])</f>
        <v>0.60785603776601749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276</v>
      </c>
      <c r="AT275">
        <f>_xlfn.RANK.AVG(Table2[[#This Row],[6M Return vs Nifty Z-Score]],Table2[6M Return vs Nifty Z-Score])</f>
        <v>424</v>
      </c>
      <c r="AU275">
        <f>_xlfn.RANK.AVG(Table2[[#This Row],[Sharpe Ratio Z-Score]],Table2[Sharpe Ratio Z-Score])</f>
        <v>192</v>
      </c>
      <c r="AV275">
        <f>(Table2[[#This Row],[Rank 1Y]]+Table2[[#This Row],[Rank 6M]]+Table2[[#This Row],[Rank Sharpe]])/3</f>
        <v>297.33333333333331</v>
      </c>
    </row>
    <row r="276" spans="1:48" x14ac:dyDescent="0.3">
      <c r="A276" t="s">
        <v>978</v>
      </c>
      <c r="B276" t="s">
        <v>979</v>
      </c>
      <c r="C276" t="s">
        <v>3141</v>
      </c>
      <c r="D276" t="s">
        <v>271</v>
      </c>
      <c r="E276">
        <v>15103.123511600001</v>
      </c>
      <c r="F276">
        <v>867.8</v>
      </c>
      <c r="G276">
        <v>15.4343181922419</v>
      </c>
      <c r="H276">
        <f>(Table2[[#This Row],[1Y Return vs Nifty]]-AVERAGE(Table2[1Y Return vs Nifty]))/_xlfn.STDEV.P(Table2[1Y Return vs Nifty])</f>
        <v>-0.16091704958248937</v>
      </c>
      <c r="I276">
        <v>-2.8887686913039898</v>
      </c>
      <c r="J276">
        <f>(Table2[[#This Row],[1M Return vs Nifty]]-AVERAGE(Table2[1M Return vs Nifty]))/_xlfn.STDEV.P(Table2[1M Return vs Nifty])</f>
        <v>-0.3471257586209946</v>
      </c>
      <c r="K276">
        <v>-0.99911187298674098</v>
      </c>
      <c r="L276">
        <f>(Table2[[#This Row],[6M Return vs Nifty]]-AVERAGE(Table2[6M Return vs Nifty]))/_xlfn.STDEV.P(Table2[6M Return vs Nifty])</f>
        <v>-0.32653157798294424</v>
      </c>
      <c r="M276">
        <v>1.3506548296104901</v>
      </c>
      <c r="N276">
        <f>(Table2[[#This Row],[1W Return vs Nifty]]-AVERAGE(Table2[1W Return vs Nifty]))/_xlfn.STDEV.P(Table2[1W Return vs Nifty])</f>
        <v>-0.32615537267110178</v>
      </c>
      <c r="O276">
        <v>895.61</v>
      </c>
      <c r="P276">
        <v>909.15530364675499</v>
      </c>
      <c r="Q276">
        <v>840.90730147326406</v>
      </c>
      <c r="R276">
        <v>31.8781969296104</v>
      </c>
      <c r="S276" s="1">
        <f>(Table2[[#This Row],[Close Price]]-Table2[[#This Row],[20D EMA]])/Table2[[#This Row],[20D EMA]]</f>
        <v>-3.1051462131954824E-2</v>
      </c>
      <c r="T276" s="1">
        <f>(Table2[[#This Row],[Close Price]]-Table2[[#This Row],[50D EMA]])/Table2[[#This Row],[50D EMA]]</f>
        <v>-4.5487611941406332E-2</v>
      </c>
      <c r="U276" s="1">
        <f>(Table2[[#This Row],[Close Price]]-Table2[[#This Row],[200D EMA]])/Table2[[#This Row],[200D EMA]]</f>
        <v>3.1980574410068824E-2</v>
      </c>
      <c r="V276">
        <v>1.06431942559961</v>
      </c>
      <c r="W276">
        <v>861.45</v>
      </c>
      <c r="X276">
        <v>887.2</v>
      </c>
      <c r="Y276">
        <v>861.45</v>
      </c>
      <c r="Z276">
        <v>923.6</v>
      </c>
      <c r="AA276">
        <v>861.45</v>
      </c>
      <c r="AB276">
        <v>923.6</v>
      </c>
      <c r="AC276" s="1">
        <f>(Table2[[#This Row],[Close Price]]/Table2[[#This Row],[Day Low]])-1</f>
        <v>7.3712925880782265E-3</v>
      </c>
      <c r="AD276" s="1">
        <f>(Table2[[#This Row],[Day High]]/Table2[[#This Row],[Close Price]])-1</f>
        <v>2.2355381424291387E-2</v>
      </c>
      <c r="AE276" s="1">
        <f>(Table2[[#This Row],[Close Price]]/Table2[[#This Row],[Current Week Low]])-1</f>
        <v>7.3712925880782265E-3</v>
      </c>
      <c r="AF276" s="1">
        <f>(Table2[[#This Row],[Current Week High]]/Table2[[#This Row],[Close Price]])-1</f>
        <v>6.4300530076054407E-2</v>
      </c>
      <c r="AG276" s="1">
        <f>(Table2[[#This Row],[Close Price]]/Table2[[#This Row],[Current Month Low]])-1</f>
        <v>7.3712925880782265E-3</v>
      </c>
      <c r="AH276" s="1">
        <f>(Table2[[#This Row],[Current Month High]]/Table2[[#This Row],[Close Price]])-1</f>
        <v>6.4300530076054407E-2</v>
      </c>
      <c r="AI276">
        <v>22.147960359529801</v>
      </c>
      <c r="AJ276">
        <v>55.258167245142602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-0.11</v>
      </c>
      <c r="AM276" t="s">
        <v>3174</v>
      </c>
      <c r="AN276">
        <v>-4</v>
      </c>
      <c r="AO276" t="s">
        <v>3174</v>
      </c>
      <c r="AP276">
        <v>0.146825111698346</v>
      </c>
      <c r="AQ276">
        <f>(Table2[[#This Row],[Sharpe Ratio]]-AVERAGE(Table2[Sharpe Ratio]))/_xlfn.STDEV.P(Table2[Sharpe Ratio])</f>
        <v>0.99687949658034136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348</v>
      </c>
      <c r="AT276">
        <f>_xlfn.RANK.AVG(Table2[[#This Row],[6M Return vs Nifty Z-Score]],Table2[6M Return vs Nifty Z-Score])</f>
        <v>433</v>
      </c>
      <c r="AU276">
        <f>_xlfn.RANK.AVG(Table2[[#This Row],[Sharpe Ratio Z-Score]],Table2[Sharpe Ratio Z-Score])</f>
        <v>111</v>
      </c>
      <c r="AV276">
        <f>(Table2[[#This Row],[Rank 1Y]]+Table2[[#This Row],[Rank 6M]]+Table2[[#This Row],[Rank Sharpe]])/3</f>
        <v>297.33333333333331</v>
      </c>
    </row>
    <row r="277" spans="1:48" x14ac:dyDescent="0.3">
      <c r="A277" t="s">
        <v>1521</v>
      </c>
      <c r="B277" t="s">
        <v>1522</v>
      </c>
      <c r="C277" t="s">
        <v>607</v>
      </c>
      <c r="D277" t="s">
        <v>469</v>
      </c>
      <c r="E277">
        <v>6682.0155776000001</v>
      </c>
      <c r="F277">
        <v>935.75</v>
      </c>
      <c r="G277">
        <v>-7.30977581723866</v>
      </c>
      <c r="H277">
        <f>(Table2[[#This Row],[1Y Return vs Nifty]]-AVERAGE(Table2[1Y Return vs Nifty]))/_xlfn.STDEV.P(Table2[1Y Return vs Nifty])</f>
        <v>-0.54824358400003337</v>
      </c>
      <c r="I277">
        <v>-3.9839382662766397E-2</v>
      </c>
      <c r="J277">
        <f>(Table2[[#This Row],[1M Return vs Nifty]]-AVERAGE(Table2[1M Return vs Nifty]))/_xlfn.STDEV.P(Table2[1M Return vs Nifty])</f>
        <v>-8.6457171530428409E-2</v>
      </c>
      <c r="K277">
        <v>10.9135529797957</v>
      </c>
      <c r="L277">
        <f>(Table2[[#This Row],[6M Return vs Nifty]]-AVERAGE(Table2[6M Return vs Nifty]))/_xlfn.STDEV.P(Table2[6M Return vs Nifty])</f>
        <v>6.8433692696592302E-2</v>
      </c>
      <c r="M277">
        <v>0.40972687808372099</v>
      </c>
      <c r="N277">
        <f>(Table2[[#This Row],[1W Return vs Nifty]]-AVERAGE(Table2[1W Return vs Nifty]))/_xlfn.STDEV.P(Table2[1W Return vs Nifty])</f>
        <v>-0.55385158060138673</v>
      </c>
      <c r="O277">
        <v>950.37</v>
      </c>
      <c r="P277">
        <v>938.84896691251799</v>
      </c>
      <c r="Q277">
        <v>864.44747832711096</v>
      </c>
      <c r="R277">
        <v>43.314882410479697</v>
      </c>
      <c r="S277" s="1">
        <f>(Table2[[#This Row],[Close Price]]-Table2[[#This Row],[20D EMA]])/Table2[[#This Row],[20D EMA]]</f>
        <v>-1.5383482222713263E-2</v>
      </c>
      <c r="T277" s="1">
        <f>(Table2[[#This Row],[Close Price]]-Table2[[#This Row],[50D EMA]])/Table2[[#This Row],[50D EMA]]</f>
        <v>-3.3008151702069843E-3</v>
      </c>
      <c r="U277" s="1">
        <f>(Table2[[#This Row],[Close Price]]-Table2[[#This Row],[200D EMA]])/Table2[[#This Row],[200D EMA]]</f>
        <v>8.2483347410388111E-2</v>
      </c>
      <c r="V277">
        <v>0.40076403873576599</v>
      </c>
      <c r="W277">
        <v>905</v>
      </c>
      <c r="X277">
        <v>939.2</v>
      </c>
      <c r="Y277">
        <v>905</v>
      </c>
      <c r="Z277">
        <v>998</v>
      </c>
      <c r="AA277">
        <v>905</v>
      </c>
      <c r="AB277">
        <v>979</v>
      </c>
      <c r="AC277" s="1">
        <f>(Table2[[#This Row],[Close Price]]/Table2[[#This Row],[Day Low]])-1</f>
        <v>3.3977900552486284E-2</v>
      </c>
      <c r="AD277" s="1">
        <f>(Table2[[#This Row],[Day High]]/Table2[[#This Row],[Close Price]])-1</f>
        <v>3.6868821800695173E-3</v>
      </c>
      <c r="AE277" s="1">
        <f>(Table2[[#This Row],[Close Price]]/Table2[[#This Row],[Current Week Low]])-1</f>
        <v>3.3977900552486284E-2</v>
      </c>
      <c r="AF277" s="1">
        <f>(Table2[[#This Row],[Current Week High]]/Table2[[#This Row],[Close Price]])-1</f>
        <v>6.652417846647074E-2</v>
      </c>
      <c r="AG277" s="1">
        <f>(Table2[[#This Row],[Close Price]]/Table2[[#This Row],[Current Month Low]])-1</f>
        <v>3.3977900552486284E-2</v>
      </c>
      <c r="AH277" s="1">
        <f>(Table2[[#This Row],[Current Month High]]/Table2[[#This Row],[Close Price]])-1</f>
        <v>4.6219609938551898E-2</v>
      </c>
      <c r="AI277">
        <v>20.545017365749398</v>
      </c>
      <c r="AJ277">
        <v>36.267656909858701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-0.08</v>
      </c>
      <c r="AM277" t="s">
        <v>3174</v>
      </c>
      <c r="AN277">
        <v>-2.82</v>
      </c>
      <c r="AO277" t="s">
        <v>3174</v>
      </c>
      <c r="AP277">
        <v>0.14684123588530301</v>
      </c>
      <c r="AQ277">
        <f>(Table2[[#This Row],[Sharpe Ratio]]-AVERAGE(Table2[Sharpe Ratio]))/_xlfn.STDEV.P(Table2[Sharpe Ratio])</f>
        <v>0.99706774818298038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-0.12305089525227586</v>
      </c>
      <c r="AS277">
        <f>_xlfn.RANK.AVG(Table2[[#This Row],[1Y Return vs Nifty Z-Score]],Table2[1Y Return vs Nifty Z-Score])</f>
        <v>486</v>
      </c>
      <c r="AT277">
        <f>_xlfn.RANK.AVG(Table2[[#This Row],[6M Return vs Nifty Z-Score]],Table2[6M Return vs Nifty Z-Score])</f>
        <v>296</v>
      </c>
      <c r="AU277">
        <f>_xlfn.RANK.AVG(Table2[[#This Row],[Sharpe Ratio Z-Score]],Table2[Sharpe Ratio Z-Score])</f>
        <v>110</v>
      </c>
      <c r="AV277">
        <f>(Table2[[#This Row],[Rank 1Y]]+Table2[[#This Row],[Rank 6M]]+Table2[[#This Row],[Rank Sharpe]])/3</f>
        <v>297.33333333333331</v>
      </c>
    </row>
    <row r="278" spans="1:48" x14ac:dyDescent="0.3">
      <c r="A278" t="s">
        <v>378</v>
      </c>
      <c r="B278" t="s">
        <v>379</v>
      </c>
      <c r="C278" t="s">
        <v>3142</v>
      </c>
      <c r="D278" t="s">
        <v>135</v>
      </c>
      <c r="E278">
        <v>65753.828539080001</v>
      </c>
      <c r="F278">
        <v>1808.4</v>
      </c>
      <c r="G278">
        <v>32.6041145951692</v>
      </c>
      <c r="H278">
        <f>(Table2[[#This Row],[1Y Return vs Nifty]]-AVERAGE(Table2[1Y Return vs Nifty]))/_xlfn.STDEV.P(Table2[1Y Return vs Nifty])</f>
        <v>0.1314805167759926</v>
      </c>
      <c r="I278">
        <v>6.29727326090884</v>
      </c>
      <c r="J278">
        <f>(Table2[[#This Row],[1M Return vs Nifty]]-AVERAGE(Table2[1M Return vs Nifty]))/_xlfn.STDEV.P(Table2[1M Return vs Nifty])</f>
        <v>0.49336985121217131</v>
      </c>
      <c r="K278">
        <v>6.5694277608612799</v>
      </c>
      <c r="L278">
        <f>(Table2[[#This Row],[6M Return vs Nifty]]-AVERAGE(Table2[6M Return vs Nifty]))/_xlfn.STDEV.P(Table2[6M Return vs Nifty])</f>
        <v>-7.5596095278302314E-2</v>
      </c>
      <c r="M278">
        <v>-1.46468997364287</v>
      </c>
      <c r="N278">
        <f>(Table2[[#This Row],[1W Return vs Nifty]]-AVERAGE(Table2[1W Return vs Nifty]))/_xlfn.STDEV.P(Table2[1W Return vs Nifty])</f>
        <v>-1.0074438121067184</v>
      </c>
      <c r="O278">
        <v>1844.27</v>
      </c>
      <c r="P278">
        <v>1803.4848728352299</v>
      </c>
      <c r="Q278">
        <v>1616.84821200889</v>
      </c>
      <c r="R278">
        <v>35.193797418074801</v>
      </c>
      <c r="S278" s="1">
        <f>(Table2[[#This Row],[Close Price]]-Table2[[#This Row],[20D EMA]])/Table2[[#This Row],[20D EMA]]</f>
        <v>-1.9449429855715211E-2</v>
      </c>
      <c r="T278" s="1">
        <f>(Table2[[#This Row],[Close Price]]-Table2[[#This Row],[50D EMA]])/Table2[[#This Row],[50D EMA]]</f>
        <v>2.7253498151294112E-3</v>
      </c>
      <c r="U278" s="1">
        <f>(Table2[[#This Row],[Close Price]]-Table2[[#This Row],[200D EMA]])/Table2[[#This Row],[200D EMA]]</f>
        <v>0.11847233807625779</v>
      </c>
      <c r="V278">
        <v>1.0049858036770301</v>
      </c>
      <c r="W278">
        <v>1794.9</v>
      </c>
      <c r="X278">
        <v>1850.9</v>
      </c>
      <c r="Y278">
        <v>1794.9</v>
      </c>
      <c r="Z278">
        <v>1927.75</v>
      </c>
      <c r="AA278">
        <v>1794.9</v>
      </c>
      <c r="AB278">
        <v>1911.95</v>
      </c>
      <c r="AC278" s="1">
        <f>(Table2[[#This Row],[Close Price]]/Table2[[#This Row],[Day Low]])-1</f>
        <v>7.5213103794082858E-3</v>
      </c>
      <c r="AD278" s="1">
        <f>(Table2[[#This Row],[Day High]]/Table2[[#This Row],[Close Price]])-1</f>
        <v>2.3501437735014452E-2</v>
      </c>
      <c r="AE278" s="1">
        <f>(Table2[[#This Row],[Close Price]]/Table2[[#This Row],[Current Week Low]])-1</f>
        <v>7.5213103794082858E-3</v>
      </c>
      <c r="AF278" s="1">
        <f>(Table2[[#This Row],[Current Week High]]/Table2[[#This Row],[Close Price]])-1</f>
        <v>6.5997566909975713E-2</v>
      </c>
      <c r="AG278" s="1">
        <f>(Table2[[#This Row],[Close Price]]/Table2[[#This Row],[Current Month Low]])-1</f>
        <v>7.5213103794082858E-3</v>
      </c>
      <c r="AH278" s="1">
        <f>(Table2[[#This Row],[Current Month High]]/Table2[[#This Row],[Close Price]])-1</f>
        <v>5.7260561822605638E-2</v>
      </c>
      <c r="AI278">
        <v>8.9360760893607498</v>
      </c>
      <c r="AJ278">
        <v>72.0483303206165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0.14000000000000001</v>
      </c>
      <c r="AM278" t="s">
        <v>3175</v>
      </c>
      <c r="AN278">
        <v>-0.31</v>
      </c>
      <c r="AO278" t="s">
        <v>3174</v>
      </c>
      <c r="AP278">
        <v>8.2671106208830003E-2</v>
      </c>
      <c r="AQ278">
        <f>(Table2[[#This Row],[Sharpe Ratio]]-AVERAGE(Table2[Sharpe Ratio]))/_xlfn.STDEV.P(Table2[Sharpe Ratio])</f>
        <v>0.24787463938564896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-0.21031490001120789</v>
      </c>
      <c r="AS278">
        <f>_xlfn.RANK.AVG(Table2[[#This Row],[1Y Return vs Nifty Z-Score]],Table2[1Y Return vs Nifty Z-Score])</f>
        <v>267</v>
      </c>
      <c r="AT278">
        <f>_xlfn.RANK.AVG(Table2[[#This Row],[6M Return vs Nifty Z-Score]],Table2[6M Return vs Nifty Z-Score])</f>
        <v>351</v>
      </c>
      <c r="AU278">
        <f>_xlfn.RANK.AVG(Table2[[#This Row],[Sharpe Ratio Z-Score]],Table2[Sharpe Ratio Z-Score])</f>
        <v>278</v>
      </c>
      <c r="AV278">
        <f>(Table2[[#This Row],[Rank 1Y]]+Table2[[#This Row],[Rank 6M]]+Table2[[#This Row],[Rank Sharpe]])/3</f>
        <v>298.66666666666669</v>
      </c>
    </row>
    <row r="279" spans="1:48" x14ac:dyDescent="0.3">
      <c r="A279" t="s">
        <v>1609</v>
      </c>
      <c r="B279" t="s">
        <v>1610</v>
      </c>
      <c r="C279" t="s">
        <v>3143</v>
      </c>
      <c r="D279" t="s">
        <v>406</v>
      </c>
      <c r="E279">
        <v>5880.5632808</v>
      </c>
      <c r="F279">
        <v>119.87</v>
      </c>
      <c r="G279">
        <v>43.278168196194102</v>
      </c>
      <c r="H279">
        <f>(Table2[[#This Row],[1Y Return vs Nifty]]-AVERAGE(Table2[1Y Return vs Nifty]))/_xlfn.STDEV.P(Table2[1Y Return vs Nifty])</f>
        <v>0.31325712162772851</v>
      </c>
      <c r="I279">
        <v>-7.78051297899425</v>
      </c>
      <c r="J279">
        <f>(Table2[[#This Row],[1M Return vs Nifty]]-AVERAGE(Table2[1M Return vs Nifty]))/_xlfn.STDEV.P(Table2[1M Return vs Nifty])</f>
        <v>-0.79470586108718377</v>
      </c>
      <c r="K279">
        <v>4.5451589649369701</v>
      </c>
      <c r="L279">
        <f>(Table2[[#This Row],[6M Return vs Nifty]]-AVERAGE(Table2[6M Return vs Nifty]))/_xlfn.STDEV.P(Table2[6M Return vs Nifty])</f>
        <v>-0.14271087461532375</v>
      </c>
      <c r="M279">
        <v>3.5345966351886098</v>
      </c>
      <c r="N279">
        <f>(Table2[[#This Row],[1W Return vs Nifty]]-AVERAGE(Table2[1W Return vs Nifty]))/_xlfn.STDEV.P(Table2[1W Return vs Nifty])</f>
        <v>0.20233914878898271</v>
      </c>
      <c r="O279">
        <v>128.24</v>
      </c>
      <c r="P279">
        <v>131.05597706426599</v>
      </c>
      <c r="Q279">
        <v>115.56704549838101</v>
      </c>
      <c r="R279">
        <v>26.4980230777361</v>
      </c>
      <c r="S279" s="1">
        <f>(Table2[[#This Row],[Close Price]]-Table2[[#This Row],[20D EMA]])/Table2[[#This Row],[20D EMA]]</f>
        <v>-6.5268247036806018E-2</v>
      </c>
      <c r="T279" s="1">
        <f>(Table2[[#This Row],[Close Price]]-Table2[[#This Row],[50D EMA]])/Table2[[#This Row],[50D EMA]]</f>
        <v>-8.5352666202936397E-2</v>
      </c>
      <c r="U279" s="1">
        <f>(Table2[[#This Row],[Close Price]]-Table2[[#This Row],[200D EMA]])/Table2[[#This Row],[200D EMA]]</f>
        <v>3.723340406482295E-2</v>
      </c>
      <c r="V279">
        <v>0.247261486048381</v>
      </c>
      <c r="W279">
        <v>119.23</v>
      </c>
      <c r="X279">
        <v>125.13</v>
      </c>
      <c r="Y279">
        <v>119.23</v>
      </c>
      <c r="Z279">
        <v>130.69999999999999</v>
      </c>
      <c r="AA279">
        <v>119.23</v>
      </c>
      <c r="AB279">
        <v>130.69999999999999</v>
      </c>
      <c r="AC279" s="1">
        <f>(Table2[[#This Row],[Close Price]]/Table2[[#This Row],[Day Low]])-1</f>
        <v>5.3677765663004973E-3</v>
      </c>
      <c r="AD279" s="1">
        <f>(Table2[[#This Row],[Day High]]/Table2[[#This Row],[Close Price]])-1</f>
        <v>4.388087094352211E-2</v>
      </c>
      <c r="AE279" s="1">
        <f>(Table2[[#This Row],[Close Price]]/Table2[[#This Row],[Current Week Low]])-1</f>
        <v>5.3677765663004973E-3</v>
      </c>
      <c r="AF279" s="1">
        <f>(Table2[[#This Row],[Current Week High]]/Table2[[#This Row],[Close Price]])-1</f>
        <v>9.0347876866605281E-2</v>
      </c>
      <c r="AG279" s="1">
        <f>(Table2[[#This Row],[Close Price]]/Table2[[#This Row],[Current Month Low]])-1</f>
        <v>5.3677765663004973E-3</v>
      </c>
      <c r="AH279" s="1">
        <f>(Table2[[#This Row],[Current Month High]]/Table2[[#This Row],[Close Price]])-1</f>
        <v>9.0347876866605281E-2</v>
      </c>
      <c r="AI279">
        <v>41.778593476265897</v>
      </c>
      <c r="AJ279">
        <v>84.273635664873098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-0.23</v>
      </c>
      <c r="AM279" t="s">
        <v>3174</v>
      </c>
      <c r="AN279">
        <v>-5.88</v>
      </c>
      <c r="AO279" t="s">
        <v>3174</v>
      </c>
      <c r="AP279">
        <v>7.0718069699261005E-2</v>
      </c>
      <c r="AQ279">
        <f>(Table2[[#This Row],[Sharpe Ratio]]-AVERAGE(Table2[Sharpe Ratio]))/_xlfn.STDEV.P(Table2[Sharpe Ratio])</f>
        <v>0.1083216631438811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215</v>
      </c>
      <c r="AT279">
        <f>_xlfn.RANK.AVG(Table2[[#This Row],[6M Return vs Nifty Z-Score]],Table2[6M Return vs Nifty Z-Score])</f>
        <v>367</v>
      </c>
      <c r="AU279">
        <f>_xlfn.RANK.AVG(Table2[[#This Row],[Sharpe Ratio Z-Score]],Table2[Sharpe Ratio Z-Score])</f>
        <v>317</v>
      </c>
      <c r="AV279">
        <f>(Table2[[#This Row],[Rank 1Y]]+Table2[[#This Row],[Rank 6M]]+Table2[[#This Row],[Rank Sharpe]])/3</f>
        <v>299.66666666666669</v>
      </c>
    </row>
    <row r="280" spans="1:48" x14ac:dyDescent="0.3">
      <c r="A280" t="s">
        <v>833</v>
      </c>
      <c r="B280" t="s">
        <v>834</v>
      </c>
      <c r="C280" t="s">
        <v>3138</v>
      </c>
      <c r="D280" t="s">
        <v>217</v>
      </c>
      <c r="E280">
        <v>19311.668102570002</v>
      </c>
      <c r="F280">
        <v>443.9</v>
      </c>
      <c r="G280">
        <v>21.036827394604298</v>
      </c>
      <c r="H280">
        <f>(Table2[[#This Row],[1Y Return vs Nifty]]-AVERAGE(Table2[1Y Return vs Nifty]))/_xlfn.STDEV.P(Table2[1Y Return vs Nifty])</f>
        <v>-6.5507644728249326E-2</v>
      </c>
      <c r="I280">
        <v>-4.5942088373140404</v>
      </c>
      <c r="J280">
        <f>(Table2[[#This Row],[1M Return vs Nifty]]-AVERAGE(Table2[1M Return vs Nifty]))/_xlfn.STDEV.P(Table2[1M Return vs Nifty])</f>
        <v>-0.50316847680272303</v>
      </c>
      <c r="K280">
        <v>19.801678485480402</v>
      </c>
      <c r="L280">
        <f>(Table2[[#This Row],[6M Return vs Nifty]]-AVERAGE(Table2[6M Return vs Nifty]))/_xlfn.STDEV.P(Table2[6M Return vs Nifty])</f>
        <v>0.36312014107480745</v>
      </c>
      <c r="M280">
        <v>2.6478823454553799</v>
      </c>
      <c r="N280">
        <f>(Table2[[#This Row],[1W Return vs Nifty]]-AVERAGE(Table2[1W Return vs Nifty]))/_xlfn.STDEV.P(Table2[1W Return vs Nifty])</f>
        <v>-1.223783445637939E-2</v>
      </c>
      <c r="O280">
        <v>452.46</v>
      </c>
      <c r="P280">
        <v>454.32345491736697</v>
      </c>
      <c r="Q280">
        <v>395.57758784565198</v>
      </c>
      <c r="R280">
        <v>41.701941064250299</v>
      </c>
      <c r="S280" s="1">
        <f>(Table2[[#This Row],[Close Price]]-Table2[[#This Row],[20D EMA]])/Table2[[#This Row],[20D EMA]]</f>
        <v>-1.8918799451885255E-2</v>
      </c>
      <c r="T280" s="1">
        <f>(Table2[[#This Row],[Close Price]]-Table2[[#This Row],[50D EMA]])/Table2[[#This Row],[50D EMA]]</f>
        <v>-2.2942806065918014E-2</v>
      </c>
      <c r="U280" s="1">
        <f>(Table2[[#This Row],[Close Price]]-Table2[[#This Row],[200D EMA]])/Table2[[#This Row],[200D EMA]]</f>
        <v>0.12215659743898998</v>
      </c>
      <c r="V280">
        <v>0.65410652544089598</v>
      </c>
      <c r="W280">
        <v>419.65</v>
      </c>
      <c r="X280">
        <v>451.2</v>
      </c>
      <c r="Y280">
        <v>419.65</v>
      </c>
      <c r="Z280">
        <v>451.2</v>
      </c>
      <c r="AA280">
        <v>419.65</v>
      </c>
      <c r="AB280">
        <v>451.2</v>
      </c>
      <c r="AC280" s="1">
        <f>(Table2[[#This Row],[Close Price]]/Table2[[#This Row],[Day Low]])-1</f>
        <v>5.7786250446800969E-2</v>
      </c>
      <c r="AD280" s="1">
        <f>(Table2[[#This Row],[Day High]]/Table2[[#This Row],[Close Price]])-1</f>
        <v>1.6445145302996123E-2</v>
      </c>
      <c r="AE280" s="1">
        <f>(Table2[[#This Row],[Close Price]]/Table2[[#This Row],[Current Week Low]])-1</f>
        <v>5.7786250446800969E-2</v>
      </c>
      <c r="AF280" s="1">
        <f>(Table2[[#This Row],[Current Week High]]/Table2[[#This Row],[Close Price]])-1</f>
        <v>1.6445145302996123E-2</v>
      </c>
      <c r="AG280" s="1">
        <f>(Table2[[#This Row],[Close Price]]/Table2[[#This Row],[Current Month Low]])-1</f>
        <v>5.7786250446800969E-2</v>
      </c>
      <c r="AH280" s="1">
        <f>(Table2[[#This Row],[Current Month High]]/Table2[[#This Row],[Close Price]])-1</f>
        <v>1.6445145302996123E-2</v>
      </c>
      <c r="AI280">
        <v>30.0856048659608</v>
      </c>
      <c r="AJ280">
        <v>57.971530249110302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-0.01</v>
      </c>
      <c r="AM280" t="s">
        <v>3174</v>
      </c>
      <c r="AN280">
        <v>-5.14</v>
      </c>
      <c r="AO280" t="s">
        <v>3174</v>
      </c>
      <c r="AP280">
        <v>5.3829584684184001E-2</v>
      </c>
      <c r="AQ280">
        <f>(Table2[[#This Row],[Sharpe Ratio]]-AVERAGE(Table2[Sharpe Ratio]))/_xlfn.STDEV.P(Table2[Sharpe Ratio])</f>
        <v>-8.8853200848354491E-2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329</v>
      </c>
      <c r="AT280">
        <f>_xlfn.RANK.AVG(Table2[[#This Row],[6M Return vs Nifty Z-Score]],Table2[6M Return vs Nifty Z-Score])</f>
        <v>208</v>
      </c>
      <c r="AU280">
        <f>_xlfn.RANK.AVG(Table2[[#This Row],[Sharpe Ratio Z-Score]],Table2[Sharpe Ratio Z-Score])</f>
        <v>363</v>
      </c>
      <c r="AV280">
        <f>(Table2[[#This Row],[Rank 1Y]]+Table2[[#This Row],[Rank 6M]]+Table2[[#This Row],[Rank Sharpe]])/3</f>
        <v>300</v>
      </c>
    </row>
    <row r="281" spans="1:48" x14ac:dyDescent="0.3">
      <c r="A281" t="s">
        <v>295</v>
      </c>
      <c r="B281" t="s">
        <v>296</v>
      </c>
      <c r="C281" t="s">
        <v>3134</v>
      </c>
      <c r="D281" t="s">
        <v>103</v>
      </c>
      <c r="E281">
        <v>93589.589278184998</v>
      </c>
      <c r="F281">
        <v>93.17</v>
      </c>
      <c r="G281">
        <v>46.265390429642601</v>
      </c>
      <c r="H281">
        <f>(Table2[[#This Row],[1Y Return vs Nifty]]-AVERAGE(Table2[1Y Return vs Nifty]))/_xlfn.STDEV.P(Table2[1Y Return vs Nifty])</f>
        <v>0.36412880878899112</v>
      </c>
      <c r="I281">
        <v>-4.8362495019612499</v>
      </c>
      <c r="J281">
        <f>(Table2[[#This Row],[1M Return vs Nifty]]-AVERAGE(Table2[1M Return vs Nifty]))/_xlfn.STDEV.P(Table2[1M Return vs Nifty])</f>
        <v>-0.52531448017342131</v>
      </c>
      <c r="K281">
        <v>-12.7192874729217</v>
      </c>
      <c r="L281">
        <f>(Table2[[#This Row],[6M Return vs Nifty]]-AVERAGE(Table2[6M Return vs Nifty]))/_xlfn.STDEV.P(Table2[6M Return vs Nifty])</f>
        <v>-0.71511485346716985</v>
      </c>
      <c r="M281">
        <v>3.8913886529949102</v>
      </c>
      <c r="N281">
        <f>(Table2[[#This Row],[1W Return vs Nifty]]-AVERAGE(Table2[1W Return vs Nifty]))/_xlfn.STDEV.P(Table2[1W Return vs Nifty])</f>
        <v>0.28867964844410221</v>
      </c>
      <c r="O281">
        <v>94.66</v>
      </c>
      <c r="P281">
        <v>96.581133160329003</v>
      </c>
      <c r="Q281">
        <v>89.629331213023207</v>
      </c>
      <c r="R281">
        <v>40.906909592732902</v>
      </c>
      <c r="S281" s="1">
        <f>(Table2[[#This Row],[Close Price]]-Table2[[#This Row],[20D EMA]])/Table2[[#This Row],[20D EMA]]</f>
        <v>-1.5740545108810428E-2</v>
      </c>
      <c r="T281" s="1">
        <f>(Table2[[#This Row],[Close Price]]-Table2[[#This Row],[50D EMA]])/Table2[[#This Row],[50D EMA]]</f>
        <v>-3.5318835560423249E-2</v>
      </c>
      <c r="U281" s="1">
        <f>(Table2[[#This Row],[Close Price]]-Table2[[#This Row],[200D EMA]])/Table2[[#This Row],[200D EMA]]</f>
        <v>3.9503460965938049E-2</v>
      </c>
      <c r="V281">
        <v>0.60236635781860304</v>
      </c>
      <c r="W281">
        <v>91.05</v>
      </c>
      <c r="X281">
        <v>93.4</v>
      </c>
      <c r="Y281">
        <v>91.05</v>
      </c>
      <c r="Z281">
        <v>96.19</v>
      </c>
      <c r="AA281">
        <v>91.05</v>
      </c>
      <c r="AB281">
        <v>95.55</v>
      </c>
      <c r="AC281" s="1">
        <f>(Table2[[#This Row],[Close Price]]/Table2[[#This Row],[Day Low]])-1</f>
        <v>2.3283909939593617E-2</v>
      </c>
      <c r="AD281" s="1">
        <f>(Table2[[#This Row],[Day High]]/Table2[[#This Row],[Close Price]])-1</f>
        <v>2.4686057743910084E-3</v>
      </c>
      <c r="AE281" s="1">
        <f>(Table2[[#This Row],[Close Price]]/Table2[[#This Row],[Current Week Low]])-1</f>
        <v>2.3283909939593617E-2</v>
      </c>
      <c r="AF281" s="1">
        <f>(Table2[[#This Row],[Current Week High]]/Table2[[#This Row],[Close Price]])-1</f>
        <v>3.2413867124610807E-2</v>
      </c>
      <c r="AG281" s="1">
        <f>(Table2[[#This Row],[Close Price]]/Table2[[#This Row],[Current Month Low]])-1</f>
        <v>2.3283909939593617E-2</v>
      </c>
      <c r="AH281" s="1">
        <f>(Table2[[#This Row],[Current Month High]]/Table2[[#This Row],[Close Price]])-1</f>
        <v>2.5544703230653498E-2</v>
      </c>
      <c r="AI281">
        <v>27.079532038209699</v>
      </c>
      <c r="AJ281">
        <v>92.5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-0.16</v>
      </c>
      <c r="AM281" t="s">
        <v>3174</v>
      </c>
      <c r="AN281">
        <v>-2.44</v>
      </c>
      <c r="AO281" t="s">
        <v>3174</v>
      </c>
      <c r="AP281">
        <v>0.13471129610242899</v>
      </c>
      <c r="AQ281">
        <f>(Table2[[#This Row],[Sharpe Ratio]]-AVERAGE(Table2[Sharpe Ratio]))/_xlfn.STDEV.P(Table2[Sharpe Ratio])</f>
        <v>0.85544940735566444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202</v>
      </c>
      <c r="AT281">
        <f>_xlfn.RANK.AVG(Table2[[#This Row],[6M Return vs Nifty Z-Score]],Table2[6M Return vs Nifty Z-Score])</f>
        <v>561</v>
      </c>
      <c r="AU281">
        <f>_xlfn.RANK.AVG(Table2[[#This Row],[Sharpe Ratio Z-Score]],Table2[Sharpe Ratio Z-Score])</f>
        <v>138</v>
      </c>
      <c r="AV281">
        <f>(Table2[[#This Row],[Rank 1Y]]+Table2[[#This Row],[Rank 6M]]+Table2[[#This Row],[Rank Sharpe]])/3</f>
        <v>300.33333333333331</v>
      </c>
    </row>
    <row r="282" spans="1:48" x14ac:dyDescent="0.3">
      <c r="A282" t="s">
        <v>571</v>
      </c>
      <c r="B282" t="s">
        <v>572</v>
      </c>
      <c r="C282" t="s">
        <v>3139</v>
      </c>
      <c r="D282" t="s">
        <v>111</v>
      </c>
      <c r="E282">
        <v>35518.217528699999</v>
      </c>
      <c r="F282">
        <v>333</v>
      </c>
      <c r="G282">
        <v>26.724158596794101</v>
      </c>
      <c r="H282">
        <f>(Table2[[#This Row],[1Y Return vs Nifty]]-AVERAGE(Table2[1Y Return vs Nifty]))/_xlfn.STDEV.P(Table2[1Y Return vs Nifty])</f>
        <v>3.1346258694358385E-2</v>
      </c>
      <c r="I282">
        <v>10.4660935635639</v>
      </c>
      <c r="J282">
        <f>(Table2[[#This Row],[1M Return vs Nifty]]-AVERAGE(Table2[1M Return vs Nifty]))/_xlfn.STDEV.P(Table2[1M Return vs Nifty])</f>
        <v>0.87480455190182982</v>
      </c>
      <c r="K282">
        <v>29.4026699408967</v>
      </c>
      <c r="L282">
        <f>(Table2[[#This Row],[6M Return vs Nifty]]-AVERAGE(Table2[6M Return vs Nifty]))/_xlfn.STDEV.P(Table2[6M Return vs Nifty])</f>
        <v>0.68144171192758807</v>
      </c>
      <c r="M282">
        <v>4.0571453689485901</v>
      </c>
      <c r="N282">
        <f>(Table2[[#This Row],[1W Return vs Nifty]]-AVERAGE(Table2[1W Return vs Nifty]))/_xlfn.STDEV.P(Table2[1W Return vs Nifty])</f>
        <v>0.32879130162688741</v>
      </c>
      <c r="O282">
        <v>336.38</v>
      </c>
      <c r="P282">
        <v>327.11975310439101</v>
      </c>
      <c r="Q282">
        <v>288.47972502610401</v>
      </c>
      <c r="R282">
        <v>42.163878007503399</v>
      </c>
      <c r="S282" s="1">
        <f>(Table2[[#This Row],[Close Price]]-Table2[[#This Row],[20D EMA]])/Table2[[#This Row],[20D EMA]]</f>
        <v>-1.0048159819252023E-2</v>
      </c>
      <c r="T282" s="1">
        <f>(Table2[[#This Row],[Close Price]]-Table2[[#This Row],[50D EMA]])/Table2[[#This Row],[50D EMA]]</f>
        <v>1.7975823348498544E-2</v>
      </c>
      <c r="U282" s="1">
        <f>(Table2[[#This Row],[Close Price]]-Table2[[#This Row],[200D EMA]])/Table2[[#This Row],[200D EMA]]</f>
        <v>0.15432722341186172</v>
      </c>
      <c r="V282">
        <v>1.52522364395298</v>
      </c>
      <c r="W282">
        <v>330.6</v>
      </c>
      <c r="X282">
        <v>345.75</v>
      </c>
      <c r="Y282">
        <v>330.6</v>
      </c>
      <c r="Z282">
        <v>357.9</v>
      </c>
      <c r="AA282">
        <v>330.6</v>
      </c>
      <c r="AB282">
        <v>357.9</v>
      </c>
      <c r="AC282" s="1">
        <f>(Table2[[#This Row],[Close Price]]/Table2[[#This Row],[Day Low]])-1</f>
        <v>7.2595281306715442E-3</v>
      </c>
      <c r="AD282" s="1">
        <f>(Table2[[#This Row],[Day High]]/Table2[[#This Row],[Close Price]])-1</f>
        <v>3.828828828828823E-2</v>
      </c>
      <c r="AE282" s="1">
        <f>(Table2[[#This Row],[Close Price]]/Table2[[#This Row],[Current Week Low]])-1</f>
        <v>7.2595281306715442E-3</v>
      </c>
      <c r="AF282" s="1">
        <f>(Table2[[#This Row],[Current Week High]]/Table2[[#This Row],[Close Price]])-1</f>
        <v>7.4774774774774677E-2</v>
      </c>
      <c r="AG282" s="1">
        <f>(Table2[[#This Row],[Close Price]]/Table2[[#This Row],[Current Month Low]])-1</f>
        <v>7.2595281306715442E-3</v>
      </c>
      <c r="AH282" s="1">
        <f>(Table2[[#This Row],[Current Month High]]/Table2[[#This Row],[Close Price]])-1</f>
        <v>7.4774774774774677E-2</v>
      </c>
      <c r="AI282">
        <v>9.4294294294294101</v>
      </c>
      <c r="AJ282">
        <v>67.5471698113207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-0.06</v>
      </c>
      <c r="AM282" t="s">
        <v>3174</v>
      </c>
      <c r="AN282">
        <v>1.49</v>
      </c>
      <c r="AO282" t="s">
        <v>3175</v>
      </c>
      <c r="AP282">
        <v>1.3250091313337001E-2</v>
      </c>
      <c r="AQ282">
        <f>(Table2[[#This Row],[Sharpe Ratio]]-AVERAGE(Table2[Sharpe Ratio]))/_xlfn.STDEV.P(Table2[Sharpe Ratio])</f>
        <v>-0.5626231144390379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1.3537607097116258</v>
      </c>
      <c r="AS282">
        <f>_xlfn.RANK.AVG(Table2[[#This Row],[1Y Return vs Nifty Z-Score]],Table2[1Y Return vs Nifty Z-Score])</f>
        <v>292</v>
      </c>
      <c r="AT282">
        <f>_xlfn.RANK.AVG(Table2[[#This Row],[6M Return vs Nifty Z-Score]],Table2[6M Return vs Nifty Z-Score])</f>
        <v>136</v>
      </c>
      <c r="AU282">
        <f>_xlfn.RANK.AVG(Table2[[#This Row],[Sharpe Ratio Z-Score]],Table2[Sharpe Ratio Z-Score])</f>
        <v>474</v>
      </c>
      <c r="AV282">
        <f>(Table2[[#This Row],[Rank 1Y]]+Table2[[#This Row],[Rank 6M]]+Table2[[#This Row],[Rank Sharpe]])/3</f>
        <v>300.66666666666669</v>
      </c>
    </row>
    <row r="283" spans="1:48" x14ac:dyDescent="0.3">
      <c r="A283" t="s">
        <v>1124</v>
      </c>
      <c r="B283" t="s">
        <v>1125</v>
      </c>
      <c r="C283" t="s">
        <v>3140</v>
      </c>
      <c r="D283" t="s">
        <v>436</v>
      </c>
      <c r="E283">
        <v>11377.14081925</v>
      </c>
      <c r="F283">
        <v>244.25</v>
      </c>
      <c r="G283">
        <v>45.389487351396397</v>
      </c>
      <c r="H283">
        <f>(Table2[[#This Row],[1Y Return vs Nifty]]-AVERAGE(Table2[1Y Return vs Nifty]))/_xlfn.STDEV.P(Table2[1Y Return vs Nifty])</f>
        <v>0.34921238680967004</v>
      </c>
      <c r="I283">
        <v>-6.1794458685393101</v>
      </c>
      <c r="J283">
        <f>(Table2[[#This Row],[1M Return vs Nifty]]-AVERAGE(Table2[1M Return vs Nifty]))/_xlfn.STDEV.P(Table2[1M Return vs Nifty])</f>
        <v>-0.64821296628155034</v>
      </c>
      <c r="K283">
        <v>-2.5722217146847401</v>
      </c>
      <c r="L283">
        <f>(Table2[[#This Row],[6M Return vs Nifty]]-AVERAGE(Table2[6M Return vs Nifty]))/_xlfn.STDEV.P(Table2[6M Return vs Nifty])</f>
        <v>-0.37868814933899736</v>
      </c>
      <c r="M283">
        <v>-3.0995124377438801</v>
      </c>
      <c r="N283">
        <f>(Table2[[#This Row],[1W Return vs Nifty]]-AVERAGE(Table2[1W Return vs Nifty]))/_xlfn.STDEV.P(Table2[1W Return vs Nifty])</f>
        <v>-1.4030563296337357</v>
      </c>
      <c r="O283">
        <v>258.33999999999997</v>
      </c>
      <c r="P283">
        <v>262.14047755932</v>
      </c>
      <c r="Q283">
        <v>233.39914747487899</v>
      </c>
      <c r="R283">
        <v>30.897688140004899</v>
      </c>
      <c r="S283" s="1">
        <f>(Table2[[#This Row],[Close Price]]-Table2[[#This Row],[20D EMA]])/Table2[[#This Row],[20D EMA]]</f>
        <v>-5.4540527986374453E-2</v>
      </c>
      <c r="T283" s="1">
        <f>(Table2[[#This Row],[Close Price]]-Table2[[#This Row],[50D EMA]])/Table2[[#This Row],[50D EMA]]</f>
        <v>-6.8247672873303411E-2</v>
      </c>
      <c r="U283" s="1">
        <f>(Table2[[#This Row],[Close Price]]-Table2[[#This Row],[200D EMA]])/Table2[[#This Row],[200D EMA]]</f>
        <v>4.6490540529026153E-2</v>
      </c>
      <c r="V283">
        <v>0.48266829781244902</v>
      </c>
      <c r="W283">
        <v>242.45</v>
      </c>
      <c r="X283">
        <v>252</v>
      </c>
      <c r="Y283">
        <v>242.45</v>
      </c>
      <c r="Z283">
        <v>266.85000000000002</v>
      </c>
      <c r="AA283">
        <v>242.45</v>
      </c>
      <c r="AB283">
        <v>262.8</v>
      </c>
      <c r="AC283" s="1">
        <f>(Table2[[#This Row],[Close Price]]/Table2[[#This Row],[Day Low]])-1</f>
        <v>7.4242111775624231E-3</v>
      </c>
      <c r="AD283" s="1">
        <f>(Table2[[#This Row],[Day High]]/Table2[[#This Row],[Close Price]])-1</f>
        <v>3.1729785056294757E-2</v>
      </c>
      <c r="AE283" s="1">
        <f>(Table2[[#This Row],[Close Price]]/Table2[[#This Row],[Current Week Low]])-1</f>
        <v>7.4242111775624231E-3</v>
      </c>
      <c r="AF283" s="1">
        <f>(Table2[[#This Row],[Current Week High]]/Table2[[#This Row],[Close Price]])-1</f>
        <v>9.2528147389969284E-2</v>
      </c>
      <c r="AG283" s="1">
        <f>(Table2[[#This Row],[Close Price]]/Table2[[#This Row],[Current Month Low]])-1</f>
        <v>7.4242111775624231E-3</v>
      </c>
      <c r="AH283" s="1">
        <f>(Table2[[#This Row],[Current Month High]]/Table2[[#This Row],[Close Price]])-1</f>
        <v>7.5946775844421666E-2</v>
      </c>
      <c r="AI283">
        <v>57.297850562947801</v>
      </c>
      <c r="AJ283">
        <v>90.077821011673095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-0.23</v>
      </c>
      <c r="AM283" t="s">
        <v>3174</v>
      </c>
      <c r="AN283">
        <v>-0.35</v>
      </c>
      <c r="AO283" t="s">
        <v>3174</v>
      </c>
      <c r="AP283">
        <v>9.3138624408991996E-2</v>
      </c>
      <c r="AQ283">
        <f>(Table2[[#This Row],[Sharpe Ratio]]-AVERAGE(Table2[Sharpe Ratio]))/_xlfn.STDEV.P(Table2[Sharpe Ratio])</f>
        <v>0.37008403090955655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206</v>
      </c>
      <c r="AT283">
        <f>_xlfn.RANK.AVG(Table2[[#This Row],[6M Return vs Nifty Z-Score]],Table2[6M Return vs Nifty Z-Score])</f>
        <v>448</v>
      </c>
      <c r="AU283">
        <f>_xlfn.RANK.AVG(Table2[[#This Row],[Sharpe Ratio Z-Score]],Table2[Sharpe Ratio Z-Score])</f>
        <v>249</v>
      </c>
      <c r="AV283">
        <f>(Table2[[#This Row],[Rank 1Y]]+Table2[[#This Row],[Rank 6M]]+Table2[[#This Row],[Rank Sharpe]])/3</f>
        <v>301</v>
      </c>
    </row>
    <row r="284" spans="1:48" x14ac:dyDescent="0.3">
      <c r="A284" t="s">
        <v>147</v>
      </c>
      <c r="B284" t="s">
        <v>148</v>
      </c>
      <c r="C284" t="s">
        <v>3131</v>
      </c>
      <c r="D284" t="s">
        <v>149</v>
      </c>
      <c r="E284">
        <v>188065.93497545001</v>
      </c>
      <c r="F284">
        <v>578.9</v>
      </c>
      <c r="G284">
        <v>28.531129503483001</v>
      </c>
      <c r="H284">
        <f>(Table2[[#This Row],[1Y Return vs Nifty]]-AVERAGE(Table2[1Y Return vs Nifty]))/_xlfn.STDEV.P(Table2[1Y Return vs Nifty])</f>
        <v>6.2118545283984694E-2</v>
      </c>
      <c r="I284">
        <v>-0.70655459519624197</v>
      </c>
      <c r="J284">
        <f>(Table2[[#This Row],[1M Return vs Nifty]]-AVERAGE(Table2[1M Return vs Nifty]))/_xlfn.STDEV.P(Table2[1M Return vs Nifty])</f>
        <v>-0.14745963723421113</v>
      </c>
      <c r="K284">
        <v>-15.547223267972999</v>
      </c>
      <c r="L284">
        <f>(Table2[[#This Row],[6M Return vs Nifty]]-AVERAGE(Table2[6M Return vs Nifty]))/_xlfn.STDEV.P(Table2[6M Return vs Nifty])</f>
        <v>-0.80887527068363363</v>
      </c>
      <c r="M284">
        <v>-0.71571495397456097</v>
      </c>
      <c r="N284">
        <f>(Table2[[#This Row],[1W Return vs Nifty]]-AVERAGE(Table2[1W Return vs Nifty]))/_xlfn.STDEV.P(Table2[1W Return vs Nifty])</f>
        <v>-0.82619850896074987</v>
      </c>
      <c r="O284">
        <v>618.37</v>
      </c>
      <c r="P284">
        <v>619.54607749917704</v>
      </c>
      <c r="Q284">
        <v>566.73753283383905</v>
      </c>
      <c r="R284">
        <v>23.353401951374298</v>
      </c>
      <c r="S284" s="1">
        <f>(Table2[[#This Row],[Close Price]]-Table2[[#This Row],[20D EMA]])/Table2[[#This Row],[20D EMA]]</f>
        <v>-6.3829099083073285E-2</v>
      </c>
      <c r="T284" s="1">
        <f>(Table2[[#This Row],[Close Price]]-Table2[[#This Row],[50D EMA]])/Table2[[#This Row],[50D EMA]]</f>
        <v>-6.5606221999252437E-2</v>
      </c>
      <c r="U284" s="1">
        <f>(Table2[[#This Row],[Close Price]]-Table2[[#This Row],[200D EMA]])/Table2[[#This Row],[200D EMA]]</f>
        <v>2.146049354688993E-2</v>
      </c>
      <c r="V284">
        <v>1.03859783885048</v>
      </c>
      <c r="W284">
        <v>570.5</v>
      </c>
      <c r="X284">
        <v>600</v>
      </c>
      <c r="Y284">
        <v>570.5</v>
      </c>
      <c r="Z284">
        <v>624</v>
      </c>
      <c r="AA284">
        <v>570.5</v>
      </c>
      <c r="AB284">
        <v>618</v>
      </c>
      <c r="AC284" s="1">
        <f>(Table2[[#This Row],[Close Price]]/Table2[[#This Row],[Day Low]])-1</f>
        <v>1.4723926380368013E-2</v>
      </c>
      <c r="AD284" s="1">
        <f>(Table2[[#This Row],[Day High]]/Table2[[#This Row],[Close Price]])-1</f>
        <v>3.6448436690274644E-2</v>
      </c>
      <c r="AE284" s="1">
        <f>(Table2[[#This Row],[Close Price]]/Table2[[#This Row],[Current Week Low]])-1</f>
        <v>1.4723926380368013E-2</v>
      </c>
      <c r="AF284" s="1">
        <f>(Table2[[#This Row],[Current Week High]]/Table2[[#This Row],[Close Price]])-1</f>
        <v>7.7906374157885594E-2</v>
      </c>
      <c r="AG284" s="1">
        <f>(Table2[[#This Row],[Close Price]]/Table2[[#This Row],[Current Month Low]])-1</f>
        <v>1.4723926380368013E-2</v>
      </c>
      <c r="AH284" s="1">
        <f>(Table2[[#This Row],[Current Month High]]/Table2[[#This Row],[Close Price]])-1</f>
        <v>6.7541889790982967E-2</v>
      </c>
      <c r="AI284">
        <v>17.657626533079899</v>
      </c>
      <c r="AJ284">
        <v>74.756988468272596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-0.13</v>
      </c>
      <c r="AM284" t="s">
        <v>3174</v>
      </c>
      <c r="AN284">
        <v>-10.89</v>
      </c>
      <c r="AO284" t="s">
        <v>3174</v>
      </c>
      <c r="AP284">
        <v>0.199940977240808</v>
      </c>
      <c r="AQ284">
        <f>(Table2[[#This Row],[Sharpe Ratio]]-AVERAGE(Table2[Sharpe Ratio]))/_xlfn.STDEV.P(Table2[Sharpe Ratio])</f>
        <v>1.6170128924897473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282</v>
      </c>
      <c r="AT284">
        <f>_xlfn.RANK.AVG(Table2[[#This Row],[6M Return vs Nifty Z-Score]],Table2[6M Return vs Nifty Z-Score])</f>
        <v>586</v>
      </c>
      <c r="AU284">
        <f>_xlfn.RANK.AVG(Table2[[#This Row],[Sharpe Ratio Z-Score]],Table2[Sharpe Ratio Z-Score])</f>
        <v>36</v>
      </c>
      <c r="AV284">
        <f>(Table2[[#This Row],[Rank 1Y]]+Table2[[#This Row],[Rank 6M]]+Table2[[#This Row],[Rank Sharpe]])/3</f>
        <v>301.33333333333331</v>
      </c>
    </row>
    <row r="285" spans="1:48" x14ac:dyDescent="0.3">
      <c r="A285" t="s">
        <v>211</v>
      </c>
      <c r="B285" t="s">
        <v>212</v>
      </c>
      <c r="C285" t="s">
        <v>3134</v>
      </c>
      <c r="D285" t="s">
        <v>57</v>
      </c>
      <c r="E285">
        <v>122022.91263560001</v>
      </c>
      <c r="F285">
        <v>699.5</v>
      </c>
      <c r="G285">
        <v>38.2832148905322</v>
      </c>
      <c r="H285">
        <f>(Table2[[#This Row],[1Y Return vs Nifty]]-AVERAGE(Table2[1Y Return vs Nifty]))/_xlfn.STDEV.P(Table2[1Y Return vs Nifty])</f>
        <v>0.22819424980469452</v>
      </c>
      <c r="I285">
        <v>4.2438501289740698</v>
      </c>
      <c r="J285">
        <f>(Table2[[#This Row],[1M Return vs Nifty]]-AVERAGE(Table2[1M Return vs Nifty]))/_xlfn.STDEV.P(Table2[1M Return vs Nifty])</f>
        <v>0.30548772129164625</v>
      </c>
      <c r="K285">
        <v>8.86889892662108</v>
      </c>
      <c r="L285">
        <f>(Table2[[#This Row],[6M Return vs Nifty]]-AVERAGE(Table2[6M Return vs Nifty]))/_xlfn.STDEV.P(Table2[6M Return vs Nifty])</f>
        <v>6.4303867097335854E-4</v>
      </c>
      <c r="M285">
        <v>-4.5311480214134896</v>
      </c>
      <c r="N285">
        <f>(Table2[[#This Row],[1W Return vs Nifty]]-AVERAGE(Table2[1W Return vs Nifty]))/_xlfn.STDEV.P(Table2[1W Return vs Nifty])</f>
        <v>-1.7494994265899817</v>
      </c>
      <c r="O285">
        <v>739.72</v>
      </c>
      <c r="P285">
        <v>724.332298277777</v>
      </c>
      <c r="Q285">
        <v>616.10971728293896</v>
      </c>
      <c r="R285">
        <v>25.3103107989797</v>
      </c>
      <c r="S285" s="1">
        <f>(Table2[[#This Row],[Close Price]]-Table2[[#This Row],[20D EMA]])/Table2[[#This Row],[20D EMA]]</f>
        <v>-5.4371924511977539E-2</v>
      </c>
      <c r="T285" s="1">
        <f>(Table2[[#This Row],[Close Price]]-Table2[[#This Row],[50D EMA]])/Table2[[#This Row],[50D EMA]]</f>
        <v>-3.4283019460570795E-2</v>
      </c>
      <c r="U285" s="1">
        <f>(Table2[[#This Row],[Close Price]]-Table2[[#This Row],[200D EMA]])/Table2[[#This Row],[200D EMA]]</f>
        <v>0.13534972810494617</v>
      </c>
      <c r="V285">
        <v>1.2309756098703399</v>
      </c>
      <c r="W285">
        <v>691.25</v>
      </c>
      <c r="X285">
        <v>716.15</v>
      </c>
      <c r="Y285">
        <v>691.25</v>
      </c>
      <c r="Z285">
        <v>736.6</v>
      </c>
      <c r="AA285">
        <v>691.25</v>
      </c>
      <c r="AB285">
        <v>736.5</v>
      </c>
      <c r="AC285" s="1">
        <f>(Table2[[#This Row],[Close Price]]/Table2[[#This Row],[Day Low]])-1</f>
        <v>1.1934900542495575E-2</v>
      </c>
      <c r="AD285" s="1">
        <f>(Table2[[#This Row],[Day High]]/Table2[[#This Row],[Close Price]])-1</f>
        <v>2.3802716225875598E-2</v>
      </c>
      <c r="AE285" s="1">
        <f>(Table2[[#This Row],[Close Price]]/Table2[[#This Row],[Current Week Low]])-1</f>
        <v>1.1934900542495575E-2</v>
      </c>
      <c r="AF285" s="1">
        <f>(Table2[[#This Row],[Current Week High]]/Table2[[#This Row],[Close Price]])-1</f>
        <v>5.303788420300215E-2</v>
      </c>
      <c r="AG285" s="1">
        <f>(Table2[[#This Row],[Close Price]]/Table2[[#This Row],[Current Month Low]])-1</f>
        <v>1.1934900542495575E-2</v>
      </c>
      <c r="AH285" s="1">
        <f>(Table2[[#This Row],[Current Month High]]/Table2[[#This Row],[Close Price]])-1</f>
        <v>5.2894924946390365E-2</v>
      </c>
      <c r="AI285">
        <v>15.067905646890599</v>
      </c>
      <c r="AJ285">
        <v>101.29496402877599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0.01</v>
      </c>
      <c r="AM285" t="s">
        <v>3175</v>
      </c>
      <c r="AN285">
        <v>-6.55</v>
      </c>
      <c r="AO285" t="s">
        <v>3174</v>
      </c>
      <c r="AP285">
        <v>6.192787374013E-2</v>
      </c>
      <c r="AQ285">
        <f>(Table2[[#This Row],[Sharpe Ratio]]-AVERAGE(Table2[Sharpe Ratio]))/_xlfn.STDEV.P(Table2[Sharpe Ratio])</f>
        <v>5.6951876986617743E-3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-1.2094792291240057</v>
      </c>
      <c r="AS285">
        <f>_xlfn.RANK.AVG(Table2[[#This Row],[1Y Return vs Nifty Z-Score]],Table2[1Y Return vs Nifty Z-Score])</f>
        <v>238</v>
      </c>
      <c r="AT285">
        <f>_xlfn.RANK.AVG(Table2[[#This Row],[6M Return vs Nifty Z-Score]],Table2[6M Return vs Nifty Z-Score])</f>
        <v>320</v>
      </c>
      <c r="AU285">
        <f>_xlfn.RANK.AVG(Table2[[#This Row],[Sharpe Ratio Z-Score]],Table2[Sharpe Ratio Z-Score])</f>
        <v>346</v>
      </c>
      <c r="AV285">
        <f>(Table2[[#This Row],[Rank 1Y]]+Table2[[#This Row],[Rank 6M]]+Table2[[#This Row],[Rank Sharpe]])/3</f>
        <v>301.33333333333331</v>
      </c>
    </row>
    <row r="286" spans="1:48" x14ac:dyDescent="0.3">
      <c r="A286" t="s">
        <v>593</v>
      </c>
      <c r="B286" t="s">
        <v>594</v>
      </c>
      <c r="C286" t="s">
        <v>3129</v>
      </c>
      <c r="D286" t="s">
        <v>227</v>
      </c>
      <c r="E286">
        <v>33552.017565920003</v>
      </c>
      <c r="F286">
        <v>6631.45</v>
      </c>
      <c r="G286">
        <v>68.721594559253006</v>
      </c>
      <c r="H286">
        <f>(Table2[[#This Row],[1Y Return vs Nifty]]-AVERAGE(Table2[1Y Return vs Nifty]))/_xlfn.STDEV.P(Table2[1Y Return vs Nifty])</f>
        <v>0.74655264673432087</v>
      </c>
      <c r="I286">
        <v>-5.0103042995642202</v>
      </c>
      <c r="J286">
        <f>(Table2[[#This Row],[1M Return vs Nifty]]-AVERAGE(Table2[1M Return vs Nifty]))/_xlfn.STDEV.P(Table2[1M Return vs Nifty])</f>
        <v>-0.54123997822979109</v>
      </c>
      <c r="K286">
        <v>-22.4241994244314</v>
      </c>
      <c r="L286">
        <f>(Table2[[#This Row],[6M Return vs Nifty]]-AVERAGE(Table2[6M Return vs Nifty]))/_xlfn.STDEV.P(Table2[6M Return vs Nifty])</f>
        <v>-1.0368819159354639</v>
      </c>
      <c r="M286">
        <v>0.61767407575967204</v>
      </c>
      <c r="N286">
        <f>(Table2[[#This Row],[1W Return vs Nifty]]-AVERAGE(Table2[1W Return vs Nifty]))/_xlfn.STDEV.P(Table2[1W Return vs Nifty])</f>
        <v>-0.5035302055335994</v>
      </c>
      <c r="O286">
        <v>6820.56</v>
      </c>
      <c r="P286">
        <v>6722.5552193716803</v>
      </c>
      <c r="Q286">
        <v>6023.9647103221996</v>
      </c>
      <c r="R286">
        <v>29.584204539707201</v>
      </c>
      <c r="S286" s="1">
        <f>(Table2[[#This Row],[Close Price]]-Table2[[#This Row],[20D EMA]])/Table2[[#This Row],[20D EMA]]</f>
        <v>-2.7726462343268084E-2</v>
      </c>
      <c r="T286" s="1">
        <f>(Table2[[#This Row],[Close Price]]-Table2[[#This Row],[50D EMA]])/Table2[[#This Row],[50D EMA]]</f>
        <v>-1.355217122042407E-2</v>
      </c>
      <c r="U286" s="1">
        <f>(Table2[[#This Row],[Close Price]]-Table2[[#This Row],[200D EMA]])/Table2[[#This Row],[200D EMA]]</f>
        <v>0.10084476236005507</v>
      </c>
      <c r="V286">
        <v>0.60765662691426403</v>
      </c>
      <c r="W286">
        <v>6550.6</v>
      </c>
      <c r="X286">
        <v>6760.7</v>
      </c>
      <c r="Y286">
        <v>6550.6</v>
      </c>
      <c r="Z286">
        <v>6869</v>
      </c>
      <c r="AA286">
        <v>6550.6</v>
      </c>
      <c r="AB286">
        <v>6848.95</v>
      </c>
      <c r="AC286" s="1">
        <f>(Table2[[#This Row],[Close Price]]/Table2[[#This Row],[Day Low]])-1</f>
        <v>1.2342380850609125E-2</v>
      </c>
      <c r="AD286" s="1">
        <f>(Table2[[#This Row],[Day High]]/Table2[[#This Row],[Close Price]])-1</f>
        <v>1.9490458346213879E-2</v>
      </c>
      <c r="AE286" s="1">
        <f>(Table2[[#This Row],[Close Price]]/Table2[[#This Row],[Current Week Low]])-1</f>
        <v>1.2342380850609125E-2</v>
      </c>
      <c r="AF286" s="1">
        <f>(Table2[[#This Row],[Current Week High]]/Table2[[#This Row],[Close Price]])-1</f>
        <v>3.5821728279637144E-2</v>
      </c>
      <c r="AG286" s="1">
        <f>(Table2[[#This Row],[Close Price]]/Table2[[#This Row],[Current Month Low]])-1</f>
        <v>1.2342380850609125E-2</v>
      </c>
      <c r="AH286" s="1">
        <f>(Table2[[#This Row],[Current Month High]]/Table2[[#This Row],[Close Price]])-1</f>
        <v>3.2798256791501057E-2</v>
      </c>
      <c r="AI286">
        <v>47.129964035014901</v>
      </c>
      <c r="AJ286">
        <v>129.85961871750399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0.03</v>
      </c>
      <c r="AM286" t="s">
        <v>3175</v>
      </c>
      <c r="AN286">
        <v>-3.56</v>
      </c>
      <c r="AO286" t="s">
        <v>3174</v>
      </c>
      <c r="AP286">
        <v>0.138558846748012</v>
      </c>
      <c r="AQ286">
        <f>(Table2[[#This Row],[Sharpe Ratio]]-AVERAGE(Table2[Sharpe Ratio]))/_xlfn.STDEV.P(Table2[Sharpe Ratio])</f>
        <v>0.90036997154888843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-0.43472948141564516</v>
      </c>
      <c r="AS286">
        <f>_xlfn.RANK.AVG(Table2[[#This Row],[1Y Return vs Nifty Z-Score]],Table2[1Y Return vs Nifty Z-Score])</f>
        <v>127</v>
      </c>
      <c r="AT286">
        <f>_xlfn.RANK.AVG(Table2[[#This Row],[6M Return vs Nifty Z-Score]],Table2[6M Return vs Nifty Z-Score])</f>
        <v>649</v>
      </c>
      <c r="AU286">
        <f>_xlfn.RANK.AVG(Table2[[#This Row],[Sharpe Ratio Z-Score]],Table2[Sharpe Ratio Z-Score])</f>
        <v>128</v>
      </c>
      <c r="AV286">
        <f>(Table2[[#This Row],[Rank 1Y]]+Table2[[#This Row],[Rank 6M]]+Table2[[#This Row],[Rank Sharpe]])/3</f>
        <v>301.33333333333331</v>
      </c>
    </row>
    <row r="287" spans="1:48" x14ac:dyDescent="0.3">
      <c r="A287" t="s">
        <v>437</v>
      </c>
      <c r="B287" t="s">
        <v>438</v>
      </c>
      <c r="C287" t="s">
        <v>3127</v>
      </c>
      <c r="D287" t="s">
        <v>439</v>
      </c>
      <c r="E287">
        <v>53677.503149079901</v>
      </c>
      <c r="F287">
        <v>357.85</v>
      </c>
      <c r="G287">
        <v>23.672109931952001</v>
      </c>
      <c r="H287">
        <f>(Table2[[#This Row],[1Y Return vs Nifty]]-AVERAGE(Table2[1Y Return vs Nifty]))/_xlfn.STDEV.P(Table2[1Y Return vs Nifty])</f>
        <v>-2.0629407240465168E-2</v>
      </c>
      <c r="I287">
        <v>2.4754285324384799</v>
      </c>
      <c r="J287">
        <f>(Table2[[#This Row],[1M Return vs Nifty]]-AVERAGE(Table2[1M Return vs Nifty]))/_xlfn.STDEV.P(Table2[1M Return vs Nifty])</f>
        <v>0.14368238707321568</v>
      </c>
      <c r="K287">
        <v>18.6696862485502</v>
      </c>
      <c r="L287">
        <f>(Table2[[#This Row],[6M Return vs Nifty]]-AVERAGE(Table2[6M Return vs Nifty]))/_xlfn.STDEV.P(Table2[6M Return vs Nifty])</f>
        <v>0.32558885602721016</v>
      </c>
      <c r="M287">
        <v>12.4808573142912</v>
      </c>
      <c r="N287">
        <f>(Table2[[#This Row],[1W Return vs Nifty]]-AVERAGE(Table2[1W Return vs Nifty]))/_xlfn.STDEV.P(Table2[1W Return vs Nifty])</f>
        <v>2.3672547817895211</v>
      </c>
      <c r="O287">
        <v>344.57</v>
      </c>
      <c r="P287">
        <v>346.16612756386502</v>
      </c>
      <c r="Q287">
        <v>309.72764324216399</v>
      </c>
      <c r="R287">
        <v>67.671060575379798</v>
      </c>
      <c r="S287" s="1">
        <f>(Table2[[#This Row],[Close Price]]-Table2[[#This Row],[20D EMA]])/Table2[[#This Row],[20D EMA]]</f>
        <v>3.8540789970107757E-2</v>
      </c>
      <c r="T287" s="1">
        <f>(Table2[[#This Row],[Close Price]]-Table2[[#This Row],[50D EMA]])/Table2[[#This Row],[50D EMA]]</f>
        <v>3.3752211743996875E-2</v>
      </c>
      <c r="U287" s="1">
        <f>(Table2[[#This Row],[Close Price]]-Table2[[#This Row],[200D EMA]])/Table2[[#This Row],[200D EMA]]</f>
        <v>0.1553699122690545</v>
      </c>
      <c r="V287">
        <v>1.4216777228359001</v>
      </c>
      <c r="W287">
        <v>356.4</v>
      </c>
      <c r="X287">
        <v>368.65</v>
      </c>
      <c r="Y287">
        <v>336.1</v>
      </c>
      <c r="Z287">
        <v>368.65</v>
      </c>
      <c r="AA287">
        <v>340</v>
      </c>
      <c r="AB287">
        <v>368.65</v>
      </c>
      <c r="AC287" s="1">
        <f>(Table2[[#This Row],[Close Price]]/Table2[[#This Row],[Day Low]])-1</f>
        <v>4.0684624017959248E-3</v>
      </c>
      <c r="AD287" s="1">
        <f>(Table2[[#This Row],[Day High]]/Table2[[#This Row],[Close Price]])-1</f>
        <v>3.0180243118624883E-2</v>
      </c>
      <c r="AE287" s="1">
        <f>(Table2[[#This Row],[Close Price]]/Table2[[#This Row],[Current Week Low]])-1</f>
        <v>6.4712883070514815E-2</v>
      </c>
      <c r="AF287" s="1">
        <f>(Table2[[#This Row],[Current Week High]]/Table2[[#This Row],[Close Price]])-1</f>
        <v>3.0180243118624883E-2</v>
      </c>
      <c r="AG287" s="1">
        <f>(Table2[[#This Row],[Close Price]]/Table2[[#This Row],[Current Month Low]])-1</f>
        <v>5.2499999999999991E-2</v>
      </c>
      <c r="AH287" s="1">
        <f>(Table2[[#This Row],[Current Month High]]/Table2[[#This Row],[Close Price]])-1</f>
        <v>3.0180243118624883E-2</v>
      </c>
      <c r="AI287">
        <v>7.3634204275534199</v>
      </c>
      <c r="AJ287">
        <v>86.6718831507564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0.05</v>
      </c>
      <c r="AM287" t="s">
        <v>3175</v>
      </c>
      <c r="AN287">
        <v>7.09</v>
      </c>
      <c r="AO287" t="s">
        <v>3175</v>
      </c>
      <c r="AP287">
        <v>4.9713402304981003E-2</v>
      </c>
      <c r="AQ287">
        <f>(Table2[[#This Row],[Sharpe Ratio]]-AVERAGE(Table2[Sharpe Ratio]))/_xlfn.STDEV.P(Table2[Sharpe Ratio])</f>
        <v>-0.13691006918568815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310</v>
      </c>
      <c r="AT287">
        <f>_xlfn.RANK.AVG(Table2[[#This Row],[6M Return vs Nifty Z-Score]],Table2[6M Return vs Nifty Z-Score])</f>
        <v>217</v>
      </c>
      <c r="AU287">
        <f>_xlfn.RANK.AVG(Table2[[#This Row],[Sharpe Ratio Z-Score]],Table2[Sharpe Ratio Z-Score])</f>
        <v>378</v>
      </c>
      <c r="AV287">
        <f>(Table2[[#This Row],[Rank 1Y]]+Table2[[#This Row],[Rank 6M]]+Table2[[#This Row],[Rank Sharpe]])/3</f>
        <v>301.66666666666669</v>
      </c>
    </row>
    <row r="288" spans="1:48" x14ac:dyDescent="0.3">
      <c r="A288" t="s">
        <v>599</v>
      </c>
      <c r="B288" t="s">
        <v>600</v>
      </c>
      <c r="C288" t="s">
        <v>3131</v>
      </c>
      <c r="D288" t="s">
        <v>195</v>
      </c>
      <c r="E288">
        <v>32425.4025</v>
      </c>
      <c r="F288">
        <v>742.85</v>
      </c>
      <c r="G288">
        <v>9.2462579934283404</v>
      </c>
      <c r="H288">
        <f>(Table2[[#This Row],[1Y Return vs Nifty]]-AVERAGE(Table2[1Y Return vs Nifty]))/_xlfn.STDEV.P(Table2[1Y Return vs Nifty])</f>
        <v>-0.26629824922818734</v>
      </c>
      <c r="I288">
        <v>-6.7624170067413099</v>
      </c>
      <c r="J288">
        <f>(Table2[[#This Row],[1M Return vs Nifty]]-AVERAGE(Table2[1M Return vs Nifty]))/_xlfn.STDEV.P(Table2[1M Return vs Nifty])</f>
        <v>-0.70155309741389205</v>
      </c>
      <c r="K288">
        <v>55.007700397634501</v>
      </c>
      <c r="L288">
        <f>(Table2[[#This Row],[6M Return vs Nifty]]-AVERAGE(Table2[6M Return vs Nifty]))/_xlfn.STDEV.P(Table2[6M Return vs Nifty])</f>
        <v>1.5303783612903969</v>
      </c>
      <c r="M288">
        <v>4.5485044893493596</v>
      </c>
      <c r="N288">
        <f>(Table2[[#This Row],[1W Return vs Nifty]]-AVERAGE(Table2[1W Return vs Nifty]))/_xlfn.STDEV.P(Table2[1W Return vs Nifty])</f>
        <v>0.44769584502542892</v>
      </c>
      <c r="O288">
        <v>765.85</v>
      </c>
      <c r="P288">
        <v>768.96454566278601</v>
      </c>
      <c r="Q288">
        <v>650.58651812273501</v>
      </c>
      <c r="R288">
        <v>35.742556993155802</v>
      </c>
      <c r="S288" s="1">
        <f>(Table2[[#This Row],[Close Price]]-Table2[[#This Row],[20D EMA]])/Table2[[#This Row],[20D EMA]]</f>
        <v>-3.0031990598681203E-2</v>
      </c>
      <c r="T288" s="1">
        <f>(Table2[[#This Row],[Close Price]]-Table2[[#This Row],[50D EMA]])/Table2[[#This Row],[50D EMA]]</f>
        <v>-3.3960662829100048E-2</v>
      </c>
      <c r="U288" s="1">
        <f>(Table2[[#This Row],[Close Price]]-Table2[[#This Row],[200D EMA]])/Table2[[#This Row],[200D EMA]]</f>
        <v>0.14181585278387099</v>
      </c>
      <c r="V288">
        <v>0.69184379925841299</v>
      </c>
      <c r="W288">
        <v>725.1</v>
      </c>
      <c r="X288">
        <v>750.6</v>
      </c>
      <c r="Y288">
        <v>725.1</v>
      </c>
      <c r="Z288">
        <v>773.3</v>
      </c>
      <c r="AA288">
        <v>725.1</v>
      </c>
      <c r="AB288">
        <v>768.45</v>
      </c>
      <c r="AC288" s="1">
        <f>(Table2[[#This Row],[Close Price]]/Table2[[#This Row],[Day Low]])-1</f>
        <v>2.4479382154185547E-2</v>
      </c>
      <c r="AD288" s="1">
        <f>(Table2[[#This Row],[Day High]]/Table2[[#This Row],[Close Price]])-1</f>
        <v>1.0432792623005893E-2</v>
      </c>
      <c r="AE288" s="1">
        <f>(Table2[[#This Row],[Close Price]]/Table2[[#This Row],[Current Week Low]])-1</f>
        <v>2.4479382154185547E-2</v>
      </c>
      <c r="AF288" s="1">
        <f>(Table2[[#This Row],[Current Week High]]/Table2[[#This Row],[Close Price]])-1</f>
        <v>4.0990778757487911E-2</v>
      </c>
      <c r="AG288" s="1">
        <f>(Table2[[#This Row],[Close Price]]/Table2[[#This Row],[Current Month Low]])-1</f>
        <v>2.4479382154185547E-2</v>
      </c>
      <c r="AH288" s="1">
        <f>(Table2[[#This Row],[Current Month High]]/Table2[[#This Row],[Close Price]])-1</f>
        <v>3.4461869825671343E-2</v>
      </c>
      <c r="AI288">
        <v>15.770343945614799</v>
      </c>
      <c r="AJ288">
        <v>78.098777271637502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-0.08</v>
      </c>
      <c r="AM288" t="s">
        <v>3174</v>
      </c>
      <c r="AN288">
        <v>-0.52</v>
      </c>
      <c r="AO288" t="s">
        <v>3174</v>
      </c>
      <c r="AP288">
        <v>1.4739269812962001E-2</v>
      </c>
      <c r="AQ288">
        <f>(Table2[[#This Row],[Sharpe Ratio]]-AVERAGE(Table2[Sharpe Ratio]))/_xlfn.STDEV.P(Table2[Sharpe Ratio])</f>
        <v>-0.5452367966099616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383</v>
      </c>
      <c r="AT288">
        <f>_xlfn.RANK.AVG(Table2[[#This Row],[6M Return vs Nifty Z-Score]],Table2[6M Return vs Nifty Z-Score])</f>
        <v>52</v>
      </c>
      <c r="AU288">
        <f>_xlfn.RANK.AVG(Table2[[#This Row],[Sharpe Ratio Z-Score]],Table2[Sharpe Ratio Z-Score])</f>
        <v>471</v>
      </c>
      <c r="AV288">
        <f>(Table2[[#This Row],[Rank 1Y]]+Table2[[#This Row],[Rank 6M]]+Table2[[#This Row],[Rank Sharpe]])/3</f>
        <v>302</v>
      </c>
    </row>
    <row r="289" spans="1:48" x14ac:dyDescent="0.3">
      <c r="A289" t="s">
        <v>277</v>
      </c>
      <c r="B289" t="s">
        <v>278</v>
      </c>
      <c r="C289" t="s">
        <v>3130</v>
      </c>
      <c r="D289" t="s">
        <v>279</v>
      </c>
      <c r="E289">
        <v>98182.159499679998</v>
      </c>
      <c r="F289">
        <v>372.2</v>
      </c>
      <c r="G289">
        <v>70.548789611313595</v>
      </c>
      <c r="H289">
        <f>(Table2[[#This Row],[1Y Return vs Nifty]]-AVERAGE(Table2[1Y Return vs Nifty]))/_xlfn.STDEV.P(Table2[1Y Return vs Nifty])</f>
        <v>0.77766934572987145</v>
      </c>
      <c r="I289">
        <v>-12.6340964419292</v>
      </c>
      <c r="J289">
        <f>(Table2[[#This Row],[1M Return vs Nifty]]-AVERAGE(Table2[1M Return vs Nifty]))/_xlfn.STDEV.P(Table2[1M Return vs Nifty])</f>
        <v>-1.2387943612026213</v>
      </c>
      <c r="K289">
        <v>10.292296469503601</v>
      </c>
      <c r="L289">
        <f>(Table2[[#This Row],[6M Return vs Nifty]]-AVERAGE(Table2[6M Return vs Nifty]))/_xlfn.STDEV.P(Table2[6M Return vs Nifty])</f>
        <v>4.7835887857683307E-2</v>
      </c>
      <c r="M289">
        <v>0.50464032956771199</v>
      </c>
      <c r="N289">
        <f>(Table2[[#This Row],[1W Return vs Nifty]]-AVERAGE(Table2[1W Return vs Nifty]))/_xlfn.STDEV.P(Table2[1W Return vs Nifty])</f>
        <v>-0.53088336826439253</v>
      </c>
      <c r="O289">
        <v>401.74</v>
      </c>
      <c r="P289">
        <v>407.06218275506899</v>
      </c>
      <c r="Q289">
        <v>339.69930115610799</v>
      </c>
      <c r="R289">
        <v>20.7401070929991</v>
      </c>
      <c r="S289" s="1">
        <f>(Table2[[#This Row],[Close Price]]-Table2[[#This Row],[20D EMA]])/Table2[[#This Row],[20D EMA]]</f>
        <v>-7.3530143874147511E-2</v>
      </c>
      <c r="T289" s="1">
        <f>(Table2[[#This Row],[Close Price]]-Table2[[#This Row],[50D EMA]])/Table2[[#This Row],[50D EMA]]</f>
        <v>-8.5643383816977461E-2</v>
      </c>
      <c r="U289" s="1">
        <f>(Table2[[#This Row],[Close Price]]-Table2[[#This Row],[200D EMA]])/Table2[[#This Row],[200D EMA]]</f>
        <v>9.5674906404815879E-2</v>
      </c>
      <c r="V289">
        <v>1.0270654188730099</v>
      </c>
      <c r="W289">
        <v>369.45</v>
      </c>
      <c r="X289">
        <v>381.75</v>
      </c>
      <c r="Y289">
        <v>369.45</v>
      </c>
      <c r="Z289">
        <v>395.6</v>
      </c>
      <c r="AA289">
        <v>369.45</v>
      </c>
      <c r="AB289">
        <v>395.6</v>
      </c>
      <c r="AC289" s="1">
        <f>(Table2[[#This Row],[Close Price]]/Table2[[#This Row],[Day Low]])-1</f>
        <v>7.4434970902692577E-3</v>
      </c>
      <c r="AD289" s="1">
        <f>(Table2[[#This Row],[Day High]]/Table2[[#This Row],[Close Price]])-1</f>
        <v>2.5658248253627169E-2</v>
      </c>
      <c r="AE289" s="1">
        <f>(Table2[[#This Row],[Close Price]]/Table2[[#This Row],[Current Week Low]])-1</f>
        <v>7.4434970902692577E-3</v>
      </c>
      <c r="AF289" s="1">
        <f>(Table2[[#This Row],[Current Week High]]/Table2[[#This Row],[Close Price]])-1</f>
        <v>6.2869425040301019E-2</v>
      </c>
      <c r="AG289" s="1">
        <f>(Table2[[#This Row],[Close Price]]/Table2[[#This Row],[Current Month Low]])-1</f>
        <v>7.4434970902692577E-3</v>
      </c>
      <c r="AH289" s="1">
        <f>(Table2[[#This Row],[Current Month High]]/Table2[[#This Row],[Close Price]])-1</f>
        <v>6.2869425040301019E-2</v>
      </c>
      <c r="AI289">
        <v>23.6835034927458</v>
      </c>
      <c r="AJ289">
        <v>123.275344931013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-0.12</v>
      </c>
      <c r="AM289" t="s">
        <v>3174</v>
      </c>
      <c r="AN289">
        <v>-13.53</v>
      </c>
      <c r="AO289" t="s">
        <v>3174</v>
      </c>
      <c r="AP289">
        <v>1.0350974660696E-2</v>
      </c>
      <c r="AQ289">
        <f>(Table2[[#This Row],[Sharpe Ratio]]-AVERAGE(Table2[Sharpe Ratio]))/_xlfn.STDEV.P(Table2[Sharpe Ratio])</f>
        <v>-0.5964706105982136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121</v>
      </c>
      <c r="AT289">
        <f>_xlfn.RANK.AVG(Table2[[#This Row],[6M Return vs Nifty Z-Score]],Table2[6M Return vs Nifty Z-Score])</f>
        <v>303</v>
      </c>
      <c r="AU289">
        <f>_xlfn.RANK.AVG(Table2[[#This Row],[Sharpe Ratio Z-Score]],Table2[Sharpe Ratio Z-Score])</f>
        <v>484</v>
      </c>
      <c r="AV289">
        <f>(Table2[[#This Row],[Rank 1Y]]+Table2[[#This Row],[Rank 6M]]+Table2[[#This Row],[Rank Sharpe]])/3</f>
        <v>302.66666666666669</v>
      </c>
    </row>
    <row r="290" spans="1:48" x14ac:dyDescent="0.3">
      <c r="A290" t="s">
        <v>480</v>
      </c>
      <c r="B290" t="s">
        <v>481</v>
      </c>
      <c r="C290" t="s">
        <v>3143</v>
      </c>
      <c r="D290" t="s">
        <v>482</v>
      </c>
      <c r="E290">
        <v>44657.320500000002</v>
      </c>
      <c r="F290">
        <v>4065.3</v>
      </c>
      <c r="G290">
        <v>14.1910486555063</v>
      </c>
      <c r="H290">
        <f>(Table2[[#This Row],[1Y Return vs Nifty]]-AVERAGE(Table2[1Y Return vs Nifty]))/_xlfn.STDEV.P(Table2[1Y Return vs Nifty])</f>
        <v>-0.18208963534519232</v>
      </c>
      <c r="I290">
        <v>37.693665433631701</v>
      </c>
      <c r="J290">
        <f>(Table2[[#This Row],[1M Return vs Nifty]]-AVERAGE(Table2[1M Return vs Nifty]))/_xlfn.STDEV.P(Table2[1M Return vs Nifty])</f>
        <v>3.3660466714412789</v>
      </c>
      <c r="K290">
        <v>15.279379081056801</v>
      </c>
      <c r="L290">
        <f>(Table2[[#This Row],[6M Return vs Nifty]]-AVERAGE(Table2[6M Return vs Nifty]))/_xlfn.STDEV.P(Table2[6M Return vs Nifty])</f>
        <v>0.2131829750052959</v>
      </c>
      <c r="M290">
        <v>3.73311439062133</v>
      </c>
      <c r="N290">
        <f>(Table2[[#This Row],[1W Return vs Nifty]]-AVERAGE(Table2[1W Return vs Nifty]))/_xlfn.STDEV.P(Table2[1W Return vs Nifty])</f>
        <v>0.25037868257636442</v>
      </c>
      <c r="O290">
        <v>4115.6000000000004</v>
      </c>
      <c r="P290">
        <v>3804.2107128408802</v>
      </c>
      <c r="Q290">
        <v>3437.3836403349301</v>
      </c>
      <c r="R290">
        <v>38.820957881604699</v>
      </c>
      <c r="S290" s="1">
        <f>(Table2[[#This Row],[Close Price]]-Table2[[#This Row],[20D EMA]])/Table2[[#This Row],[20D EMA]]</f>
        <v>-1.2221790261444303E-2</v>
      </c>
      <c r="T290" s="1">
        <f>(Table2[[#This Row],[Close Price]]-Table2[[#This Row],[50D EMA]])/Table2[[#This Row],[50D EMA]]</f>
        <v>6.8631657620286141E-2</v>
      </c>
      <c r="U290" s="1">
        <f>(Table2[[#This Row],[Close Price]]-Table2[[#This Row],[200D EMA]])/Table2[[#This Row],[200D EMA]]</f>
        <v>0.18267276084548056</v>
      </c>
      <c r="V290">
        <v>0.66044673087948103</v>
      </c>
      <c r="W290">
        <v>4000</v>
      </c>
      <c r="X290">
        <v>4300</v>
      </c>
      <c r="Y290">
        <v>4000</v>
      </c>
      <c r="Z290">
        <v>4450</v>
      </c>
      <c r="AA290">
        <v>4000</v>
      </c>
      <c r="AB290">
        <v>4450</v>
      </c>
      <c r="AC290" s="1">
        <f>(Table2[[#This Row],[Close Price]]/Table2[[#This Row],[Day Low]])-1</f>
        <v>1.6325000000000145E-2</v>
      </c>
      <c r="AD290" s="1">
        <f>(Table2[[#This Row],[Day High]]/Table2[[#This Row],[Close Price]])-1</f>
        <v>5.7732516665436773E-2</v>
      </c>
      <c r="AE290" s="1">
        <f>(Table2[[#This Row],[Close Price]]/Table2[[#This Row],[Current Week Low]])-1</f>
        <v>1.6325000000000145E-2</v>
      </c>
      <c r="AF290" s="1">
        <f>(Table2[[#This Row],[Current Week High]]/Table2[[#This Row],[Close Price]])-1</f>
        <v>9.4630162595626288E-2</v>
      </c>
      <c r="AG290" s="1">
        <f>(Table2[[#This Row],[Close Price]]/Table2[[#This Row],[Current Month Low]])-1</f>
        <v>1.6325000000000145E-2</v>
      </c>
      <c r="AH290" s="1">
        <f>(Table2[[#This Row],[Current Month High]]/Table2[[#This Row],[Close Price]])-1</f>
        <v>9.4630162595626288E-2</v>
      </c>
      <c r="AI290">
        <v>10.9512213120802</v>
      </c>
      <c r="AJ290">
        <v>64.188206785137297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0.21</v>
      </c>
      <c r="AM290" t="s">
        <v>3175</v>
      </c>
      <c r="AN290">
        <v>-7.7</v>
      </c>
      <c r="AO290" t="s">
        <v>3174</v>
      </c>
      <c r="AP290">
        <v>7.3586621540600999E-2</v>
      </c>
      <c r="AQ290">
        <f>(Table2[[#This Row],[Sharpe Ratio]]-AVERAGE(Table2[Sharpe Ratio]))/_xlfn.STDEV.P(Table2[Sharpe Ratio])</f>
        <v>0.1418123118708659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3.7893310055486125</v>
      </c>
      <c r="AS290">
        <f>_xlfn.RANK.AVG(Table2[[#This Row],[1Y Return vs Nifty Z-Score]],Table2[1Y Return vs Nifty Z-Score])</f>
        <v>354</v>
      </c>
      <c r="AT290">
        <f>_xlfn.RANK.AVG(Table2[[#This Row],[6M Return vs Nifty Z-Score]],Table2[6M Return vs Nifty Z-Score])</f>
        <v>247</v>
      </c>
      <c r="AU290">
        <f>_xlfn.RANK.AVG(Table2[[#This Row],[Sharpe Ratio Z-Score]],Table2[Sharpe Ratio Z-Score])</f>
        <v>308</v>
      </c>
      <c r="AV290">
        <f>(Table2[[#This Row],[Rank 1Y]]+Table2[[#This Row],[Rank 6M]]+Table2[[#This Row],[Rank Sharpe]])/3</f>
        <v>303</v>
      </c>
    </row>
    <row r="291" spans="1:48" x14ac:dyDescent="0.3">
      <c r="A291" t="s">
        <v>859</v>
      </c>
      <c r="B291" t="s">
        <v>860</v>
      </c>
      <c r="C291" t="s">
        <v>3135</v>
      </c>
      <c r="D291" t="s">
        <v>190</v>
      </c>
      <c r="E291">
        <v>18689.969344935002</v>
      </c>
      <c r="F291">
        <v>768.85</v>
      </c>
      <c r="G291">
        <v>-2.7330392407035</v>
      </c>
      <c r="H291">
        <f>(Table2[[#This Row],[1Y Return vs Nifty]]-AVERAGE(Table2[1Y Return vs Nifty]))/_xlfn.STDEV.P(Table2[1Y Return vs Nifty])</f>
        <v>-0.47030284402628653</v>
      </c>
      <c r="I291">
        <v>15.737091219050599</v>
      </c>
      <c r="J291">
        <f>(Table2[[#This Row],[1M Return vs Nifty]]-AVERAGE(Table2[1M Return vs Nifty]))/_xlfn.STDEV.P(Table2[1M Return vs Nifty])</f>
        <v>1.3570852133580162</v>
      </c>
      <c r="K291">
        <v>24.352648085605502</v>
      </c>
      <c r="L291">
        <f>(Table2[[#This Row],[6M Return vs Nifty]]-AVERAGE(Table2[6M Return vs Nifty]))/_xlfn.STDEV.P(Table2[6M Return vs Nifty])</f>
        <v>0.51400786957057865</v>
      </c>
      <c r="M291">
        <v>0.51406861240190704</v>
      </c>
      <c r="N291">
        <f>(Table2[[#This Row],[1W Return vs Nifty]]-AVERAGE(Table2[1W Return vs Nifty]))/_xlfn.STDEV.P(Table2[1W Return vs Nifty])</f>
        <v>-0.52860180755067687</v>
      </c>
      <c r="O291">
        <v>740.6</v>
      </c>
      <c r="P291">
        <v>700.46984477036403</v>
      </c>
      <c r="Q291">
        <v>629.18861843761397</v>
      </c>
      <c r="R291">
        <v>55.709815870753197</v>
      </c>
      <c r="S291" s="1">
        <f>(Table2[[#This Row],[Close Price]]-Table2[[#This Row],[20D EMA]])/Table2[[#This Row],[20D EMA]]</f>
        <v>3.8144747502025386E-2</v>
      </c>
      <c r="T291" s="1">
        <f>(Table2[[#This Row],[Close Price]]-Table2[[#This Row],[50D EMA]])/Table2[[#This Row],[50D EMA]]</f>
        <v>9.7620412556165284E-2</v>
      </c>
      <c r="U291" s="1">
        <f>(Table2[[#This Row],[Close Price]]-Table2[[#This Row],[200D EMA]])/Table2[[#This Row],[200D EMA]]</f>
        <v>0.22197061019506334</v>
      </c>
      <c r="V291">
        <v>3.6565405262430701</v>
      </c>
      <c r="W291">
        <v>736</v>
      </c>
      <c r="X291">
        <v>794</v>
      </c>
      <c r="Y291">
        <v>736</v>
      </c>
      <c r="Z291">
        <v>808.8</v>
      </c>
      <c r="AA291">
        <v>736</v>
      </c>
      <c r="AB291">
        <v>808.8</v>
      </c>
      <c r="AC291" s="1">
        <f>(Table2[[#This Row],[Close Price]]/Table2[[#This Row],[Day Low]])-1</f>
        <v>4.4633152173913171E-2</v>
      </c>
      <c r="AD291" s="1">
        <f>(Table2[[#This Row],[Day High]]/Table2[[#This Row],[Close Price]])-1</f>
        <v>3.2711192040059789E-2</v>
      </c>
      <c r="AE291" s="1">
        <f>(Table2[[#This Row],[Close Price]]/Table2[[#This Row],[Current Week Low]])-1</f>
        <v>4.4633152173913171E-2</v>
      </c>
      <c r="AF291" s="1">
        <f>(Table2[[#This Row],[Current Week High]]/Table2[[#This Row],[Close Price]])-1</f>
        <v>5.1960720556675444E-2</v>
      </c>
      <c r="AG291" s="1">
        <f>(Table2[[#This Row],[Close Price]]/Table2[[#This Row],[Current Month Low]])-1</f>
        <v>4.4633152173913171E-2</v>
      </c>
      <c r="AH291" s="1">
        <f>(Table2[[#This Row],[Current Month High]]/Table2[[#This Row],[Close Price]])-1</f>
        <v>5.1960720556675444E-2</v>
      </c>
      <c r="AI291">
        <v>8.4671912596735392</v>
      </c>
      <c r="AJ291">
        <v>53.294786162895001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0.21</v>
      </c>
      <c r="AM291" t="s">
        <v>3175</v>
      </c>
      <c r="AN291">
        <v>15.46</v>
      </c>
      <c r="AO291" t="s">
        <v>3175</v>
      </c>
      <c r="AP291">
        <v>8.2416163809013995E-2</v>
      </c>
      <c r="AQ291">
        <f>(Table2[[#This Row],[Sharpe Ratio]]-AVERAGE(Table2[Sharpe Ratio]))/_xlfn.STDEV.P(Table2[Sharpe Ratio])</f>
        <v>0.24489815967389869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1.1170865910255301</v>
      </c>
      <c r="AS291">
        <f>_xlfn.RANK.AVG(Table2[[#This Row],[1Y Return vs Nifty Z-Score]],Table2[1Y Return vs Nifty Z-Score])</f>
        <v>456</v>
      </c>
      <c r="AT291">
        <f>_xlfn.RANK.AVG(Table2[[#This Row],[6M Return vs Nifty Z-Score]],Table2[6M Return vs Nifty Z-Score])</f>
        <v>176</v>
      </c>
      <c r="AU291">
        <f>_xlfn.RANK.AVG(Table2[[#This Row],[Sharpe Ratio Z-Score]],Table2[Sharpe Ratio Z-Score])</f>
        <v>280</v>
      </c>
      <c r="AV291">
        <f>(Table2[[#This Row],[Rank 1Y]]+Table2[[#This Row],[Rank 6M]]+Table2[[#This Row],[Rank Sharpe]])/3</f>
        <v>304</v>
      </c>
    </row>
    <row r="292" spans="1:48" x14ac:dyDescent="0.3">
      <c r="A292" t="s">
        <v>769</v>
      </c>
      <c r="B292" t="s">
        <v>770</v>
      </c>
      <c r="C292" t="s">
        <v>3129</v>
      </c>
      <c r="D292" t="s">
        <v>398</v>
      </c>
      <c r="E292">
        <v>21058.161985800001</v>
      </c>
      <c r="F292">
        <v>5895.9</v>
      </c>
      <c r="G292">
        <v>141.28176925330601</v>
      </c>
      <c r="H292">
        <f>(Table2[[#This Row],[1Y Return vs Nifty]]-AVERAGE(Table2[1Y Return vs Nifty]))/_xlfn.STDEV.P(Table2[1Y Return vs Nifty])</f>
        <v>1.9822352370922469</v>
      </c>
      <c r="I292">
        <v>-6.1053678521262098</v>
      </c>
      <c r="J292">
        <f>(Table2[[#This Row],[1M Return vs Nifty]]-AVERAGE(Table2[1M Return vs Nifty]))/_xlfn.STDEV.P(Table2[1M Return vs Nifty])</f>
        <v>-0.64143504735800771</v>
      </c>
      <c r="K292">
        <v>7.9825768018865704</v>
      </c>
      <c r="L292">
        <f>(Table2[[#This Row],[6M Return vs Nifty]]-AVERAGE(Table2[6M Return vs Nifty]))/_xlfn.STDEV.P(Table2[6M Return vs Nifty])</f>
        <v>-2.8743035916969285E-2</v>
      </c>
      <c r="M292">
        <v>-7.0756344628065797</v>
      </c>
      <c r="N292">
        <f>(Table2[[#This Row],[1W Return vs Nifty]]-AVERAGE(Table2[1W Return vs Nifty]))/_xlfn.STDEV.P(Table2[1W Return vs Nifty])</f>
        <v>-2.3652425479364507</v>
      </c>
      <c r="O292">
        <v>6564.2</v>
      </c>
      <c r="P292">
        <v>6320.1305672291301</v>
      </c>
      <c r="Q292">
        <v>4985.5813084625197</v>
      </c>
      <c r="R292">
        <v>19.215634973781199</v>
      </c>
      <c r="S292" s="1">
        <f>(Table2[[#This Row],[Close Price]]-Table2[[#This Row],[20D EMA]])/Table2[[#This Row],[20D EMA]]</f>
        <v>-0.10180981688553063</v>
      </c>
      <c r="T292" s="1">
        <f>(Table2[[#This Row],[Close Price]]-Table2[[#This Row],[50D EMA]])/Table2[[#This Row],[50D EMA]]</f>
        <v>-6.7123703017914302E-2</v>
      </c>
      <c r="U292" s="1">
        <f>(Table2[[#This Row],[Close Price]]-Table2[[#This Row],[200D EMA]])/Table2[[#This Row],[200D EMA]]</f>
        <v>0.18259028089508963</v>
      </c>
      <c r="V292">
        <v>1.4066885425314799</v>
      </c>
      <c r="W292">
        <v>5849.95</v>
      </c>
      <c r="X292">
        <v>6200</v>
      </c>
      <c r="Y292">
        <v>5849.95</v>
      </c>
      <c r="Z292">
        <v>7000</v>
      </c>
      <c r="AA292">
        <v>5849.95</v>
      </c>
      <c r="AB292">
        <v>6769</v>
      </c>
      <c r="AC292" s="1">
        <f>(Table2[[#This Row],[Close Price]]/Table2[[#This Row],[Day Low]])-1</f>
        <v>7.8547679894700462E-3</v>
      </c>
      <c r="AD292" s="1">
        <f>(Table2[[#This Row],[Day High]]/Table2[[#This Row],[Close Price]])-1</f>
        <v>5.1578215370002845E-2</v>
      </c>
      <c r="AE292" s="1">
        <f>(Table2[[#This Row],[Close Price]]/Table2[[#This Row],[Current Week Low]])-1</f>
        <v>7.8547679894700462E-3</v>
      </c>
      <c r="AF292" s="1">
        <f>(Table2[[#This Row],[Current Week High]]/Table2[[#This Row],[Close Price]])-1</f>
        <v>0.18726572703064859</v>
      </c>
      <c r="AG292" s="1">
        <f>(Table2[[#This Row],[Close Price]]/Table2[[#This Row],[Current Month Low]])-1</f>
        <v>7.8547679894700462E-3</v>
      </c>
      <c r="AH292" s="1">
        <f>(Table2[[#This Row],[Current Month High]]/Table2[[#This Row],[Close Price]])-1</f>
        <v>0.14808595803863711</v>
      </c>
      <c r="AI292">
        <v>20.4226665988229</v>
      </c>
      <c r="AJ292">
        <v>180.75714285714199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0.2</v>
      </c>
      <c r="AM292" t="s">
        <v>3175</v>
      </c>
      <c r="AN292">
        <v>-11.37</v>
      </c>
      <c r="AO292" t="s">
        <v>3174</v>
      </c>
      <c r="AQ292">
        <f>(Table2[[#This Row],[Sharpe Ratio]]-AVERAGE(Table2[Sharpe Ratio]))/_xlfn.STDEV.P(Table2[Sharpe Ratio])</f>
        <v>-0.71731934386752538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-1.7705047379867063</v>
      </c>
      <c r="AS292">
        <f>_xlfn.RANK.AVG(Table2[[#This Row],[1Y Return vs Nifty Z-Score]],Table2[1Y Return vs Nifty Z-Score])</f>
        <v>37</v>
      </c>
      <c r="AT292">
        <f>_xlfn.RANK.AVG(Table2[[#This Row],[6M Return vs Nifty Z-Score]],Table2[6M Return vs Nifty Z-Score])</f>
        <v>334</v>
      </c>
      <c r="AU292">
        <f>_xlfn.RANK.AVG(Table2[[#This Row],[Sharpe Ratio Z-Score]],Table2[Sharpe Ratio Z-Score])</f>
        <v>541.5</v>
      </c>
      <c r="AV292">
        <f>(Table2[[#This Row],[Rank 1Y]]+Table2[[#This Row],[Rank 6M]]+Table2[[#This Row],[Rank Sharpe]])/3</f>
        <v>304.16666666666669</v>
      </c>
    </row>
    <row r="293" spans="1:48" x14ac:dyDescent="0.3">
      <c r="A293" t="s">
        <v>1246</v>
      </c>
      <c r="B293" t="s">
        <v>1247</v>
      </c>
      <c r="C293" t="s">
        <v>3135</v>
      </c>
      <c r="D293" t="s">
        <v>60</v>
      </c>
      <c r="E293">
        <v>9478.0805444599991</v>
      </c>
      <c r="F293">
        <v>7193.3</v>
      </c>
      <c r="G293">
        <v>58.5579416289074</v>
      </c>
      <c r="H293">
        <f>(Table2[[#This Row],[1Y Return vs Nifty]]-AVERAGE(Table2[1Y Return vs Nifty]))/_xlfn.STDEV.P(Table2[1Y Return vs Nifty])</f>
        <v>0.57346804442426447</v>
      </c>
      <c r="I293">
        <v>-10.124206269083601</v>
      </c>
      <c r="J293">
        <f>(Table2[[#This Row],[1M Return vs Nifty]]-AVERAGE(Table2[1M Return vs Nifty]))/_xlfn.STDEV.P(Table2[1M Return vs Nifty])</f>
        <v>-1.0091468500749412</v>
      </c>
      <c r="K293">
        <v>-19.024704730559801</v>
      </c>
      <c r="L293">
        <f>(Table2[[#This Row],[6M Return vs Nifty]]-AVERAGE(Table2[6M Return vs Nifty]))/_xlfn.STDEV.P(Table2[6M Return vs Nifty])</f>
        <v>-0.9241714218074405</v>
      </c>
      <c r="M293">
        <v>8.5291163142701603</v>
      </c>
      <c r="N293">
        <f>(Table2[[#This Row],[1W Return vs Nifty]]-AVERAGE(Table2[1W Return vs Nifty]))/_xlfn.STDEV.P(Table2[1W Return vs Nifty])</f>
        <v>1.4109685550200917</v>
      </c>
      <c r="O293">
        <v>7401.64</v>
      </c>
      <c r="P293">
        <v>7781.7612262471803</v>
      </c>
      <c r="Q293">
        <v>7111.72785884109</v>
      </c>
      <c r="R293">
        <v>44.676455194366</v>
      </c>
      <c r="S293" s="1">
        <f>(Table2[[#This Row],[Close Price]]-Table2[[#This Row],[20D EMA]])/Table2[[#This Row],[20D EMA]]</f>
        <v>-2.8147815889451547E-2</v>
      </c>
      <c r="T293" s="1">
        <f>(Table2[[#This Row],[Close Price]]-Table2[[#This Row],[50D EMA]])/Table2[[#This Row],[50D EMA]]</f>
        <v>-7.5620570862847E-2</v>
      </c>
      <c r="U293" s="1">
        <f>(Table2[[#This Row],[Close Price]]-Table2[[#This Row],[200D EMA]])/Table2[[#This Row],[200D EMA]]</f>
        <v>1.14700875480636E-2</v>
      </c>
      <c r="V293">
        <v>1.70726965103566</v>
      </c>
      <c r="W293">
        <v>7150</v>
      </c>
      <c r="X293">
        <v>7480</v>
      </c>
      <c r="Y293">
        <v>7150</v>
      </c>
      <c r="Z293">
        <v>7736.05</v>
      </c>
      <c r="AA293">
        <v>7150</v>
      </c>
      <c r="AB293">
        <v>7736.05</v>
      </c>
      <c r="AC293" s="1">
        <f>(Table2[[#This Row],[Close Price]]/Table2[[#This Row],[Day Low]])-1</f>
        <v>6.055944055944007E-3</v>
      </c>
      <c r="AD293" s="1">
        <f>(Table2[[#This Row],[Day High]]/Table2[[#This Row],[Close Price]])-1</f>
        <v>3.9856533162804242E-2</v>
      </c>
      <c r="AE293" s="1">
        <f>(Table2[[#This Row],[Close Price]]/Table2[[#This Row],[Current Week Low]])-1</f>
        <v>6.055944055944007E-3</v>
      </c>
      <c r="AF293" s="1">
        <f>(Table2[[#This Row],[Current Week High]]/Table2[[#This Row],[Close Price]])-1</f>
        <v>7.5452156868196729E-2</v>
      </c>
      <c r="AG293" s="1">
        <f>(Table2[[#This Row],[Close Price]]/Table2[[#This Row],[Current Month Low]])-1</f>
        <v>6.055944055944007E-3</v>
      </c>
      <c r="AH293" s="1">
        <f>(Table2[[#This Row],[Current Month High]]/Table2[[#This Row],[Close Price]])-1</f>
        <v>7.5452156868196729E-2</v>
      </c>
      <c r="AI293">
        <v>42.880875258921499</v>
      </c>
      <c r="AJ293">
        <v>126.104859495819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-0.15</v>
      </c>
      <c r="AM293" t="s">
        <v>3174</v>
      </c>
      <c r="AN293">
        <v>1.88</v>
      </c>
      <c r="AO293" t="s">
        <v>3175</v>
      </c>
      <c r="AP293">
        <v>0.13498542549037401</v>
      </c>
      <c r="AQ293">
        <f>(Table2[[#This Row],[Sharpe Ratio]]-AVERAGE(Table2[Sharpe Ratio]))/_xlfn.STDEV.P(Table2[Sharpe Ratio])</f>
        <v>0.85864989720043627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158</v>
      </c>
      <c r="AT293">
        <f>_xlfn.RANK.AVG(Table2[[#This Row],[6M Return vs Nifty Z-Score]],Table2[6M Return vs Nifty Z-Score])</f>
        <v>622</v>
      </c>
      <c r="AU293">
        <f>_xlfn.RANK.AVG(Table2[[#This Row],[Sharpe Ratio Z-Score]],Table2[Sharpe Ratio Z-Score])</f>
        <v>136</v>
      </c>
      <c r="AV293">
        <f>(Table2[[#This Row],[Rank 1Y]]+Table2[[#This Row],[Rank 6M]]+Table2[[#This Row],[Rank Sharpe]])/3</f>
        <v>305.33333333333331</v>
      </c>
    </row>
    <row r="294" spans="1:48" x14ac:dyDescent="0.3">
      <c r="A294" t="s">
        <v>1494</v>
      </c>
      <c r="B294" t="s">
        <v>1495</v>
      </c>
      <c r="C294" t="s">
        <v>3133</v>
      </c>
      <c r="D294" t="s">
        <v>51</v>
      </c>
      <c r="E294">
        <v>6865.1806951400004</v>
      </c>
      <c r="F294">
        <v>1677.4</v>
      </c>
      <c r="G294">
        <v>13.450796652289201</v>
      </c>
      <c r="H294">
        <f>(Table2[[#This Row],[1Y Return vs Nifty]]-AVERAGE(Table2[1Y Return vs Nifty]))/_xlfn.STDEV.P(Table2[1Y Return vs Nifty])</f>
        <v>-0.19469595164348974</v>
      </c>
      <c r="I294">
        <v>21.606051120347502</v>
      </c>
      <c r="J294">
        <f>(Table2[[#This Row],[1M Return vs Nifty]]-AVERAGE(Table2[1M Return vs Nifty]))/_xlfn.STDEV.P(Table2[1M Return vs Nifty])</f>
        <v>1.8940776478568226</v>
      </c>
      <c r="K294">
        <v>34.440809373610399</v>
      </c>
      <c r="L294">
        <f>(Table2[[#This Row],[6M Return vs Nifty]]-AVERAGE(Table2[6M Return vs Nifty]))/_xlfn.STDEV.P(Table2[6M Return vs Nifty])</f>
        <v>0.84848159169875736</v>
      </c>
      <c r="M294">
        <v>0.48665620943251803</v>
      </c>
      <c r="N294">
        <f>(Table2[[#This Row],[1W Return vs Nifty]]-AVERAGE(Table2[1W Return vs Nifty]))/_xlfn.STDEV.P(Table2[1W Return vs Nifty])</f>
        <v>-0.53523536562094021</v>
      </c>
      <c r="O294">
        <v>1602.04</v>
      </c>
      <c r="P294">
        <v>1480.4005519955199</v>
      </c>
      <c r="Q294">
        <v>1300.38928373826</v>
      </c>
      <c r="R294">
        <v>56.9010463302481</v>
      </c>
      <c r="S294" s="1">
        <f>(Table2[[#This Row],[Close Price]]-Table2[[#This Row],[20D EMA]])/Table2[[#This Row],[20D EMA]]</f>
        <v>4.7040023969439043E-2</v>
      </c>
      <c r="T294" s="1">
        <f>(Table2[[#This Row],[Close Price]]-Table2[[#This Row],[50D EMA]])/Table2[[#This Row],[50D EMA]]</f>
        <v>0.13307172017663255</v>
      </c>
      <c r="U294" s="1">
        <f>(Table2[[#This Row],[Close Price]]-Table2[[#This Row],[200D EMA]])/Table2[[#This Row],[200D EMA]]</f>
        <v>0.28992142658845849</v>
      </c>
      <c r="V294">
        <v>1.4209715159929099</v>
      </c>
      <c r="W294">
        <v>1602.05</v>
      </c>
      <c r="X294">
        <v>1686</v>
      </c>
      <c r="Y294">
        <v>1602.05</v>
      </c>
      <c r="Z294">
        <v>1780.8</v>
      </c>
      <c r="AA294">
        <v>1602.05</v>
      </c>
      <c r="AB294">
        <v>1780.8</v>
      </c>
      <c r="AC294" s="1">
        <f>(Table2[[#This Row],[Close Price]]/Table2[[#This Row],[Day Low]])-1</f>
        <v>4.7033488343060537E-2</v>
      </c>
      <c r="AD294" s="1">
        <f>(Table2[[#This Row],[Day High]]/Table2[[#This Row],[Close Price]])-1</f>
        <v>5.1269822344104377E-3</v>
      </c>
      <c r="AE294" s="1">
        <f>(Table2[[#This Row],[Close Price]]/Table2[[#This Row],[Current Week Low]])-1</f>
        <v>4.7033488343060537E-2</v>
      </c>
      <c r="AF294" s="1">
        <f>(Table2[[#This Row],[Current Week High]]/Table2[[#This Row],[Close Price]])-1</f>
        <v>6.1643018957910911E-2</v>
      </c>
      <c r="AG294" s="1">
        <f>(Table2[[#This Row],[Close Price]]/Table2[[#This Row],[Current Month Low]])-1</f>
        <v>4.7033488343060537E-2</v>
      </c>
      <c r="AH294" s="1">
        <f>(Table2[[#This Row],[Current Month High]]/Table2[[#This Row],[Close Price]])-1</f>
        <v>6.1643018957910911E-2</v>
      </c>
      <c r="AI294">
        <v>8.6801001550017798</v>
      </c>
      <c r="AJ294">
        <v>66.996863955398396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0.12</v>
      </c>
      <c r="AM294" t="s">
        <v>3175</v>
      </c>
      <c r="AN294">
        <v>9.7899999999999991</v>
      </c>
      <c r="AO294" t="s">
        <v>3175</v>
      </c>
      <c r="AP294">
        <v>2.2290334854864001E-2</v>
      </c>
      <c r="AQ294">
        <f>(Table2[[#This Row],[Sharpe Ratio]]-AVERAGE(Table2[Sharpe Ratio]))/_xlfn.STDEV.P(Table2[Sharpe Ratio])</f>
        <v>-0.45707730679756159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1.5555506154935883</v>
      </c>
      <c r="AS294">
        <f>_xlfn.RANK.AVG(Table2[[#This Row],[1Y Return vs Nifty Z-Score]],Table2[1Y Return vs Nifty Z-Score])</f>
        <v>358</v>
      </c>
      <c r="AT294">
        <f>_xlfn.RANK.AVG(Table2[[#This Row],[6M Return vs Nifty Z-Score]],Table2[6M Return vs Nifty Z-Score])</f>
        <v>110</v>
      </c>
      <c r="AU294">
        <f>_xlfn.RANK.AVG(Table2[[#This Row],[Sharpe Ratio Z-Score]],Table2[Sharpe Ratio Z-Score])</f>
        <v>449</v>
      </c>
      <c r="AV294">
        <f>(Table2[[#This Row],[Rank 1Y]]+Table2[[#This Row],[Rank 6M]]+Table2[[#This Row],[Rank Sharpe]])/3</f>
        <v>305.66666666666669</v>
      </c>
    </row>
    <row r="295" spans="1:48" x14ac:dyDescent="0.3">
      <c r="A295" t="s">
        <v>183</v>
      </c>
      <c r="B295" t="s">
        <v>184</v>
      </c>
      <c r="C295" t="s">
        <v>3127</v>
      </c>
      <c r="D295" t="s">
        <v>18</v>
      </c>
      <c r="E295">
        <v>147617.6492292</v>
      </c>
      <c r="F295">
        <v>340.25</v>
      </c>
      <c r="G295">
        <v>70.653754499123707</v>
      </c>
      <c r="H295">
        <f>(Table2[[#This Row],[1Y Return vs Nifty]]-AVERAGE(Table2[1Y Return vs Nifty]))/_xlfn.STDEV.P(Table2[1Y Return vs Nifty])</f>
        <v>0.77945687291007348</v>
      </c>
      <c r="I295">
        <v>-1.82527267689807</v>
      </c>
      <c r="J295">
        <f>(Table2[[#This Row],[1M Return vs Nifty]]-AVERAGE(Table2[1M Return vs Nifty]))/_xlfn.STDEV.P(Table2[1M Return vs Nifty])</f>
        <v>-0.2498190256631812</v>
      </c>
      <c r="K295">
        <v>2.5972597910495301</v>
      </c>
      <c r="L295">
        <f>(Table2[[#This Row],[6M Return vs Nifty]]-AVERAGE(Table2[6M Return vs Nifty]))/_xlfn.STDEV.P(Table2[6M Return vs Nifty])</f>
        <v>-0.20729361357244305</v>
      </c>
      <c r="M295">
        <v>4.8217042733035296</v>
      </c>
      <c r="N295">
        <f>(Table2[[#This Row],[1W Return vs Nifty]]-AVERAGE(Table2[1W Return vs Nifty]))/_xlfn.STDEV.P(Table2[1W Return vs Nifty])</f>
        <v>0.51380776646723536</v>
      </c>
      <c r="O295">
        <v>347.65</v>
      </c>
      <c r="P295">
        <v>340.87837167180902</v>
      </c>
      <c r="Q295">
        <v>301.35815327557498</v>
      </c>
      <c r="R295">
        <v>41.1423035815302</v>
      </c>
      <c r="S295" s="1">
        <f>(Table2[[#This Row],[Close Price]]-Table2[[#This Row],[20D EMA]])/Table2[[#This Row],[20D EMA]]</f>
        <v>-2.1285775924061494E-2</v>
      </c>
      <c r="T295" s="1">
        <f>(Table2[[#This Row],[Close Price]]-Table2[[#This Row],[50D EMA]])/Table2[[#This Row],[50D EMA]]</f>
        <v>-1.8433896780462337E-3</v>
      </c>
      <c r="U295" s="1">
        <f>(Table2[[#This Row],[Close Price]]-Table2[[#This Row],[200D EMA]])/Table2[[#This Row],[200D EMA]]</f>
        <v>0.12905523312276415</v>
      </c>
      <c r="V295">
        <v>1.02827082885143</v>
      </c>
      <c r="W295">
        <v>334.35</v>
      </c>
      <c r="X295">
        <v>347.95</v>
      </c>
      <c r="Y295">
        <v>334.35</v>
      </c>
      <c r="Z295">
        <v>376</v>
      </c>
      <c r="AA295">
        <v>334.35</v>
      </c>
      <c r="AB295">
        <v>373.35</v>
      </c>
      <c r="AC295" s="1">
        <f>(Table2[[#This Row],[Close Price]]/Table2[[#This Row],[Day Low]])-1</f>
        <v>1.7646179153581576E-2</v>
      </c>
      <c r="AD295" s="1">
        <f>(Table2[[#This Row],[Day High]]/Table2[[#This Row],[Close Price]])-1</f>
        <v>2.2630418809698627E-2</v>
      </c>
      <c r="AE295" s="1">
        <f>(Table2[[#This Row],[Close Price]]/Table2[[#This Row],[Current Week Low]])-1</f>
        <v>1.7646179153581576E-2</v>
      </c>
      <c r="AF295" s="1">
        <f>(Table2[[#This Row],[Current Week High]]/Table2[[#This Row],[Close Price]])-1</f>
        <v>0.1050698016164584</v>
      </c>
      <c r="AG295" s="1">
        <f>(Table2[[#This Row],[Close Price]]/Table2[[#This Row],[Current Month Low]])-1</f>
        <v>1.7646179153581576E-2</v>
      </c>
      <c r="AH295" s="1">
        <f>(Table2[[#This Row],[Current Month High]]/Table2[[#This Row],[Close Price]])-1</f>
        <v>9.7281410727406481E-2</v>
      </c>
      <c r="AI295">
        <v>10.506980161645799</v>
      </c>
      <c r="AJ295">
        <v>105.310001508523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0.11</v>
      </c>
      <c r="AM295" t="s">
        <v>3175</v>
      </c>
      <c r="AN295">
        <v>0.55000000000000004</v>
      </c>
      <c r="AO295" t="s">
        <v>3175</v>
      </c>
      <c r="AP295">
        <v>3.6150254290827001E-2</v>
      </c>
      <c r="AQ295">
        <f>(Table2[[#This Row],[Sharpe Ratio]]-AVERAGE(Table2[Sharpe Ratio]))/_xlfn.STDEV.P(Table2[Sharpe Ratio])</f>
        <v>-0.29526126898898097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0.54089073115270359</v>
      </c>
      <c r="AS295">
        <f>_xlfn.RANK.AVG(Table2[[#This Row],[1Y Return vs Nifty Z-Score]],Table2[1Y Return vs Nifty Z-Score])</f>
        <v>120</v>
      </c>
      <c r="AT295">
        <f>_xlfn.RANK.AVG(Table2[[#This Row],[6M Return vs Nifty Z-Score]],Table2[6M Return vs Nifty Z-Score])</f>
        <v>387</v>
      </c>
      <c r="AU295">
        <f>_xlfn.RANK.AVG(Table2[[#This Row],[Sharpe Ratio Z-Score]],Table2[Sharpe Ratio Z-Score])</f>
        <v>416</v>
      </c>
      <c r="AV295">
        <f>(Table2[[#This Row],[Rank 1Y]]+Table2[[#This Row],[Rank 6M]]+Table2[[#This Row],[Rank Sharpe]])/3</f>
        <v>307.66666666666669</v>
      </c>
    </row>
    <row r="296" spans="1:48" x14ac:dyDescent="0.3">
      <c r="A296" t="s">
        <v>258</v>
      </c>
      <c r="B296" t="s">
        <v>259</v>
      </c>
      <c r="C296" t="s">
        <v>3136</v>
      </c>
      <c r="D296" t="s">
        <v>117</v>
      </c>
      <c r="E296">
        <v>103312.79637198</v>
      </c>
      <c r="F296">
        <v>1021.1</v>
      </c>
      <c r="G296">
        <v>21.7254787932558</v>
      </c>
      <c r="H296">
        <f>(Table2[[#This Row],[1Y Return vs Nifty]]-AVERAGE(Table2[1Y Return vs Nifty]))/_xlfn.STDEV.P(Table2[1Y Return vs Nifty])</f>
        <v>-5.3780074504951071E-2</v>
      </c>
      <c r="I296">
        <v>12.9623070729729</v>
      </c>
      <c r="J296">
        <f>(Table2[[#This Row],[1M Return vs Nifty]]-AVERAGE(Table2[1M Return vs Nifty]))/_xlfn.STDEV.P(Table2[1M Return vs Nifty])</f>
        <v>1.1032006888647252</v>
      </c>
      <c r="K296">
        <v>1.9311556827871399</v>
      </c>
      <c r="L296">
        <f>(Table2[[#This Row],[6M Return vs Nifty]]-AVERAGE(Table2[6M Return vs Nifty]))/_xlfn.STDEV.P(Table2[6M Return vs Nifty])</f>
        <v>-0.229378343787879</v>
      </c>
      <c r="M296">
        <v>5.7341563617237199</v>
      </c>
      <c r="N296">
        <f>(Table2[[#This Row],[1W Return vs Nifty]]-AVERAGE(Table2[1W Return vs Nifty]))/_xlfn.STDEV.P(Table2[1W Return vs Nifty])</f>
        <v>0.73461306841859908</v>
      </c>
      <c r="O296">
        <v>1015.45</v>
      </c>
      <c r="P296">
        <v>995.62418276309904</v>
      </c>
      <c r="Q296">
        <v>908.060784948373</v>
      </c>
      <c r="R296">
        <v>48.829090692323398</v>
      </c>
      <c r="S296" s="1">
        <f>(Table2[[#This Row],[Close Price]]-Table2[[#This Row],[20D EMA]])/Table2[[#This Row],[20D EMA]]</f>
        <v>5.5640356492195351E-3</v>
      </c>
      <c r="T296" s="1">
        <f>(Table2[[#This Row],[Close Price]]-Table2[[#This Row],[50D EMA]])/Table2[[#This Row],[50D EMA]]</f>
        <v>2.5587784706272799E-2</v>
      </c>
      <c r="U296" s="1">
        <f>(Table2[[#This Row],[Close Price]]-Table2[[#This Row],[200D EMA]])/Table2[[#This Row],[200D EMA]]</f>
        <v>0.12448419414792124</v>
      </c>
      <c r="V296">
        <v>1.39319283132184</v>
      </c>
      <c r="W296">
        <v>1013.4</v>
      </c>
      <c r="X296">
        <v>1057.8499999999999</v>
      </c>
      <c r="Y296">
        <v>1013.4</v>
      </c>
      <c r="Z296">
        <v>1069</v>
      </c>
      <c r="AA296">
        <v>1013.4</v>
      </c>
      <c r="AB296">
        <v>1069</v>
      </c>
      <c r="AC296" s="1">
        <f>(Table2[[#This Row],[Close Price]]/Table2[[#This Row],[Day Low]])-1</f>
        <v>7.5981843299783858E-3</v>
      </c>
      <c r="AD296" s="1">
        <f>(Table2[[#This Row],[Day High]]/Table2[[#This Row],[Close Price]])-1</f>
        <v>3.5990598374302074E-2</v>
      </c>
      <c r="AE296" s="1">
        <f>(Table2[[#This Row],[Close Price]]/Table2[[#This Row],[Current Week Low]])-1</f>
        <v>7.5981843299783858E-3</v>
      </c>
      <c r="AF296" s="1">
        <f>(Table2[[#This Row],[Current Week High]]/Table2[[#This Row],[Close Price]])-1</f>
        <v>4.6910194887866075E-2</v>
      </c>
      <c r="AG296" s="1">
        <f>(Table2[[#This Row],[Close Price]]/Table2[[#This Row],[Current Month Low]])-1</f>
        <v>7.5981843299783858E-3</v>
      </c>
      <c r="AH296" s="1">
        <f>(Table2[[#This Row],[Current Month High]]/Table2[[#This Row],[Close Price]])-1</f>
        <v>4.6910194887866075E-2</v>
      </c>
      <c r="AI296">
        <v>7.4331603173048499</v>
      </c>
      <c r="AJ296">
        <v>75.567400275103097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-0.03</v>
      </c>
      <c r="AM296" t="s">
        <v>3174</v>
      </c>
      <c r="AN296">
        <v>-3.01</v>
      </c>
      <c r="AO296" t="s">
        <v>3174</v>
      </c>
      <c r="AP296">
        <v>0.111637091887165</v>
      </c>
      <c r="AQ296">
        <f>(Table2[[#This Row],[Sharpe Ratio]]-AVERAGE(Table2[Sharpe Ratio]))/_xlfn.STDEV.P(Table2[Sharpe Ratio])</f>
        <v>0.58605561189016864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2.140710950880663</v>
      </c>
      <c r="AS296">
        <f>_xlfn.RANK.AVG(Table2[[#This Row],[1Y Return vs Nifty Z-Score]],Table2[1Y Return vs Nifty Z-Score])</f>
        <v>323</v>
      </c>
      <c r="AT296">
        <f>_xlfn.RANK.AVG(Table2[[#This Row],[6M Return vs Nifty Z-Score]],Table2[6M Return vs Nifty Z-Score])</f>
        <v>401</v>
      </c>
      <c r="AU296">
        <f>_xlfn.RANK.AVG(Table2[[#This Row],[Sharpe Ratio Z-Score]],Table2[Sharpe Ratio Z-Score])</f>
        <v>199</v>
      </c>
      <c r="AV296">
        <f>(Table2[[#This Row],[Rank 1Y]]+Table2[[#This Row],[Rank 6M]]+Table2[[#This Row],[Rank Sharpe]])/3</f>
        <v>307.66666666666669</v>
      </c>
    </row>
    <row r="297" spans="1:48" x14ac:dyDescent="0.3">
      <c r="A297" t="s">
        <v>356</v>
      </c>
      <c r="B297" t="s">
        <v>357</v>
      </c>
      <c r="C297" t="s">
        <v>3136</v>
      </c>
      <c r="D297" t="s">
        <v>358</v>
      </c>
      <c r="E297">
        <v>69326.411987600004</v>
      </c>
      <c r="F297">
        <v>236.56</v>
      </c>
      <c r="G297">
        <v>33.547911343879697</v>
      </c>
      <c r="H297">
        <f>(Table2[[#This Row],[1Y Return vs Nifty]]-AVERAGE(Table2[1Y Return vs Nifty]))/_xlfn.STDEV.P(Table2[1Y Return vs Nifty])</f>
        <v>0.14755315188382345</v>
      </c>
      <c r="I297">
        <v>13.188315905543501</v>
      </c>
      <c r="J297">
        <f>(Table2[[#This Row],[1M Return vs Nifty]]-AVERAGE(Table2[1M Return vs Nifty]))/_xlfn.STDEV.P(Table2[1M Return vs Nifty])</f>
        <v>1.1238798271211481</v>
      </c>
      <c r="K297">
        <v>-1.98926802911589</v>
      </c>
      <c r="L297">
        <f>(Table2[[#This Row],[6M Return vs Nifty]]-AVERAGE(Table2[6M Return vs Nifty]))/_xlfn.STDEV.P(Table2[6M Return vs Nifty])</f>
        <v>-0.35936027744301635</v>
      </c>
      <c r="M297">
        <v>5.2137151225456302</v>
      </c>
      <c r="N297">
        <f>(Table2[[#This Row],[1W Return vs Nifty]]-AVERAGE(Table2[1W Return vs Nifty]))/_xlfn.STDEV.P(Table2[1W Return vs Nifty])</f>
        <v>0.60867091055294653</v>
      </c>
      <c r="O297">
        <v>227.54</v>
      </c>
      <c r="P297">
        <v>227.665998643021</v>
      </c>
      <c r="Q297">
        <v>221.22678207390899</v>
      </c>
      <c r="R297">
        <v>62.803954280270602</v>
      </c>
      <c r="S297" s="1">
        <f>(Table2[[#This Row],[Close Price]]-Table2[[#This Row],[20D EMA]])/Table2[[#This Row],[20D EMA]]</f>
        <v>3.9641381735079591E-2</v>
      </c>
      <c r="T297" s="1">
        <f>(Table2[[#This Row],[Close Price]]-Table2[[#This Row],[50D EMA]])/Table2[[#This Row],[50D EMA]]</f>
        <v>3.9066006386508104E-2</v>
      </c>
      <c r="U297" s="1">
        <f>(Table2[[#This Row],[Close Price]]-Table2[[#This Row],[200D EMA]])/Table2[[#This Row],[200D EMA]]</f>
        <v>6.9309953263110707E-2</v>
      </c>
      <c r="V297">
        <v>1.8079874527400299</v>
      </c>
      <c r="W297">
        <v>234.1</v>
      </c>
      <c r="X297">
        <v>242</v>
      </c>
      <c r="Y297">
        <v>234.1</v>
      </c>
      <c r="Z297">
        <v>247.4</v>
      </c>
      <c r="AA297">
        <v>234.1</v>
      </c>
      <c r="AB297">
        <v>247.4</v>
      </c>
      <c r="AC297" s="1">
        <f>(Table2[[#This Row],[Close Price]]/Table2[[#This Row],[Day Low]])-1</f>
        <v>1.0508329773601055E-2</v>
      </c>
      <c r="AD297" s="1">
        <f>(Table2[[#This Row],[Day High]]/Table2[[#This Row],[Close Price]])-1</f>
        <v>2.299628001352727E-2</v>
      </c>
      <c r="AE297" s="1">
        <f>(Table2[[#This Row],[Close Price]]/Table2[[#This Row],[Current Week Low]])-1</f>
        <v>1.0508329773601055E-2</v>
      </c>
      <c r="AF297" s="1">
        <f>(Table2[[#This Row],[Current Week High]]/Table2[[#This Row],[Close Price]])-1</f>
        <v>4.5823469732837241E-2</v>
      </c>
      <c r="AG297" s="1">
        <f>(Table2[[#This Row],[Close Price]]/Table2[[#This Row],[Current Month Low]])-1</f>
        <v>1.0508329773601055E-2</v>
      </c>
      <c r="AH297" s="1">
        <f>(Table2[[#This Row],[Current Month High]]/Table2[[#This Row],[Close Price]])-1</f>
        <v>4.5823469732837241E-2</v>
      </c>
      <c r="AI297">
        <v>21.047514372675</v>
      </c>
      <c r="AJ297">
        <v>68.190543903305993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-0.08</v>
      </c>
      <c r="AM297" t="s">
        <v>3174</v>
      </c>
      <c r="AN297">
        <v>10.199999999999999</v>
      </c>
      <c r="AO297" t="s">
        <v>3175</v>
      </c>
      <c r="AP297">
        <v>9.8928747500266007E-2</v>
      </c>
      <c r="AQ297">
        <f>(Table2[[#This Row],[Sharpe Ratio]]-AVERAGE(Table2[Sharpe Ratio]))/_xlfn.STDEV.P(Table2[Sharpe Ratio])</f>
        <v>0.43768433561427372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260</v>
      </c>
      <c r="AT297">
        <f>_xlfn.RANK.AVG(Table2[[#This Row],[6M Return vs Nifty Z-Score]],Table2[6M Return vs Nifty Z-Score])</f>
        <v>444</v>
      </c>
      <c r="AU297">
        <f>_xlfn.RANK.AVG(Table2[[#This Row],[Sharpe Ratio Z-Score]],Table2[Sharpe Ratio Z-Score])</f>
        <v>228</v>
      </c>
      <c r="AV297">
        <f>(Table2[[#This Row],[Rank 1Y]]+Table2[[#This Row],[Rank 6M]]+Table2[[#This Row],[Rank Sharpe]])/3</f>
        <v>310.66666666666669</v>
      </c>
    </row>
    <row r="298" spans="1:48" x14ac:dyDescent="0.3">
      <c r="A298" t="s">
        <v>1431</v>
      </c>
      <c r="B298" t="s">
        <v>1432</v>
      </c>
      <c r="C298" t="s">
        <v>3132</v>
      </c>
      <c r="D298" t="s">
        <v>48</v>
      </c>
      <c r="E298">
        <v>7454.7106145999996</v>
      </c>
      <c r="F298">
        <v>1112.8499999999999</v>
      </c>
      <c r="G298">
        <v>31.894256876997801</v>
      </c>
      <c r="H298">
        <f>(Table2[[#This Row],[1Y Return vs Nifty]]-AVERAGE(Table2[1Y Return vs Nifty]))/_xlfn.STDEV.P(Table2[1Y Return vs Nifty])</f>
        <v>0.11939180795363784</v>
      </c>
      <c r="I298">
        <v>-8.1189279027120094</v>
      </c>
      <c r="J298">
        <f>(Table2[[#This Row],[1M Return vs Nifty]]-AVERAGE(Table2[1M Return vs Nifty]))/_xlfn.STDEV.P(Table2[1M Return vs Nifty])</f>
        <v>-0.82566982349520268</v>
      </c>
      <c r="K298">
        <v>-7.9712742047682097</v>
      </c>
      <c r="L298">
        <f>(Table2[[#This Row],[6M Return vs Nifty]]-AVERAGE(Table2[6M Return vs Nifty]))/_xlfn.STDEV.P(Table2[6M Return vs Nifty])</f>
        <v>-0.5576941278091101</v>
      </c>
      <c r="M298">
        <v>0.28999465424070098</v>
      </c>
      <c r="N298">
        <f>(Table2[[#This Row],[1W Return vs Nifty]]-AVERAGE(Table2[1W Return vs Nifty]))/_xlfn.STDEV.P(Table2[1W Return vs Nifty])</f>
        <v>-0.58282571543485506</v>
      </c>
      <c r="O298">
        <v>1175.8599999999999</v>
      </c>
      <c r="P298">
        <v>1224.83583863029</v>
      </c>
      <c r="Q298">
        <v>1123.7049556731199</v>
      </c>
      <c r="R298">
        <v>32.9812099111032</v>
      </c>
      <c r="S298" s="1">
        <f>(Table2[[#This Row],[Close Price]]-Table2[[#This Row],[20D EMA]])/Table2[[#This Row],[20D EMA]]</f>
        <v>-5.3586311295562392E-2</v>
      </c>
      <c r="T298" s="1">
        <f>(Table2[[#This Row],[Close Price]]-Table2[[#This Row],[50D EMA]])/Table2[[#This Row],[50D EMA]]</f>
        <v>-9.142926349666719E-2</v>
      </c>
      <c r="U298" s="1">
        <f>(Table2[[#This Row],[Close Price]]-Table2[[#This Row],[200D EMA]])/Table2[[#This Row],[200D EMA]]</f>
        <v>-9.6599695661373011E-3</v>
      </c>
      <c r="V298">
        <v>0.66706398980770598</v>
      </c>
      <c r="W298">
        <v>1092.4000000000001</v>
      </c>
      <c r="X298">
        <v>1129.7</v>
      </c>
      <c r="Y298">
        <v>1092.4000000000001</v>
      </c>
      <c r="Z298">
        <v>1154.25</v>
      </c>
      <c r="AA298">
        <v>1092.4000000000001</v>
      </c>
      <c r="AB298">
        <v>1145.8</v>
      </c>
      <c r="AC298" s="1">
        <f>(Table2[[#This Row],[Close Price]]/Table2[[#This Row],[Day Low]])-1</f>
        <v>1.8720248993042699E-2</v>
      </c>
      <c r="AD298" s="1">
        <f>(Table2[[#This Row],[Day High]]/Table2[[#This Row],[Close Price]])-1</f>
        <v>1.5141303859460109E-2</v>
      </c>
      <c r="AE298" s="1">
        <f>(Table2[[#This Row],[Close Price]]/Table2[[#This Row],[Current Week Low]])-1</f>
        <v>1.8720248993042699E-2</v>
      </c>
      <c r="AF298" s="1">
        <f>(Table2[[#This Row],[Current Week High]]/Table2[[#This Row],[Close Price]])-1</f>
        <v>3.7201779215527697E-2</v>
      </c>
      <c r="AG298" s="1">
        <f>(Table2[[#This Row],[Close Price]]/Table2[[#This Row],[Current Month Low]])-1</f>
        <v>1.8720248993042699E-2</v>
      </c>
      <c r="AH298" s="1">
        <f>(Table2[[#This Row],[Current Month High]]/Table2[[#This Row],[Close Price]])-1</f>
        <v>2.9608662443276312E-2</v>
      </c>
      <c r="AI298">
        <v>38.603585388866399</v>
      </c>
      <c r="AJ298">
        <v>71.207692307692199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-0.16</v>
      </c>
      <c r="AM298" t="s">
        <v>3174</v>
      </c>
      <c r="AN298">
        <v>-8.24</v>
      </c>
      <c r="AO298" t="s">
        <v>3174</v>
      </c>
      <c r="AP298">
        <v>0.12805429913039501</v>
      </c>
      <c r="AQ298">
        <f>(Table2[[#This Row],[Sharpe Ratio]]-AVERAGE(Table2[Sharpe Ratio]))/_xlfn.STDEV.P(Table2[Sharpe Ratio])</f>
        <v>0.77772825762638309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269</v>
      </c>
      <c r="AT298">
        <f>_xlfn.RANK.AVG(Table2[[#This Row],[6M Return vs Nifty Z-Score]],Table2[6M Return vs Nifty Z-Score])</f>
        <v>506</v>
      </c>
      <c r="AU298">
        <f>_xlfn.RANK.AVG(Table2[[#This Row],[Sharpe Ratio Z-Score]],Table2[Sharpe Ratio Z-Score])</f>
        <v>157</v>
      </c>
      <c r="AV298">
        <f>(Table2[[#This Row],[Rank 1Y]]+Table2[[#This Row],[Rank 6M]]+Table2[[#This Row],[Rank Sharpe]])/3</f>
        <v>310.66666666666669</v>
      </c>
    </row>
    <row r="299" spans="1:48" x14ac:dyDescent="0.3">
      <c r="A299" t="s">
        <v>991</v>
      </c>
      <c r="B299" t="s">
        <v>992</v>
      </c>
      <c r="C299" t="s">
        <v>3139</v>
      </c>
      <c r="D299" t="s">
        <v>779</v>
      </c>
      <c r="E299">
        <v>14585.290633000001</v>
      </c>
      <c r="F299">
        <v>354.5</v>
      </c>
      <c r="G299">
        <v>18.180375679863602</v>
      </c>
      <c r="H299">
        <f>(Table2[[#This Row],[1Y Return vs Nifty]]-AVERAGE(Table2[1Y Return vs Nifty]))/_xlfn.STDEV.P(Table2[1Y Return vs Nifty])</f>
        <v>-0.11415234092676074</v>
      </c>
      <c r="I299">
        <v>-14.1498635173323</v>
      </c>
      <c r="J299">
        <f>(Table2[[#This Row],[1M Return vs Nifty]]-AVERAGE(Table2[1M Return vs Nifty]))/_xlfn.STDEV.P(Table2[1M Return vs Nifty])</f>
        <v>-1.3774825556429993</v>
      </c>
      <c r="K299">
        <v>-9.4403382668042006</v>
      </c>
      <c r="L299">
        <f>(Table2[[#This Row],[6M Return vs Nifty]]-AVERAGE(Table2[6M Return vs Nifty]))/_xlfn.STDEV.P(Table2[6M Return vs Nifty])</f>
        <v>-0.60640105376380948</v>
      </c>
      <c r="M299">
        <v>-2.1319770911750799</v>
      </c>
      <c r="N299">
        <f>(Table2[[#This Row],[1W Return vs Nifty]]-AVERAGE(Table2[1W Return vs Nifty]))/_xlfn.STDEV.P(Table2[1W Return vs Nifty])</f>
        <v>-1.1689213684023685</v>
      </c>
      <c r="O299">
        <v>390.6</v>
      </c>
      <c r="P299">
        <v>391.88824328845402</v>
      </c>
      <c r="Q299">
        <v>351.14976808673498</v>
      </c>
      <c r="R299">
        <v>20.736636509620499</v>
      </c>
      <c r="S299" s="1">
        <f>(Table2[[#This Row],[Close Price]]-Table2[[#This Row],[20D EMA]])/Table2[[#This Row],[20D EMA]]</f>
        <v>-9.2421915002560223E-2</v>
      </c>
      <c r="T299" s="1">
        <f>(Table2[[#This Row],[Close Price]]-Table2[[#This Row],[50D EMA]])/Table2[[#This Row],[50D EMA]]</f>
        <v>-9.5405371119883176E-2</v>
      </c>
      <c r="U299" s="1">
        <f>(Table2[[#This Row],[Close Price]]-Table2[[#This Row],[200D EMA]])/Table2[[#This Row],[200D EMA]]</f>
        <v>9.5407493261892261E-3</v>
      </c>
      <c r="V299">
        <v>0.55837020357045797</v>
      </c>
      <c r="W299">
        <v>348.7</v>
      </c>
      <c r="X299">
        <v>364.2</v>
      </c>
      <c r="Y299">
        <v>348.7</v>
      </c>
      <c r="Z299">
        <v>378.8</v>
      </c>
      <c r="AA299">
        <v>348.7</v>
      </c>
      <c r="AB299">
        <v>378.8</v>
      </c>
      <c r="AC299" s="1">
        <f>(Table2[[#This Row],[Close Price]]/Table2[[#This Row],[Day Low]])-1</f>
        <v>1.6633209062231202E-2</v>
      </c>
      <c r="AD299" s="1">
        <f>(Table2[[#This Row],[Day High]]/Table2[[#This Row],[Close Price]])-1</f>
        <v>2.7362482369534424E-2</v>
      </c>
      <c r="AE299" s="1">
        <f>(Table2[[#This Row],[Close Price]]/Table2[[#This Row],[Current Week Low]])-1</f>
        <v>1.6633209062231202E-2</v>
      </c>
      <c r="AF299" s="1">
        <f>(Table2[[#This Row],[Current Week High]]/Table2[[#This Row],[Close Price]])-1</f>
        <v>6.8547249647390673E-2</v>
      </c>
      <c r="AG299" s="1">
        <f>(Table2[[#This Row],[Close Price]]/Table2[[#This Row],[Current Month Low]])-1</f>
        <v>1.6633209062231202E-2</v>
      </c>
      <c r="AH299" s="1">
        <f>(Table2[[#This Row],[Current Month High]]/Table2[[#This Row],[Close Price]])-1</f>
        <v>6.8547249647390673E-2</v>
      </c>
      <c r="AI299">
        <v>33.8222849083215</v>
      </c>
      <c r="AJ299">
        <v>54.130434782608702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-0.06</v>
      </c>
      <c r="AM299" t="s">
        <v>3174</v>
      </c>
      <c r="AN299">
        <v>-13.16</v>
      </c>
      <c r="AO299" t="s">
        <v>3174</v>
      </c>
      <c r="AP299">
        <v>0.169729611274441</v>
      </c>
      <c r="AQ299">
        <f>(Table2[[#This Row],[Sharpe Ratio]]-AVERAGE(Table2[Sharpe Ratio]))/_xlfn.STDEV.P(Table2[Sharpe Ratio])</f>
        <v>1.2642919722816828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335</v>
      </c>
      <c r="AT299">
        <f>_xlfn.RANK.AVG(Table2[[#This Row],[6M Return vs Nifty Z-Score]],Table2[6M Return vs Nifty Z-Score])</f>
        <v>530</v>
      </c>
      <c r="AU299">
        <f>_xlfn.RANK.AVG(Table2[[#This Row],[Sharpe Ratio Z-Score]],Table2[Sharpe Ratio Z-Score])</f>
        <v>77</v>
      </c>
      <c r="AV299">
        <f>(Table2[[#This Row],[Rank 1Y]]+Table2[[#This Row],[Rank 6M]]+Table2[[#This Row],[Rank Sharpe]])/3</f>
        <v>314</v>
      </c>
    </row>
    <row r="300" spans="1:48" x14ac:dyDescent="0.3">
      <c r="A300" t="s">
        <v>252</v>
      </c>
      <c r="B300" t="s">
        <v>253</v>
      </c>
      <c r="C300" t="s">
        <v>3129</v>
      </c>
      <c r="D300" t="s">
        <v>43</v>
      </c>
      <c r="E300">
        <v>105201.24814318</v>
      </c>
      <c r="F300">
        <v>2126.6</v>
      </c>
      <c r="G300">
        <v>34.474927979772303</v>
      </c>
      <c r="H300">
        <f>(Table2[[#This Row],[1Y Return vs Nifty]]-AVERAGE(Table2[1Y Return vs Nifty]))/_xlfn.STDEV.P(Table2[1Y Return vs Nifty])</f>
        <v>0.16334002564445885</v>
      </c>
      <c r="I300">
        <v>-1.97826693782744</v>
      </c>
      <c r="J300">
        <f>(Table2[[#This Row],[1M Return vs Nifty]]-AVERAGE(Table2[1M Return vs Nifty]))/_xlfn.STDEV.P(Table2[1M Return vs Nifty])</f>
        <v>-0.26381754704047894</v>
      </c>
      <c r="K300">
        <v>18.701626794133698</v>
      </c>
      <c r="L300">
        <f>(Table2[[#This Row],[6M Return vs Nifty]]-AVERAGE(Table2[6M Return vs Nifty]))/_xlfn.STDEV.P(Table2[6M Return vs Nifty])</f>
        <v>0.32664784714195577</v>
      </c>
      <c r="M300">
        <v>-0.94888671149181203</v>
      </c>
      <c r="N300">
        <f>(Table2[[#This Row],[1W Return vs Nifty]]-AVERAGE(Table2[1W Return vs Nifty]))/_xlfn.STDEV.P(Table2[1W Return vs Nifty])</f>
        <v>-0.88262400349194037</v>
      </c>
      <c r="O300">
        <v>2173.08</v>
      </c>
      <c r="P300">
        <v>2095.3694405814299</v>
      </c>
      <c r="Q300">
        <v>1804.39224378877</v>
      </c>
      <c r="R300">
        <v>35.201875030016097</v>
      </c>
      <c r="S300" s="1">
        <f>(Table2[[#This Row],[Close Price]]-Table2[[#This Row],[20D EMA]])/Table2[[#This Row],[20D EMA]]</f>
        <v>-2.1388996263368133E-2</v>
      </c>
      <c r="T300" s="1">
        <f>(Table2[[#This Row],[Close Price]]-Table2[[#This Row],[50D EMA]])/Table2[[#This Row],[50D EMA]]</f>
        <v>1.4904559937604155E-2</v>
      </c>
      <c r="U300" s="1">
        <f>(Table2[[#This Row],[Close Price]]-Table2[[#This Row],[200D EMA]])/Table2[[#This Row],[200D EMA]]</f>
        <v>0.1785685774921503</v>
      </c>
      <c r="V300">
        <v>0.92637971555312004</v>
      </c>
      <c r="W300">
        <v>2116.9</v>
      </c>
      <c r="X300">
        <v>2159.9499999999998</v>
      </c>
      <c r="Y300">
        <v>2116.9</v>
      </c>
      <c r="Z300">
        <v>2239.8000000000002</v>
      </c>
      <c r="AA300">
        <v>2116.9</v>
      </c>
      <c r="AB300">
        <v>2214.25</v>
      </c>
      <c r="AC300" s="1">
        <f>(Table2[[#This Row],[Close Price]]/Table2[[#This Row],[Day Low]])-1</f>
        <v>4.5821720440266667E-3</v>
      </c>
      <c r="AD300" s="1">
        <f>(Table2[[#This Row],[Day High]]/Table2[[#This Row],[Close Price]])-1</f>
        <v>1.5682309790275406E-2</v>
      </c>
      <c r="AE300" s="1">
        <f>(Table2[[#This Row],[Close Price]]/Table2[[#This Row],[Current Week Low]])-1</f>
        <v>4.5821720440266667E-3</v>
      </c>
      <c r="AF300" s="1">
        <f>(Table2[[#This Row],[Current Week High]]/Table2[[#This Row],[Close Price]])-1</f>
        <v>5.3230508793379316E-2</v>
      </c>
      <c r="AG300" s="1">
        <f>(Table2[[#This Row],[Close Price]]/Table2[[#This Row],[Current Month Low]])-1</f>
        <v>4.5821720440266667E-3</v>
      </c>
      <c r="AH300" s="1">
        <f>(Table2[[#This Row],[Current Month High]]/Table2[[#This Row],[Close Price]])-1</f>
        <v>4.1216025580739224E-2</v>
      </c>
      <c r="AI300">
        <v>8.2432051161478395</v>
      </c>
      <c r="AJ300">
        <v>65.3654743390357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0.14000000000000001</v>
      </c>
      <c r="AM300" t="s">
        <v>3175</v>
      </c>
      <c r="AN300">
        <v>1.1200000000000001</v>
      </c>
      <c r="AO300" t="s">
        <v>3175</v>
      </c>
      <c r="AP300">
        <v>1.4716612827278E-2</v>
      </c>
      <c r="AQ300">
        <f>(Table2[[#This Row],[Sharpe Ratio]]-AVERAGE(Table2[Sharpe Ratio]))/_xlfn.STDEV.P(Table2[Sharpe Ratio])</f>
        <v>-0.54550131933457124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-1.2019549970805758</v>
      </c>
      <c r="AS300">
        <f>_xlfn.RANK.AVG(Table2[[#This Row],[1Y Return vs Nifty Z-Score]],Table2[1Y Return vs Nifty Z-Score])</f>
        <v>257</v>
      </c>
      <c r="AT300">
        <f>_xlfn.RANK.AVG(Table2[[#This Row],[6M Return vs Nifty Z-Score]],Table2[6M Return vs Nifty Z-Score])</f>
        <v>215</v>
      </c>
      <c r="AU300">
        <f>_xlfn.RANK.AVG(Table2[[#This Row],[Sharpe Ratio Z-Score]],Table2[Sharpe Ratio Z-Score])</f>
        <v>472</v>
      </c>
      <c r="AV300">
        <f>(Table2[[#This Row],[Rank 1Y]]+Table2[[#This Row],[Rank 6M]]+Table2[[#This Row],[Rank Sharpe]])/3</f>
        <v>314.66666666666669</v>
      </c>
    </row>
    <row r="301" spans="1:48" x14ac:dyDescent="0.3">
      <c r="A301" t="s">
        <v>853</v>
      </c>
      <c r="B301" t="s">
        <v>854</v>
      </c>
      <c r="C301" t="s">
        <v>3139</v>
      </c>
      <c r="D301" t="s">
        <v>292</v>
      </c>
      <c r="E301">
        <v>18814.981883929999</v>
      </c>
      <c r="F301">
        <v>862.1</v>
      </c>
      <c r="G301">
        <v>20.540875243659599</v>
      </c>
      <c r="H301">
        <f>(Table2[[#This Row],[1Y Return vs Nifty]]-AVERAGE(Table2[1Y Return vs Nifty]))/_xlfn.STDEV.P(Table2[1Y Return vs Nifty])</f>
        <v>-7.3953592400742452E-2</v>
      </c>
      <c r="I301">
        <v>3.9496462737142997E-3</v>
      </c>
      <c r="J301">
        <f>(Table2[[#This Row],[1M Return vs Nifty]]-AVERAGE(Table2[1M Return vs Nifty]))/_xlfn.STDEV.P(Table2[1M Return vs Nifty])</f>
        <v>-8.2450605179933606E-2</v>
      </c>
      <c r="K301">
        <v>-9.4828658683771199</v>
      </c>
      <c r="L301">
        <f>(Table2[[#This Row],[6M Return vs Nifty]]-AVERAGE(Table2[6M Return vs Nifty]))/_xlfn.STDEV.P(Table2[6M Return vs Nifty])</f>
        <v>-0.60781105949083847</v>
      </c>
      <c r="M301">
        <v>2.3880306098081001</v>
      </c>
      <c r="N301">
        <f>(Table2[[#This Row],[1W Return vs Nifty]]-AVERAGE(Table2[1W Return vs Nifty]))/_xlfn.STDEV.P(Table2[1W Return vs Nifty])</f>
        <v>-7.5119646751340391E-2</v>
      </c>
      <c r="O301">
        <v>872.63</v>
      </c>
      <c r="P301">
        <v>853.03314527718703</v>
      </c>
      <c r="Q301">
        <v>781.39050584362997</v>
      </c>
      <c r="R301">
        <v>40.400772301929997</v>
      </c>
      <c r="S301" s="1">
        <f>(Table2[[#This Row],[Close Price]]-Table2[[#This Row],[20D EMA]])/Table2[[#This Row],[20D EMA]]</f>
        <v>-1.206696996436058E-2</v>
      </c>
      <c r="T301" s="1">
        <f>(Table2[[#This Row],[Close Price]]-Table2[[#This Row],[50D EMA]])/Table2[[#This Row],[50D EMA]]</f>
        <v>1.0628959464250104E-2</v>
      </c>
      <c r="U301" s="1">
        <f>(Table2[[#This Row],[Close Price]]-Table2[[#This Row],[200D EMA]])/Table2[[#This Row],[200D EMA]]</f>
        <v>0.10328957615018866</v>
      </c>
      <c r="V301">
        <v>1.2005551803032299</v>
      </c>
      <c r="W301">
        <v>851.35</v>
      </c>
      <c r="X301">
        <v>883.9</v>
      </c>
      <c r="Y301">
        <v>851.35</v>
      </c>
      <c r="Z301">
        <v>901</v>
      </c>
      <c r="AA301">
        <v>851.35</v>
      </c>
      <c r="AB301">
        <v>891.5</v>
      </c>
      <c r="AC301" s="1">
        <f>(Table2[[#This Row],[Close Price]]/Table2[[#This Row],[Day Low]])-1</f>
        <v>1.2627004169847966E-2</v>
      </c>
      <c r="AD301" s="1">
        <f>(Table2[[#This Row],[Day High]]/Table2[[#This Row],[Close Price]])-1</f>
        <v>2.5287089664772111E-2</v>
      </c>
      <c r="AE301" s="1">
        <f>(Table2[[#This Row],[Close Price]]/Table2[[#This Row],[Current Week Low]])-1</f>
        <v>1.2627004169847966E-2</v>
      </c>
      <c r="AF301" s="1">
        <f>(Table2[[#This Row],[Current Week High]]/Table2[[#This Row],[Close Price]])-1</f>
        <v>4.5122375594478514E-2</v>
      </c>
      <c r="AG301" s="1">
        <f>(Table2[[#This Row],[Close Price]]/Table2[[#This Row],[Current Month Low]])-1</f>
        <v>1.2627004169847966E-2</v>
      </c>
      <c r="AH301" s="1">
        <f>(Table2[[#This Row],[Current Month High]]/Table2[[#This Row],[Close Price]])-1</f>
        <v>3.4102772300197204E-2</v>
      </c>
      <c r="AI301">
        <v>11.123999536016701</v>
      </c>
      <c r="AJ301">
        <v>61.110072883573103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7.0000000000000007E-2</v>
      </c>
      <c r="AM301" t="s">
        <v>3175</v>
      </c>
      <c r="AN301">
        <v>-2.11</v>
      </c>
      <c r="AO301" t="s">
        <v>3174</v>
      </c>
      <c r="AP301">
        <v>0.16568564595051499</v>
      </c>
      <c r="AQ301">
        <f>(Table2[[#This Row],[Sharpe Ratio]]-AVERAGE(Table2[Sharpe Ratio]))/_xlfn.STDEV.P(Table2[Sharpe Ratio])</f>
        <v>1.2170782457678726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0.37774334194501769</v>
      </c>
      <c r="AS301">
        <f>_xlfn.RANK.AVG(Table2[[#This Row],[1Y Return vs Nifty Z-Score]],Table2[1Y Return vs Nifty Z-Score])</f>
        <v>330</v>
      </c>
      <c r="AT301">
        <f>_xlfn.RANK.AVG(Table2[[#This Row],[6M Return vs Nifty Z-Score]],Table2[6M Return vs Nifty Z-Score])</f>
        <v>532</v>
      </c>
      <c r="AU301">
        <f>_xlfn.RANK.AVG(Table2[[#This Row],[Sharpe Ratio Z-Score]],Table2[Sharpe Ratio Z-Score])</f>
        <v>82</v>
      </c>
      <c r="AV301">
        <f>(Table2[[#This Row],[Rank 1Y]]+Table2[[#This Row],[Rank 6M]]+Table2[[#This Row],[Rank Sharpe]])/3</f>
        <v>314.66666666666669</v>
      </c>
    </row>
    <row r="302" spans="1:48" x14ac:dyDescent="0.3">
      <c r="A302" t="s">
        <v>1199</v>
      </c>
      <c r="B302" t="s">
        <v>1200</v>
      </c>
      <c r="C302" t="s">
        <v>3139</v>
      </c>
      <c r="D302" t="s">
        <v>125</v>
      </c>
      <c r="E302">
        <v>10152.959267980001</v>
      </c>
      <c r="F302">
        <v>1193.9000000000001</v>
      </c>
      <c r="G302">
        <v>35.363116173045398</v>
      </c>
      <c r="H302">
        <f>(Table2[[#This Row],[1Y Return vs Nifty]]-AVERAGE(Table2[1Y Return vs Nifty]))/_xlfn.STDEV.P(Table2[1Y Return vs Nifty])</f>
        <v>0.17846566022316082</v>
      </c>
      <c r="I302">
        <v>-3.48158150615438</v>
      </c>
      <c r="J302">
        <f>(Table2[[#This Row],[1M Return vs Nifty]]-AVERAGE(Table2[1M Return vs Nifty]))/_xlfn.STDEV.P(Table2[1M Return vs Nifty])</f>
        <v>-0.40136637399447095</v>
      </c>
      <c r="K302">
        <v>20.862738527868</v>
      </c>
      <c r="L302">
        <f>(Table2[[#This Row],[6M Return vs Nifty]]-AVERAGE(Table2[6M Return vs Nifty]))/_xlfn.STDEV.P(Table2[6M Return vs Nifty])</f>
        <v>0.39829966404703088</v>
      </c>
      <c r="M302">
        <v>8.3502663722266295</v>
      </c>
      <c r="N302">
        <f>(Table2[[#This Row],[1W Return vs Nifty]]-AVERAGE(Table2[1W Return vs Nifty]))/_xlfn.STDEV.P(Table2[1W Return vs Nifty])</f>
        <v>1.3676884574039196</v>
      </c>
      <c r="O302">
        <v>1190.56</v>
      </c>
      <c r="P302">
        <v>1189.95845759809</v>
      </c>
      <c r="Q302">
        <v>1035.4390313056599</v>
      </c>
      <c r="R302">
        <v>55.549247851608797</v>
      </c>
      <c r="S302" s="1">
        <f>(Table2[[#This Row],[Close Price]]-Table2[[#This Row],[20D EMA]])/Table2[[#This Row],[20D EMA]]</f>
        <v>2.8054024996641458E-3</v>
      </c>
      <c r="T302" s="1">
        <f>(Table2[[#This Row],[Close Price]]-Table2[[#This Row],[50D EMA]])/Table2[[#This Row],[50D EMA]]</f>
        <v>3.3123361380749282E-3</v>
      </c>
      <c r="U302" s="1">
        <f>(Table2[[#This Row],[Close Price]]-Table2[[#This Row],[200D EMA]])/Table2[[#This Row],[200D EMA]]</f>
        <v>0.15303746903815793</v>
      </c>
      <c r="V302">
        <v>0.46041095226687201</v>
      </c>
      <c r="W302">
        <v>1171.0999999999999</v>
      </c>
      <c r="X302">
        <v>1229.9000000000001</v>
      </c>
      <c r="Y302">
        <v>1149</v>
      </c>
      <c r="Z302">
        <v>1242.4000000000001</v>
      </c>
      <c r="AA302">
        <v>1154.5</v>
      </c>
      <c r="AB302">
        <v>1242.4000000000001</v>
      </c>
      <c r="AC302" s="1">
        <f>(Table2[[#This Row],[Close Price]]/Table2[[#This Row],[Day Low]])-1</f>
        <v>1.9468875416275511E-2</v>
      </c>
      <c r="AD302" s="1">
        <f>(Table2[[#This Row],[Day High]]/Table2[[#This Row],[Close Price]])-1</f>
        <v>3.0153279169109704E-2</v>
      </c>
      <c r="AE302" s="1">
        <f>(Table2[[#This Row],[Close Price]]/Table2[[#This Row],[Current Week Low]])-1</f>
        <v>3.9077458659704245E-2</v>
      </c>
      <c r="AF302" s="1">
        <f>(Table2[[#This Row],[Current Week High]]/Table2[[#This Row],[Close Price]])-1</f>
        <v>4.0623167769495039E-2</v>
      </c>
      <c r="AG302" s="1">
        <f>(Table2[[#This Row],[Close Price]]/Table2[[#This Row],[Current Month Low]])-1</f>
        <v>3.4127327847553124E-2</v>
      </c>
      <c r="AH302" s="1">
        <f>(Table2[[#This Row],[Current Month High]]/Table2[[#This Row],[Close Price]])-1</f>
        <v>4.0623167769495039E-2</v>
      </c>
      <c r="AI302">
        <v>15.9184186280257</v>
      </c>
      <c r="AJ302">
        <v>71.537356321838999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0.08</v>
      </c>
      <c r="AM302" t="s">
        <v>3175</v>
      </c>
      <c r="AN302">
        <v>1.52</v>
      </c>
      <c r="AO302" t="s">
        <v>3175</v>
      </c>
      <c r="AP302">
        <v>6.2976101142090003E-3</v>
      </c>
      <c r="AQ302">
        <f>(Table2[[#This Row],[Sharpe Ratio]]-AVERAGE(Table2[Sharpe Ratio]))/_xlfn.STDEV.P(Table2[Sharpe Ratio])</f>
        <v>-0.6437940740380087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0.89929333364163166</v>
      </c>
      <c r="AS302">
        <f>_xlfn.RANK.AVG(Table2[[#This Row],[1Y Return vs Nifty Z-Score]],Table2[1Y Return vs Nifty Z-Score])</f>
        <v>253</v>
      </c>
      <c r="AT302">
        <f>_xlfn.RANK.AVG(Table2[[#This Row],[6M Return vs Nifty Z-Score]],Table2[6M Return vs Nifty Z-Score])</f>
        <v>199</v>
      </c>
      <c r="AU302">
        <f>_xlfn.RANK.AVG(Table2[[#This Row],[Sharpe Ratio Z-Score]],Table2[Sharpe Ratio Z-Score])</f>
        <v>495</v>
      </c>
      <c r="AV302">
        <f>(Table2[[#This Row],[Rank 1Y]]+Table2[[#This Row],[Rank 6M]]+Table2[[#This Row],[Rank Sharpe]])/3</f>
        <v>315.66666666666669</v>
      </c>
    </row>
    <row r="303" spans="1:48" x14ac:dyDescent="0.3">
      <c r="A303" t="s">
        <v>1099</v>
      </c>
      <c r="B303" t="s">
        <v>1100</v>
      </c>
      <c r="C303" t="s">
        <v>3134</v>
      </c>
      <c r="D303" t="s">
        <v>224</v>
      </c>
      <c r="E303">
        <v>11915.93915731</v>
      </c>
      <c r="F303">
        <v>301.14999999999998</v>
      </c>
      <c r="G303">
        <v>48.0294749366848</v>
      </c>
      <c r="H303">
        <f>(Table2[[#This Row],[1Y Return vs Nifty]]-AVERAGE(Table2[1Y Return vs Nifty]))/_xlfn.STDEV.P(Table2[1Y Return vs Nifty])</f>
        <v>0.39417075014957126</v>
      </c>
      <c r="I303">
        <v>67.168007275150899</v>
      </c>
      <c r="J303">
        <f>(Table2[[#This Row],[1M Return vs Nifty]]-AVERAGE(Table2[1M Return vs Nifty]))/_xlfn.STDEV.P(Table2[1M Return vs Nifty])</f>
        <v>6.0628615836082416</v>
      </c>
      <c r="K303">
        <v>-9.01891341031547</v>
      </c>
      <c r="L303">
        <f>(Table2[[#This Row],[6M Return vs Nifty]]-AVERAGE(Table2[6M Return vs Nifty]))/_xlfn.STDEV.P(Table2[6M Return vs Nifty])</f>
        <v>-0.59242868195858089</v>
      </c>
      <c r="M303">
        <v>2.8809204046103098</v>
      </c>
      <c r="N303">
        <f>(Table2[[#This Row],[1W Return vs Nifty]]-AVERAGE(Table2[1W Return vs Nifty]))/_xlfn.STDEV.P(Table2[1W Return vs Nifty])</f>
        <v>4.4155306258498575E-2</v>
      </c>
      <c r="O303">
        <v>289.38</v>
      </c>
      <c r="P303">
        <v>251.72056648716199</v>
      </c>
      <c r="Q303">
        <v>213.83819290947901</v>
      </c>
      <c r="R303">
        <v>48.865925532522098</v>
      </c>
      <c r="S303" s="1">
        <f>(Table2[[#This Row],[Close Price]]-Table2[[#This Row],[20D EMA]])/Table2[[#This Row],[20D EMA]]</f>
        <v>4.0673163314672689E-2</v>
      </c>
      <c r="T303" s="1">
        <f>(Table2[[#This Row],[Close Price]]-Table2[[#This Row],[50D EMA]])/Table2[[#This Row],[50D EMA]]</f>
        <v>0.19636628902691963</v>
      </c>
      <c r="U303" s="1">
        <f>(Table2[[#This Row],[Close Price]]-Table2[[#This Row],[200D EMA]])/Table2[[#This Row],[200D EMA]]</f>
        <v>0.40830782332453308</v>
      </c>
      <c r="V303">
        <v>1.8068674554600499</v>
      </c>
      <c r="W303">
        <v>296.64999999999998</v>
      </c>
      <c r="X303">
        <v>327.75</v>
      </c>
      <c r="Y303">
        <v>296.64999999999998</v>
      </c>
      <c r="Z303">
        <v>345.7</v>
      </c>
      <c r="AA303">
        <v>296.64999999999998</v>
      </c>
      <c r="AB303">
        <v>345.7</v>
      </c>
      <c r="AC303" s="1">
        <f>(Table2[[#This Row],[Close Price]]/Table2[[#This Row],[Day Low]])-1</f>
        <v>1.5169391538850441E-2</v>
      </c>
      <c r="AD303" s="1">
        <f>(Table2[[#This Row],[Day High]]/Table2[[#This Row],[Close Price]])-1</f>
        <v>8.8328075709779297E-2</v>
      </c>
      <c r="AE303" s="1">
        <f>(Table2[[#This Row],[Close Price]]/Table2[[#This Row],[Current Week Low]])-1</f>
        <v>1.5169391538850441E-2</v>
      </c>
      <c r="AF303" s="1">
        <f>(Table2[[#This Row],[Current Week High]]/Table2[[#This Row],[Close Price]])-1</f>
        <v>0.1479329237921303</v>
      </c>
      <c r="AG303" s="1">
        <f>(Table2[[#This Row],[Close Price]]/Table2[[#This Row],[Current Month Low]])-1</f>
        <v>1.5169391538850441E-2</v>
      </c>
      <c r="AH303" s="1">
        <f>(Table2[[#This Row],[Current Month High]]/Table2[[#This Row],[Close Price]])-1</f>
        <v>0.1479329237921303</v>
      </c>
      <c r="AI303">
        <v>16.553212684708601</v>
      </c>
      <c r="AJ303">
        <v>108.48044305988201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0.63</v>
      </c>
      <c r="AM303" t="s">
        <v>3175</v>
      </c>
      <c r="AN303">
        <v>27.82</v>
      </c>
      <c r="AO303" t="s">
        <v>3175</v>
      </c>
      <c r="AP303">
        <v>9.8838292778418005E-2</v>
      </c>
      <c r="AQ303">
        <f>(Table2[[#This Row],[Sharpe Ratio]]-AVERAGE(Table2[Sharpe Ratio]))/_xlfn.STDEV.P(Table2[Sharpe Ratio])</f>
        <v>0.43662826708817959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6.3453872251459096</v>
      </c>
      <c r="AS303">
        <f>_xlfn.RANK.AVG(Table2[[#This Row],[1Y Return vs Nifty Z-Score]],Table2[1Y Return vs Nifty Z-Score])</f>
        <v>196</v>
      </c>
      <c r="AT303">
        <f>_xlfn.RANK.AVG(Table2[[#This Row],[6M Return vs Nifty Z-Score]],Table2[6M Return vs Nifty Z-Score])</f>
        <v>524</v>
      </c>
      <c r="AU303">
        <f>_xlfn.RANK.AVG(Table2[[#This Row],[Sharpe Ratio Z-Score]],Table2[Sharpe Ratio Z-Score])</f>
        <v>229</v>
      </c>
      <c r="AV303">
        <f>(Table2[[#This Row],[Rank 1Y]]+Table2[[#This Row],[Rank 6M]]+Table2[[#This Row],[Rank Sharpe]])/3</f>
        <v>316.33333333333331</v>
      </c>
    </row>
    <row r="304" spans="1:48" x14ac:dyDescent="0.3">
      <c r="A304" t="s">
        <v>150</v>
      </c>
      <c r="B304" t="s">
        <v>151</v>
      </c>
      <c r="C304" t="s">
        <v>3137</v>
      </c>
      <c r="D304" t="s">
        <v>77</v>
      </c>
      <c r="E304">
        <v>184219.47040237999</v>
      </c>
      <c r="F304">
        <v>2745.1</v>
      </c>
      <c r="G304">
        <v>16.669201193656999</v>
      </c>
      <c r="H304">
        <f>(Table2[[#This Row],[1Y Return vs Nifty]]-AVERAGE(Table2[1Y Return vs Nifty]))/_xlfn.STDEV.P(Table2[1Y Return vs Nifty])</f>
        <v>-0.13988728453008187</v>
      </c>
      <c r="I304">
        <v>3.45261638022951</v>
      </c>
      <c r="J304">
        <f>(Table2[[#This Row],[1M Return vs Nifty]]-AVERAGE(Table2[1M Return vs Nifty]))/_xlfn.STDEV.P(Table2[1M Return vs Nifty])</f>
        <v>0.23309217861600653</v>
      </c>
      <c r="K304">
        <v>9.4091050563995395</v>
      </c>
      <c r="L304">
        <f>(Table2[[#This Row],[6M Return vs Nifty]]-AVERAGE(Table2[6M Return vs Nifty]))/_xlfn.STDEV.P(Table2[6M Return vs Nifty])</f>
        <v>1.8553612241827992E-2</v>
      </c>
      <c r="M304">
        <v>5.0367589936063304</v>
      </c>
      <c r="N304">
        <f>(Table2[[#This Row],[1W Return vs Nifty]]-AVERAGE(Table2[1W Return vs Nifty]))/_xlfn.STDEV.P(Table2[1W Return vs Nifty])</f>
        <v>0.56584909888912882</v>
      </c>
      <c r="O304">
        <v>2732.2</v>
      </c>
      <c r="P304">
        <v>2698.8471505712</v>
      </c>
      <c r="Q304">
        <v>2443.8450847703398</v>
      </c>
      <c r="R304">
        <v>51.306661060035097</v>
      </c>
      <c r="S304" s="1">
        <f>(Table2[[#This Row],[Close Price]]-Table2[[#This Row],[20D EMA]])/Table2[[#This Row],[20D EMA]]</f>
        <v>4.7214698777542242E-3</v>
      </c>
      <c r="T304" s="1">
        <f>(Table2[[#This Row],[Close Price]]-Table2[[#This Row],[50D EMA]])/Table2[[#This Row],[50D EMA]]</f>
        <v>1.7138002579735079E-2</v>
      </c>
      <c r="U304" s="1">
        <f>(Table2[[#This Row],[Close Price]]-Table2[[#This Row],[200D EMA]])/Table2[[#This Row],[200D EMA]]</f>
        <v>0.12327087224433071</v>
      </c>
      <c r="V304">
        <v>1.25501598221243</v>
      </c>
      <c r="W304">
        <v>2731</v>
      </c>
      <c r="X304">
        <v>2788.8</v>
      </c>
      <c r="Y304">
        <v>2731</v>
      </c>
      <c r="Z304">
        <v>2833</v>
      </c>
      <c r="AA304">
        <v>2731</v>
      </c>
      <c r="AB304">
        <v>2833</v>
      </c>
      <c r="AC304" s="1">
        <f>(Table2[[#This Row],[Close Price]]/Table2[[#This Row],[Day Low]])-1</f>
        <v>5.1629439765652485E-3</v>
      </c>
      <c r="AD304" s="1">
        <f>(Table2[[#This Row],[Day High]]/Table2[[#This Row],[Close Price]])-1</f>
        <v>1.5919274343375589E-2</v>
      </c>
      <c r="AE304" s="1">
        <f>(Table2[[#This Row],[Close Price]]/Table2[[#This Row],[Current Week Low]])-1</f>
        <v>5.1629439765652485E-3</v>
      </c>
      <c r="AF304" s="1">
        <f>(Table2[[#This Row],[Current Week High]]/Table2[[#This Row],[Close Price]])-1</f>
        <v>3.2020691413791935E-2</v>
      </c>
      <c r="AG304" s="1">
        <f>(Table2[[#This Row],[Close Price]]/Table2[[#This Row],[Current Month Low]])-1</f>
        <v>5.1629439765652485E-3</v>
      </c>
      <c r="AH304" s="1">
        <f>(Table2[[#This Row],[Current Month High]]/Table2[[#This Row],[Close Price]])-1</f>
        <v>3.2020691413791935E-2</v>
      </c>
      <c r="AI304">
        <v>4.8322465483953296</v>
      </c>
      <c r="AJ304">
        <v>50.762566509329197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-0.01</v>
      </c>
      <c r="AM304" t="s">
        <v>3174</v>
      </c>
      <c r="AN304">
        <v>-0.35</v>
      </c>
      <c r="AO304" t="s">
        <v>3174</v>
      </c>
      <c r="AP304">
        <v>7.6651377069795995E-2</v>
      </c>
      <c r="AQ304">
        <f>(Table2[[#This Row],[Sharpe Ratio]]-AVERAGE(Table2[Sharpe Ratio]))/_xlfn.STDEV.P(Table2[Sharpe Ratio])</f>
        <v>0.17759365958198384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0.85520126479886538</v>
      </c>
      <c r="AS304">
        <f>_xlfn.RANK.AVG(Table2[[#This Row],[1Y Return vs Nifty Z-Score]],Table2[1Y Return vs Nifty Z-Score])</f>
        <v>342</v>
      </c>
      <c r="AT304">
        <f>_xlfn.RANK.AVG(Table2[[#This Row],[6M Return vs Nifty Z-Score]],Table2[6M Return vs Nifty Z-Score])</f>
        <v>313</v>
      </c>
      <c r="AU304">
        <f>_xlfn.RANK.AVG(Table2[[#This Row],[Sharpe Ratio Z-Score]],Table2[Sharpe Ratio Z-Score])</f>
        <v>295</v>
      </c>
      <c r="AV304">
        <f>(Table2[[#This Row],[Rank 1Y]]+Table2[[#This Row],[Rank 6M]]+Table2[[#This Row],[Rank Sharpe]])/3</f>
        <v>316.66666666666669</v>
      </c>
    </row>
    <row r="305" spans="1:48" x14ac:dyDescent="0.3">
      <c r="A305" t="s">
        <v>837</v>
      </c>
      <c r="B305" t="s">
        <v>838</v>
      </c>
      <c r="C305" t="s">
        <v>3138</v>
      </c>
      <c r="D305" t="s">
        <v>839</v>
      </c>
      <c r="E305">
        <v>19256.843908250001</v>
      </c>
      <c r="F305">
        <v>866.75</v>
      </c>
      <c r="G305">
        <v>7.4726454812932097</v>
      </c>
      <c r="H305">
        <f>(Table2[[#This Row],[1Y Return vs Nifty]]-AVERAGE(Table2[1Y Return vs Nifty]))/_xlfn.STDEV.P(Table2[1Y Return vs Nifty])</f>
        <v>-0.29650245025894911</v>
      </c>
      <c r="I305">
        <v>12.916107857341901</v>
      </c>
      <c r="J305">
        <f>(Table2[[#This Row],[1M Return vs Nifty]]-AVERAGE(Table2[1M Return vs Nifty]))/_xlfn.STDEV.P(Table2[1M Return vs Nifty])</f>
        <v>1.0989735975758337</v>
      </c>
      <c r="K305">
        <v>18.620205228678799</v>
      </c>
      <c r="L305">
        <f>(Table2[[#This Row],[6M Return vs Nifty]]-AVERAGE(Table2[6M Return vs Nifty]))/_xlfn.STDEV.P(Table2[6M Return vs Nifty])</f>
        <v>0.32394830921014411</v>
      </c>
      <c r="M305">
        <v>4.52700446040524</v>
      </c>
      <c r="N305">
        <f>(Table2[[#This Row],[1W Return vs Nifty]]-AVERAGE(Table2[1W Return vs Nifty]))/_xlfn.STDEV.P(Table2[1W Return vs Nifty])</f>
        <v>0.44249302896175063</v>
      </c>
      <c r="O305">
        <v>858.35</v>
      </c>
      <c r="P305">
        <v>806.73506043326802</v>
      </c>
      <c r="Q305">
        <v>725.83549834642997</v>
      </c>
      <c r="R305">
        <v>47.786076489182499</v>
      </c>
      <c r="S305" s="1">
        <f>(Table2[[#This Row],[Close Price]]-Table2[[#This Row],[20D EMA]])/Table2[[#This Row],[20D EMA]]</f>
        <v>9.7862177433447623E-3</v>
      </c>
      <c r="T305" s="1">
        <f>(Table2[[#This Row],[Close Price]]-Table2[[#This Row],[50D EMA]])/Table2[[#This Row],[50D EMA]]</f>
        <v>7.4392378006355828E-2</v>
      </c>
      <c r="U305" s="1">
        <f>(Table2[[#This Row],[Close Price]]-Table2[[#This Row],[200D EMA]])/Table2[[#This Row],[200D EMA]]</f>
        <v>0.19414109942899724</v>
      </c>
      <c r="V305">
        <v>1.07011554558609</v>
      </c>
      <c r="W305">
        <v>857</v>
      </c>
      <c r="X305">
        <v>888</v>
      </c>
      <c r="Y305">
        <v>857</v>
      </c>
      <c r="Z305">
        <v>903</v>
      </c>
      <c r="AA305">
        <v>857</v>
      </c>
      <c r="AB305">
        <v>903</v>
      </c>
      <c r="AC305" s="1">
        <f>(Table2[[#This Row],[Close Price]]/Table2[[#This Row],[Day Low]])-1</f>
        <v>1.1376896149358329E-2</v>
      </c>
      <c r="AD305" s="1">
        <f>(Table2[[#This Row],[Day High]]/Table2[[#This Row],[Close Price]])-1</f>
        <v>2.4516873377559811E-2</v>
      </c>
      <c r="AE305" s="1">
        <f>(Table2[[#This Row],[Close Price]]/Table2[[#This Row],[Current Week Low]])-1</f>
        <v>1.1376896149358329E-2</v>
      </c>
      <c r="AF305" s="1">
        <f>(Table2[[#This Row],[Current Week High]]/Table2[[#This Row],[Close Price]])-1</f>
        <v>4.1822901644072763E-2</v>
      </c>
      <c r="AG305" s="1">
        <f>(Table2[[#This Row],[Close Price]]/Table2[[#This Row],[Current Month Low]])-1</f>
        <v>1.1376896149358329E-2</v>
      </c>
      <c r="AH305" s="1">
        <f>(Table2[[#This Row],[Current Month High]]/Table2[[#This Row],[Close Price]])-1</f>
        <v>4.1822901644072763E-2</v>
      </c>
      <c r="AI305">
        <v>7.8742428612633404</v>
      </c>
      <c r="AJ305">
        <v>45.917508417508401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0.26</v>
      </c>
      <c r="AM305" t="s">
        <v>3175</v>
      </c>
      <c r="AN305">
        <v>-2.0699999999999998</v>
      </c>
      <c r="AO305" t="s">
        <v>3174</v>
      </c>
      <c r="AP305">
        <v>6.3071845302381996E-2</v>
      </c>
      <c r="AQ305">
        <f>(Table2[[#This Row],[Sharpe Ratio]]-AVERAGE(Table2[Sharpe Ratio]))/_xlfn.STDEV.P(Table2[Sharpe Ratio])</f>
        <v>1.9051177711777466E-2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1.5879636632005567</v>
      </c>
      <c r="AS305">
        <f>_xlfn.RANK.AVG(Table2[[#This Row],[1Y Return vs Nifty Z-Score]],Table2[1Y Return vs Nifty Z-Score])</f>
        <v>390</v>
      </c>
      <c r="AT305">
        <f>_xlfn.RANK.AVG(Table2[[#This Row],[6M Return vs Nifty Z-Score]],Table2[6M Return vs Nifty Z-Score])</f>
        <v>218</v>
      </c>
      <c r="AU305">
        <f>_xlfn.RANK.AVG(Table2[[#This Row],[Sharpe Ratio Z-Score]],Table2[Sharpe Ratio Z-Score])</f>
        <v>342</v>
      </c>
      <c r="AV305">
        <f>(Table2[[#This Row],[Rank 1Y]]+Table2[[#This Row],[Rank 6M]]+Table2[[#This Row],[Rank Sharpe]])/3</f>
        <v>316.66666666666669</v>
      </c>
    </row>
    <row r="306" spans="1:48" x14ac:dyDescent="0.3">
      <c r="A306" t="s">
        <v>328</v>
      </c>
      <c r="B306" t="s">
        <v>329</v>
      </c>
      <c r="C306" t="s">
        <v>3135</v>
      </c>
      <c r="D306" t="s">
        <v>330</v>
      </c>
      <c r="E306">
        <v>78884.117523840003</v>
      </c>
      <c r="F306">
        <v>4078.4</v>
      </c>
      <c r="G306">
        <v>6.9916266509809697</v>
      </c>
      <c r="H306">
        <f>(Table2[[#This Row],[1Y Return vs Nifty]]-AVERAGE(Table2[1Y Return vs Nifty]))/_xlfn.STDEV.P(Table2[1Y Return vs Nifty])</f>
        <v>-0.30469408701778239</v>
      </c>
      <c r="I306">
        <v>3.1136988592420298</v>
      </c>
      <c r="J306">
        <f>(Table2[[#This Row],[1M Return vs Nifty]]-AVERAGE(Table2[1M Return vs Nifty]))/_xlfn.STDEV.P(Table2[1M Return vs Nifty])</f>
        <v>0.20208223004758122</v>
      </c>
      <c r="K306">
        <v>2.2702601553578399</v>
      </c>
      <c r="L306">
        <f>(Table2[[#This Row],[6M Return vs Nifty]]-AVERAGE(Table2[6M Return vs Nifty]))/_xlfn.STDEV.P(Table2[6M Return vs Nifty])</f>
        <v>-0.21813531030605945</v>
      </c>
      <c r="M306">
        <v>6.0928891134458301</v>
      </c>
      <c r="N306">
        <f>(Table2[[#This Row],[1W Return vs Nifty]]-AVERAGE(Table2[1W Return vs Nifty]))/_xlfn.STDEV.P(Table2[1W Return vs Nifty])</f>
        <v>0.8214232084457731</v>
      </c>
      <c r="O306">
        <v>4143.43</v>
      </c>
      <c r="P306">
        <v>4097.5602004707698</v>
      </c>
      <c r="Q306">
        <v>3838.2754553940299</v>
      </c>
      <c r="R306">
        <v>42.650517679123901</v>
      </c>
      <c r="S306" s="1">
        <f>(Table2[[#This Row],[Close Price]]-Table2[[#This Row],[20D EMA]])/Table2[[#This Row],[20D EMA]]</f>
        <v>-1.5694726349908216E-2</v>
      </c>
      <c r="T306" s="1">
        <f>(Table2[[#This Row],[Close Price]]-Table2[[#This Row],[50D EMA]])/Table2[[#This Row],[50D EMA]]</f>
        <v>-4.6760021899296079E-3</v>
      </c>
      <c r="U306" s="1">
        <f>(Table2[[#This Row],[Close Price]]-Table2[[#This Row],[200D EMA]])/Table2[[#This Row],[200D EMA]]</f>
        <v>6.2560529434779577E-2</v>
      </c>
      <c r="V306">
        <v>1.3341509802848599</v>
      </c>
      <c r="W306">
        <v>4042.8</v>
      </c>
      <c r="X306">
        <v>4178.05</v>
      </c>
      <c r="Y306">
        <v>4042.8</v>
      </c>
      <c r="Z306">
        <v>4406</v>
      </c>
      <c r="AA306">
        <v>4042.8</v>
      </c>
      <c r="AB306">
        <v>4400</v>
      </c>
      <c r="AC306" s="1">
        <f>(Table2[[#This Row],[Close Price]]/Table2[[#This Row],[Day Low]])-1</f>
        <v>8.8057781735431107E-3</v>
      </c>
      <c r="AD306" s="1">
        <f>(Table2[[#This Row],[Day High]]/Table2[[#This Row],[Close Price]])-1</f>
        <v>2.443360141231854E-2</v>
      </c>
      <c r="AE306" s="1">
        <f>(Table2[[#This Row],[Close Price]]/Table2[[#This Row],[Current Week Low]])-1</f>
        <v>8.8057781735431107E-3</v>
      </c>
      <c r="AF306" s="1">
        <f>(Table2[[#This Row],[Current Week High]]/Table2[[#This Row],[Close Price]])-1</f>
        <v>8.0325617889368317E-2</v>
      </c>
      <c r="AG306" s="1">
        <f>(Table2[[#This Row],[Close Price]]/Table2[[#This Row],[Current Month Low]])-1</f>
        <v>8.8057781735431107E-3</v>
      </c>
      <c r="AH306" s="1">
        <f>(Table2[[#This Row],[Current Month High]]/Table2[[#This Row],[Close Price]])-1</f>
        <v>7.8854452726559332E-2</v>
      </c>
      <c r="AI306">
        <v>14.792565712043899</v>
      </c>
      <c r="AJ306">
        <v>41.647998610749298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-0.02</v>
      </c>
      <c r="AM306" t="s">
        <v>3174</v>
      </c>
      <c r="AN306">
        <v>-1.38</v>
      </c>
      <c r="AO306" t="s">
        <v>3174</v>
      </c>
      <c r="AP306">
        <v>0.12703951108755099</v>
      </c>
      <c r="AQ306">
        <f>(Table2[[#This Row],[Sharpe Ratio]]-AVERAGE(Table2[Sharpe Ratio]))/_xlfn.STDEV.P(Table2[Sharpe Ratio])</f>
        <v>0.76588049898195243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1.2665565401514649</v>
      </c>
      <c r="AS306">
        <f>_xlfn.RANK.AVG(Table2[[#This Row],[1Y Return vs Nifty Z-Score]],Table2[1Y Return vs Nifty Z-Score])</f>
        <v>396</v>
      </c>
      <c r="AT306">
        <f>_xlfn.RANK.AVG(Table2[[#This Row],[6M Return vs Nifty Z-Score]],Table2[6M Return vs Nifty Z-Score])</f>
        <v>396</v>
      </c>
      <c r="AU306">
        <f>_xlfn.RANK.AVG(Table2[[#This Row],[Sharpe Ratio Z-Score]],Table2[Sharpe Ratio Z-Score])</f>
        <v>160</v>
      </c>
      <c r="AV306">
        <f>(Table2[[#This Row],[Rank 1Y]]+Table2[[#This Row],[Rank 6M]]+Table2[[#This Row],[Rank Sharpe]])/3</f>
        <v>317.33333333333331</v>
      </c>
    </row>
    <row r="307" spans="1:48" x14ac:dyDescent="0.3">
      <c r="A307" t="s">
        <v>716</v>
      </c>
      <c r="B307" t="s">
        <v>717</v>
      </c>
      <c r="C307" t="s">
        <v>3133</v>
      </c>
      <c r="D307" t="s">
        <v>51</v>
      </c>
      <c r="E307">
        <v>24429.847866339998</v>
      </c>
      <c r="F307">
        <v>1242.8499999999999</v>
      </c>
      <c r="G307">
        <v>31.098961447520999</v>
      </c>
      <c r="H307">
        <f>(Table2[[#This Row],[1Y Return vs Nifty]]-AVERAGE(Table2[1Y Return vs Nifty]))/_xlfn.STDEV.P(Table2[1Y Return vs Nifty])</f>
        <v>0.10584811514226622</v>
      </c>
      <c r="I307">
        <v>18.130328394340999</v>
      </c>
      <c r="J307">
        <f>(Table2[[#This Row],[1M Return vs Nifty]]-AVERAGE(Table2[1M Return vs Nifty]))/_xlfn.STDEV.P(Table2[1M Return vs Nifty])</f>
        <v>1.5760593209862266</v>
      </c>
      <c r="K307">
        <v>12.6307228270722</v>
      </c>
      <c r="L307">
        <f>(Table2[[#This Row],[6M Return vs Nifty]]-AVERAGE(Table2[6M Return vs Nifty]))/_xlfn.STDEV.P(Table2[6M Return vs Nifty])</f>
        <v>0.12536658402811404</v>
      </c>
      <c r="M307">
        <v>8.8776110967573505</v>
      </c>
      <c r="N307">
        <f>(Table2[[#This Row],[1W Return vs Nifty]]-AVERAGE(Table2[1W Return vs Nifty]))/_xlfn.STDEV.P(Table2[1W Return vs Nifty])</f>
        <v>1.4953011974153634</v>
      </c>
      <c r="O307">
        <v>1183.8</v>
      </c>
      <c r="P307">
        <v>1140.2171076263701</v>
      </c>
      <c r="Q307">
        <v>1001.2900813867</v>
      </c>
      <c r="R307">
        <v>68.569726188974897</v>
      </c>
      <c r="S307" s="1">
        <f>(Table2[[#This Row],[Close Price]]-Table2[[#This Row],[20D EMA]])/Table2[[#This Row],[20D EMA]]</f>
        <v>4.9881736779861428E-2</v>
      </c>
      <c r="T307" s="1">
        <f>(Table2[[#This Row],[Close Price]]-Table2[[#This Row],[50D EMA]])/Table2[[#This Row],[50D EMA]]</f>
        <v>9.0011710653319629E-2</v>
      </c>
      <c r="U307" s="1">
        <f>(Table2[[#This Row],[Close Price]]-Table2[[#This Row],[200D EMA]])/Table2[[#This Row],[200D EMA]]</f>
        <v>0.2412486881711246</v>
      </c>
      <c r="V307">
        <v>0.61248078538883299</v>
      </c>
      <c r="W307">
        <v>1218.6500000000001</v>
      </c>
      <c r="X307">
        <v>1274.8499999999999</v>
      </c>
      <c r="Y307">
        <v>1166</v>
      </c>
      <c r="Z307">
        <v>1274.8499999999999</v>
      </c>
      <c r="AA307">
        <v>1166</v>
      </c>
      <c r="AB307">
        <v>1274.8499999999999</v>
      </c>
      <c r="AC307" s="1">
        <f>(Table2[[#This Row],[Close Price]]/Table2[[#This Row],[Day Low]])-1</f>
        <v>1.9858039634021107E-2</v>
      </c>
      <c r="AD307" s="1">
        <f>(Table2[[#This Row],[Day High]]/Table2[[#This Row],[Close Price]])-1</f>
        <v>2.5747274409622989E-2</v>
      </c>
      <c r="AE307" s="1">
        <f>(Table2[[#This Row],[Close Price]]/Table2[[#This Row],[Current Week Low]])-1</f>
        <v>6.5909090909090917E-2</v>
      </c>
      <c r="AF307" s="1">
        <f>(Table2[[#This Row],[Current Week High]]/Table2[[#This Row],[Close Price]])-1</f>
        <v>2.5747274409622989E-2</v>
      </c>
      <c r="AG307" s="1">
        <f>(Table2[[#This Row],[Close Price]]/Table2[[#This Row],[Current Month Low]])-1</f>
        <v>6.5909090909090917E-2</v>
      </c>
      <c r="AH307" s="1">
        <f>(Table2[[#This Row],[Current Month High]]/Table2[[#This Row],[Close Price]])-1</f>
        <v>2.5747274409622989E-2</v>
      </c>
      <c r="AI307">
        <v>3.3873757895160401</v>
      </c>
      <c r="AJ307">
        <v>75.754790355652901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0.03</v>
      </c>
      <c r="AM307" t="s">
        <v>3175</v>
      </c>
      <c r="AN307">
        <v>3.56</v>
      </c>
      <c r="AO307" t="s">
        <v>3175</v>
      </c>
      <c r="AP307">
        <v>4.0753631369307E-2</v>
      </c>
      <c r="AQ307">
        <f>(Table2[[#This Row],[Sharpe Ratio]]-AVERAGE(Table2[Sharpe Ratio]))/_xlfn.STDEV.P(Table2[Sharpe Ratio])</f>
        <v>-0.2415163505700727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3.0610588670018974</v>
      </c>
      <c r="AS307">
        <f>_xlfn.RANK.AVG(Table2[[#This Row],[1Y Return vs Nifty Z-Score]],Table2[1Y Return vs Nifty Z-Score])</f>
        <v>271</v>
      </c>
      <c r="AT307">
        <f>_xlfn.RANK.AVG(Table2[[#This Row],[6M Return vs Nifty Z-Score]],Table2[6M Return vs Nifty Z-Score])</f>
        <v>277</v>
      </c>
      <c r="AU307">
        <f>_xlfn.RANK.AVG(Table2[[#This Row],[Sharpe Ratio Z-Score]],Table2[Sharpe Ratio Z-Score])</f>
        <v>404</v>
      </c>
      <c r="AV307">
        <f>(Table2[[#This Row],[Rank 1Y]]+Table2[[#This Row],[Rank 6M]]+Table2[[#This Row],[Rank Sharpe]])/3</f>
        <v>317.33333333333331</v>
      </c>
    </row>
    <row r="308" spans="1:48" x14ac:dyDescent="0.3">
      <c r="A308" t="s">
        <v>373</v>
      </c>
      <c r="B308" t="s">
        <v>374</v>
      </c>
      <c r="C308" t="s">
        <v>3141</v>
      </c>
      <c r="D308" t="s">
        <v>375</v>
      </c>
      <c r="E308">
        <v>67117.187301900005</v>
      </c>
      <c r="F308">
        <v>5283.7</v>
      </c>
      <c r="G308">
        <v>4.8987701017526204</v>
      </c>
      <c r="H308">
        <f>(Table2[[#This Row],[1Y Return vs Nifty]]-AVERAGE(Table2[1Y Return vs Nifty]))/_xlfn.STDEV.P(Table2[1Y Return vs Nifty])</f>
        <v>-0.34033493839255163</v>
      </c>
      <c r="I308">
        <v>0.315208629505003</v>
      </c>
      <c r="J308">
        <f>(Table2[[#This Row],[1M Return vs Nifty]]-AVERAGE(Table2[1M Return vs Nifty]))/_xlfn.STDEV.P(Table2[1M Return vs Nifty])</f>
        <v>-5.3971330832181107E-2</v>
      </c>
      <c r="K308">
        <v>14.904234653809301</v>
      </c>
      <c r="L308">
        <f>(Table2[[#This Row],[6M Return vs Nifty]]-AVERAGE(Table2[6M Return vs Nifty]))/_xlfn.STDEV.P(Table2[6M Return vs Nifty])</f>
        <v>0.20074503420172154</v>
      </c>
      <c r="M308">
        <v>2.6163777527237801</v>
      </c>
      <c r="N308">
        <f>(Table2[[#This Row],[1W Return vs Nifty]]-AVERAGE(Table2[1W Return vs Nifty]))/_xlfn.STDEV.P(Table2[1W Return vs Nifty])</f>
        <v>-1.9861666106542886E-2</v>
      </c>
      <c r="O308">
        <v>5326.45</v>
      </c>
      <c r="P308">
        <v>5361.1018921453497</v>
      </c>
      <c r="Q308">
        <v>4962.44264310178</v>
      </c>
      <c r="R308">
        <v>46.962562420738799</v>
      </c>
      <c r="S308" s="1">
        <f>(Table2[[#This Row],[Close Price]]-Table2[[#This Row],[20D EMA]])/Table2[[#This Row],[20D EMA]]</f>
        <v>-8.0259835349998591E-3</v>
      </c>
      <c r="T308" s="1">
        <f>(Table2[[#This Row],[Close Price]]-Table2[[#This Row],[50D EMA]])/Table2[[#This Row],[50D EMA]]</f>
        <v>-1.4437683465548901E-2</v>
      </c>
      <c r="U308" s="1">
        <f>(Table2[[#This Row],[Close Price]]-Table2[[#This Row],[200D EMA]])/Table2[[#This Row],[200D EMA]]</f>
        <v>6.4737747114275462E-2</v>
      </c>
      <c r="V308">
        <v>0.92516713638338199</v>
      </c>
      <c r="W308">
        <v>5145.1000000000004</v>
      </c>
      <c r="X308">
        <v>5320.5</v>
      </c>
      <c r="Y308">
        <v>5121.5</v>
      </c>
      <c r="Z308">
        <v>5431.85</v>
      </c>
      <c r="AA308">
        <v>5121.5</v>
      </c>
      <c r="AB308">
        <v>5431.85</v>
      </c>
      <c r="AC308" s="1">
        <f>(Table2[[#This Row],[Close Price]]/Table2[[#This Row],[Day Low]])-1</f>
        <v>2.6938251929019774E-2</v>
      </c>
      <c r="AD308" s="1">
        <f>(Table2[[#This Row],[Day High]]/Table2[[#This Row],[Close Price]])-1</f>
        <v>6.9648163218956061E-3</v>
      </c>
      <c r="AE308" s="1">
        <f>(Table2[[#This Row],[Close Price]]/Table2[[#This Row],[Current Week Low]])-1</f>
        <v>3.1670409059845639E-2</v>
      </c>
      <c r="AF308" s="1">
        <f>(Table2[[#This Row],[Current Week High]]/Table2[[#This Row],[Close Price]])-1</f>
        <v>2.8039063535022946E-2</v>
      </c>
      <c r="AG308" s="1">
        <f>(Table2[[#This Row],[Close Price]]/Table2[[#This Row],[Current Month Low]])-1</f>
        <v>3.1670409059845639E-2</v>
      </c>
      <c r="AH308" s="1">
        <f>(Table2[[#This Row],[Current Month High]]/Table2[[#This Row],[Close Price]])-1</f>
        <v>2.8039063535022946E-2</v>
      </c>
      <c r="AI308">
        <v>22.262808259363698</v>
      </c>
      <c r="AJ308">
        <v>46.728686475978897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-0.15</v>
      </c>
      <c r="AM308" t="s">
        <v>3174</v>
      </c>
      <c r="AN308">
        <v>-2.11</v>
      </c>
      <c r="AO308" t="s">
        <v>3174</v>
      </c>
      <c r="AP308">
        <v>7.7220550564866999E-2</v>
      </c>
      <c r="AQ308">
        <f>(Table2[[#This Row],[Sharpe Ratio]]-AVERAGE(Table2[Sharpe Ratio]))/_xlfn.STDEV.P(Table2[Sharpe Ratio])</f>
        <v>0.184238820848872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408</v>
      </c>
      <c r="AT308">
        <f>_xlfn.RANK.AVG(Table2[[#This Row],[6M Return vs Nifty Z-Score]],Table2[6M Return vs Nifty Z-Score])</f>
        <v>253</v>
      </c>
      <c r="AU308">
        <f>_xlfn.RANK.AVG(Table2[[#This Row],[Sharpe Ratio Z-Score]],Table2[Sharpe Ratio Z-Score])</f>
        <v>293</v>
      </c>
      <c r="AV308">
        <f>(Table2[[#This Row],[Rank 1Y]]+Table2[[#This Row],[Rank 6M]]+Table2[[#This Row],[Rank Sharpe]])/3</f>
        <v>318</v>
      </c>
    </row>
    <row r="309" spans="1:48" x14ac:dyDescent="0.3">
      <c r="A309" t="s">
        <v>567</v>
      </c>
      <c r="B309" t="s">
        <v>568</v>
      </c>
      <c r="C309" t="s">
        <v>3132</v>
      </c>
      <c r="D309" t="s">
        <v>48</v>
      </c>
      <c r="E309">
        <v>36046.790999999997</v>
      </c>
      <c r="F309">
        <v>59.69</v>
      </c>
      <c r="G309">
        <v>63.536579561211397</v>
      </c>
      <c r="H309">
        <f>(Table2[[#This Row],[1Y Return vs Nifty]]-AVERAGE(Table2[1Y Return vs Nifty]))/_xlfn.STDEV.P(Table2[1Y Return vs Nifty])</f>
        <v>0.65825306930304062</v>
      </c>
      <c r="I309">
        <v>-3.8322048473202202</v>
      </c>
      <c r="J309">
        <f>(Table2[[#This Row],[1M Return vs Nifty]]-AVERAGE(Table2[1M Return vs Nifty]))/_xlfn.STDEV.P(Table2[1M Return vs Nifty])</f>
        <v>-0.43344737041142456</v>
      </c>
      <c r="K309">
        <v>-16.582677383636899</v>
      </c>
      <c r="L309">
        <f>(Table2[[#This Row],[6M Return vs Nifty]]-AVERAGE(Table2[6M Return vs Nifty]))/_xlfn.STDEV.P(Table2[6M Return vs Nifty])</f>
        <v>-0.84320582729069804</v>
      </c>
      <c r="M309">
        <v>2.0415445463943001</v>
      </c>
      <c r="N309">
        <f>(Table2[[#This Row],[1W Return vs Nifty]]-AVERAGE(Table2[1W Return vs Nifty]))/_xlfn.STDEV.P(Table2[1W Return vs Nifty])</f>
        <v>-0.15896619697019634</v>
      </c>
      <c r="O309">
        <v>61.55</v>
      </c>
      <c r="P309">
        <v>62.889680734457897</v>
      </c>
      <c r="Q309">
        <v>59.156592428879001</v>
      </c>
      <c r="R309">
        <v>37.315628223753997</v>
      </c>
      <c r="S309" s="1">
        <f>(Table2[[#This Row],[Close Price]]-Table2[[#This Row],[20D EMA]])/Table2[[#This Row],[20D EMA]]</f>
        <v>-3.021933387489845E-2</v>
      </c>
      <c r="T309" s="1">
        <f>(Table2[[#This Row],[Close Price]]-Table2[[#This Row],[50D EMA]])/Table2[[#This Row],[50D EMA]]</f>
        <v>-5.0877674955420185E-2</v>
      </c>
      <c r="U309" s="1">
        <f>(Table2[[#This Row],[Close Price]]-Table2[[#This Row],[200D EMA]])/Table2[[#This Row],[200D EMA]]</f>
        <v>9.0168745226879895E-3</v>
      </c>
      <c r="V309">
        <v>0.75259209998910304</v>
      </c>
      <c r="W309">
        <v>58.52</v>
      </c>
      <c r="X309">
        <v>60.59</v>
      </c>
      <c r="Y309">
        <v>58.52</v>
      </c>
      <c r="Z309">
        <v>62.88</v>
      </c>
      <c r="AA309">
        <v>58.52</v>
      </c>
      <c r="AB309">
        <v>61.82</v>
      </c>
      <c r="AC309" s="1">
        <f>(Table2[[#This Row],[Close Price]]/Table2[[#This Row],[Day Low]])-1</f>
        <v>1.9993164730006674E-2</v>
      </c>
      <c r="AD309" s="1">
        <f>(Table2[[#This Row],[Day High]]/Table2[[#This Row],[Close Price]])-1</f>
        <v>1.5077902496230644E-2</v>
      </c>
      <c r="AE309" s="1">
        <f>(Table2[[#This Row],[Close Price]]/Table2[[#This Row],[Current Week Low]])-1</f>
        <v>1.9993164730006674E-2</v>
      </c>
      <c r="AF309" s="1">
        <f>(Table2[[#This Row],[Current Week High]]/Table2[[#This Row],[Close Price]])-1</f>
        <v>5.3442787736639463E-2</v>
      </c>
      <c r="AG309" s="1">
        <f>(Table2[[#This Row],[Close Price]]/Table2[[#This Row],[Current Month Low]])-1</f>
        <v>1.9993164730006674E-2</v>
      </c>
      <c r="AH309" s="1">
        <f>(Table2[[#This Row],[Current Month High]]/Table2[[#This Row],[Close Price]])-1</f>
        <v>3.5684369241078873E-2</v>
      </c>
      <c r="AI309">
        <v>30.926453342268399</v>
      </c>
      <c r="AJ309">
        <v>96.348684210526301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-0.14000000000000001</v>
      </c>
      <c r="AM309" t="s">
        <v>3174</v>
      </c>
      <c r="AN309">
        <v>-1.36</v>
      </c>
      <c r="AO309" t="s">
        <v>3174</v>
      </c>
      <c r="AP309">
        <v>0.106430190465157</v>
      </c>
      <c r="AQ309">
        <f>(Table2[[#This Row],[Sharpe Ratio]]-AVERAGE(Table2[Sharpe Ratio]))/_xlfn.STDEV.P(Table2[Sharpe Ratio])</f>
        <v>0.52526448238454049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137</v>
      </c>
      <c r="AT309">
        <f>_xlfn.RANK.AVG(Table2[[#This Row],[6M Return vs Nifty Z-Score]],Table2[6M Return vs Nifty Z-Score])</f>
        <v>602</v>
      </c>
      <c r="AU309">
        <f>_xlfn.RANK.AVG(Table2[[#This Row],[Sharpe Ratio Z-Score]],Table2[Sharpe Ratio Z-Score])</f>
        <v>215</v>
      </c>
      <c r="AV309">
        <f>(Table2[[#This Row],[Rank 1Y]]+Table2[[#This Row],[Rank 6M]]+Table2[[#This Row],[Rank Sharpe]])/3</f>
        <v>318</v>
      </c>
    </row>
    <row r="310" spans="1:48" x14ac:dyDescent="0.3">
      <c r="A310" t="s">
        <v>771</v>
      </c>
      <c r="B310" t="s">
        <v>772</v>
      </c>
      <c r="C310" t="s">
        <v>3135</v>
      </c>
      <c r="D310" t="s">
        <v>190</v>
      </c>
      <c r="E310">
        <v>21057.449266560001</v>
      </c>
      <c r="F310">
        <v>1780.8</v>
      </c>
      <c r="G310">
        <v>9.9682433776791903</v>
      </c>
      <c r="H310">
        <f>(Table2[[#This Row],[1Y Return vs Nifty]]-AVERAGE(Table2[1Y Return vs Nifty]))/_xlfn.STDEV.P(Table2[1Y Return vs Nifty])</f>
        <v>-0.25400300912473744</v>
      </c>
      <c r="I310">
        <v>-3.9600969680342999</v>
      </c>
      <c r="J310">
        <f>(Table2[[#This Row],[1M Return vs Nifty]]-AVERAGE(Table2[1M Return vs Nifty]))/_xlfn.STDEV.P(Table2[1M Return vs Nifty])</f>
        <v>-0.44514912036549953</v>
      </c>
      <c r="K310">
        <v>-11.6342964963809</v>
      </c>
      <c r="L310">
        <f>(Table2[[#This Row],[6M Return vs Nifty]]-AVERAGE(Table2[6M Return vs Nifty]))/_xlfn.STDEV.P(Table2[6M Return vs Nifty])</f>
        <v>-0.67914189863043573</v>
      </c>
      <c r="M310">
        <v>2.6553076468009098</v>
      </c>
      <c r="N310">
        <f>(Table2[[#This Row],[1W Return vs Nifty]]-AVERAGE(Table2[1W Return vs Nifty]))/_xlfn.STDEV.P(Table2[1W Return vs Nifty])</f>
        <v>-1.0440977474531408E-2</v>
      </c>
      <c r="O310">
        <v>1870.42</v>
      </c>
      <c r="P310">
        <v>1916.6680022810101</v>
      </c>
      <c r="Q310">
        <v>1827.4504814899401</v>
      </c>
      <c r="R310">
        <v>27.174873523362901</v>
      </c>
      <c r="S310" s="1">
        <f>(Table2[[#This Row],[Close Price]]-Table2[[#This Row],[20D EMA]])/Table2[[#This Row],[20D EMA]]</f>
        <v>-4.7914372173094875E-2</v>
      </c>
      <c r="T310" s="1">
        <f>(Table2[[#This Row],[Close Price]]-Table2[[#This Row],[50D EMA]])/Table2[[#This Row],[50D EMA]]</f>
        <v>-7.0887603966526699E-2</v>
      </c>
      <c r="U310" s="1">
        <f>(Table2[[#This Row],[Close Price]]-Table2[[#This Row],[200D EMA]])/Table2[[#This Row],[200D EMA]]</f>
        <v>-2.5527630960432649E-2</v>
      </c>
      <c r="V310">
        <v>0.704062909838716</v>
      </c>
      <c r="W310">
        <v>1761</v>
      </c>
      <c r="X310">
        <v>1810.95</v>
      </c>
      <c r="Y310">
        <v>1761</v>
      </c>
      <c r="Z310">
        <v>1859</v>
      </c>
      <c r="AA310">
        <v>1761</v>
      </c>
      <c r="AB310">
        <v>1859</v>
      </c>
      <c r="AC310" s="1">
        <f>(Table2[[#This Row],[Close Price]]/Table2[[#This Row],[Day Low]])-1</f>
        <v>1.1243611584327073E-2</v>
      </c>
      <c r="AD310" s="1">
        <f>(Table2[[#This Row],[Day High]]/Table2[[#This Row],[Close Price]])-1</f>
        <v>1.6930592991913906E-2</v>
      </c>
      <c r="AE310" s="1">
        <f>(Table2[[#This Row],[Close Price]]/Table2[[#This Row],[Current Week Low]])-1</f>
        <v>1.1243611584327073E-2</v>
      </c>
      <c r="AF310" s="1">
        <f>(Table2[[#This Row],[Current Week High]]/Table2[[#This Row],[Close Price]])-1</f>
        <v>4.3912848158131235E-2</v>
      </c>
      <c r="AG310" s="1">
        <f>(Table2[[#This Row],[Close Price]]/Table2[[#This Row],[Current Month Low]])-1</f>
        <v>1.1243611584327073E-2</v>
      </c>
      <c r="AH310" s="1">
        <f>(Table2[[#This Row],[Current Month High]]/Table2[[#This Row],[Close Price]])-1</f>
        <v>4.3912848158131235E-2</v>
      </c>
      <c r="AI310">
        <v>36.362870619946001</v>
      </c>
      <c r="AJ310">
        <v>59.949701351776099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-0.16</v>
      </c>
      <c r="AM310" t="s">
        <v>3174</v>
      </c>
      <c r="AN310">
        <v>-10.17</v>
      </c>
      <c r="AO310" t="s">
        <v>3174</v>
      </c>
      <c r="AP310">
        <v>0.20336404248783099</v>
      </c>
      <c r="AQ310">
        <f>(Table2[[#This Row],[Sharpe Ratio]]-AVERAGE(Table2[Sharpe Ratio]))/_xlfn.STDEV.P(Table2[Sharpe Ratio])</f>
        <v>1.65697754437627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379</v>
      </c>
      <c r="AT310">
        <f>_xlfn.RANK.AVG(Table2[[#This Row],[6M Return vs Nifty Z-Score]],Table2[6M Return vs Nifty Z-Score])</f>
        <v>546</v>
      </c>
      <c r="AU310">
        <f>_xlfn.RANK.AVG(Table2[[#This Row],[Sharpe Ratio Z-Score]],Table2[Sharpe Ratio Z-Score])</f>
        <v>31</v>
      </c>
      <c r="AV310">
        <f>(Table2[[#This Row],[Rank 1Y]]+Table2[[#This Row],[Rank 6M]]+Table2[[#This Row],[Rank Sharpe]])/3</f>
        <v>318.66666666666669</v>
      </c>
    </row>
    <row r="311" spans="1:48" x14ac:dyDescent="0.3">
      <c r="A311" t="s">
        <v>892</v>
      </c>
      <c r="B311" t="s">
        <v>893</v>
      </c>
      <c r="C311" t="s">
        <v>3145</v>
      </c>
      <c r="D311" t="s">
        <v>607</v>
      </c>
      <c r="E311">
        <v>17382.75161313</v>
      </c>
      <c r="F311">
        <v>554.54999999999995</v>
      </c>
      <c r="G311">
        <v>64.420315919665597</v>
      </c>
      <c r="H311">
        <f>(Table2[[#This Row],[1Y Return vs Nifty]]-AVERAGE(Table2[1Y Return vs Nifty]))/_xlfn.STDEV.P(Table2[1Y Return vs Nifty])</f>
        <v>0.6733028901891206</v>
      </c>
      <c r="I311">
        <v>-13.8800937780111</v>
      </c>
      <c r="J311">
        <f>(Table2[[#This Row],[1M Return vs Nifty]]-AVERAGE(Table2[1M Return vs Nifty]))/_xlfn.STDEV.P(Table2[1M Return vs Nifty])</f>
        <v>-1.3527994241327315</v>
      </c>
      <c r="K311">
        <v>-26.7165329461384</v>
      </c>
      <c r="L311">
        <f>(Table2[[#This Row],[6M Return vs Nifty]]-AVERAGE(Table2[6M Return vs Nifty]))/_xlfn.STDEV.P(Table2[6M Return vs Nifty])</f>
        <v>-1.179194546417289</v>
      </c>
      <c r="M311">
        <v>-1.78872150320436</v>
      </c>
      <c r="N311">
        <f>(Table2[[#This Row],[1W Return vs Nifty]]-AVERAGE(Table2[1W Return vs Nifty]))/_xlfn.STDEV.P(Table2[1W Return vs Nifty])</f>
        <v>-1.0858565645510296</v>
      </c>
      <c r="O311">
        <v>594.87</v>
      </c>
      <c r="P311">
        <v>626.61040574517006</v>
      </c>
      <c r="Q311">
        <v>593.08907846740499</v>
      </c>
      <c r="R311">
        <v>28.063667752647799</v>
      </c>
      <c r="S311" s="1">
        <f>(Table2[[#This Row],[Close Price]]-Table2[[#This Row],[20D EMA]])/Table2[[#This Row],[20D EMA]]</f>
        <v>-6.7779514851984551E-2</v>
      </c>
      <c r="T311" s="1">
        <f>(Table2[[#This Row],[Close Price]]-Table2[[#This Row],[50D EMA]])/Table2[[#This Row],[50D EMA]]</f>
        <v>-0.11500033367539643</v>
      </c>
      <c r="U311" s="1">
        <f>(Table2[[#This Row],[Close Price]]-Table2[[#This Row],[200D EMA]])/Table2[[#This Row],[200D EMA]]</f>
        <v>-6.4980253163645238E-2</v>
      </c>
      <c r="V311">
        <v>1.02183931837708</v>
      </c>
      <c r="W311">
        <v>551</v>
      </c>
      <c r="X311">
        <v>573.9</v>
      </c>
      <c r="Y311">
        <v>551</v>
      </c>
      <c r="Z311">
        <v>589.04999999999995</v>
      </c>
      <c r="AA311">
        <v>551</v>
      </c>
      <c r="AB311">
        <v>589.04999999999995</v>
      </c>
      <c r="AC311" s="1">
        <f>(Table2[[#This Row],[Close Price]]/Table2[[#This Row],[Day Low]])-1</f>
        <v>6.442831215970779E-3</v>
      </c>
      <c r="AD311" s="1">
        <f>(Table2[[#This Row],[Day High]]/Table2[[#This Row],[Close Price]])-1</f>
        <v>3.4893156613470477E-2</v>
      </c>
      <c r="AE311" s="1">
        <f>(Table2[[#This Row],[Close Price]]/Table2[[#This Row],[Current Week Low]])-1</f>
        <v>6.442831215970779E-3</v>
      </c>
      <c r="AF311" s="1">
        <f>(Table2[[#This Row],[Current Week High]]/Table2[[#This Row],[Close Price]])-1</f>
        <v>6.2212604814714689E-2</v>
      </c>
      <c r="AG311" s="1">
        <f>(Table2[[#This Row],[Close Price]]/Table2[[#This Row],[Current Month Low]])-1</f>
        <v>6.442831215970779E-3</v>
      </c>
      <c r="AH311" s="1">
        <f>(Table2[[#This Row],[Current Month High]]/Table2[[#This Row],[Close Price]])-1</f>
        <v>6.2212604814714689E-2</v>
      </c>
      <c r="AI311">
        <v>41.060319177711598</v>
      </c>
      <c r="AJ311">
        <v>96.474756421612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-0.28999999999999998</v>
      </c>
      <c r="AM311" t="s">
        <v>3174</v>
      </c>
      <c r="AN311">
        <v>-7.47</v>
      </c>
      <c r="AO311" t="s">
        <v>3174</v>
      </c>
      <c r="AP311">
        <v>0.13333214683300801</v>
      </c>
      <c r="AQ311">
        <f>(Table2[[#This Row],[Sharpe Ratio]]-AVERAGE(Table2[Sharpe Ratio]))/_xlfn.STDEV.P(Table2[Sharpe Ratio])</f>
        <v>0.83934769252568964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136</v>
      </c>
      <c r="AT311">
        <f>_xlfn.RANK.AVG(Table2[[#This Row],[6M Return vs Nifty Z-Score]],Table2[6M Return vs Nifty Z-Score])</f>
        <v>681</v>
      </c>
      <c r="AU311">
        <f>_xlfn.RANK.AVG(Table2[[#This Row],[Sharpe Ratio Z-Score]],Table2[Sharpe Ratio Z-Score])</f>
        <v>141</v>
      </c>
      <c r="AV311">
        <f>(Table2[[#This Row],[Rank 1Y]]+Table2[[#This Row],[Rank 6M]]+Table2[[#This Row],[Rank Sharpe]])/3</f>
        <v>319.33333333333331</v>
      </c>
    </row>
    <row r="312" spans="1:48" x14ac:dyDescent="0.3">
      <c r="A312" t="s">
        <v>1507</v>
      </c>
      <c r="B312" t="s">
        <v>1508</v>
      </c>
      <c r="C312" t="s">
        <v>3132</v>
      </c>
      <c r="D312" t="s">
        <v>48</v>
      </c>
      <c r="E312">
        <v>6774.9592018720004</v>
      </c>
      <c r="F312">
        <v>40.33</v>
      </c>
      <c r="G312">
        <v>26.038067225069799</v>
      </c>
      <c r="H312">
        <f>(Table2[[#This Row],[1Y Return vs Nifty]]-AVERAGE(Table2[1Y Return vs Nifty]))/_xlfn.STDEV.P(Table2[1Y Return vs Nifty])</f>
        <v>1.9662285123330125E-2</v>
      </c>
      <c r="I312">
        <v>-8.6417011274047493</v>
      </c>
      <c r="J312">
        <f>(Table2[[#This Row],[1M Return vs Nifty]]-AVERAGE(Table2[1M Return vs Nifty]))/_xlfn.STDEV.P(Table2[1M Return vs Nifty])</f>
        <v>-0.87350202397701415</v>
      </c>
      <c r="K312">
        <v>-5.9406865524275903</v>
      </c>
      <c r="L312">
        <f>(Table2[[#This Row],[6M Return vs Nifty]]-AVERAGE(Table2[6M Return vs Nifty]))/_xlfn.STDEV.P(Table2[6M Return vs Nifty])</f>
        <v>-0.49036984632746411</v>
      </c>
      <c r="M312">
        <v>1.91041342571838</v>
      </c>
      <c r="N312">
        <f>(Table2[[#This Row],[1W Return vs Nifty]]-AVERAGE(Table2[1W Return vs Nifty]))/_xlfn.STDEV.P(Table2[1W Return vs Nifty])</f>
        <v>-0.19069876360413177</v>
      </c>
      <c r="O312">
        <v>43.76</v>
      </c>
      <c r="P312">
        <v>45.3553752795805</v>
      </c>
      <c r="Q312">
        <v>40.575260427532903</v>
      </c>
      <c r="R312">
        <v>29.767549109175199</v>
      </c>
      <c r="S312" s="1">
        <f>(Table2[[#This Row],[Close Price]]-Table2[[#This Row],[20D EMA]])/Table2[[#This Row],[20D EMA]]</f>
        <v>-7.8382084095063989E-2</v>
      </c>
      <c r="T312" s="1">
        <f>(Table2[[#This Row],[Close Price]]-Table2[[#This Row],[50D EMA]])/Table2[[#This Row],[50D EMA]]</f>
        <v>-0.11079999335476741</v>
      </c>
      <c r="U312" s="1">
        <f>(Table2[[#This Row],[Close Price]]-Table2[[#This Row],[200D EMA]])/Table2[[#This Row],[200D EMA]]</f>
        <v>-6.0445804894077833E-3</v>
      </c>
      <c r="V312">
        <v>0.421898966334394</v>
      </c>
      <c r="W312">
        <v>40.049999999999997</v>
      </c>
      <c r="X312">
        <v>42.37</v>
      </c>
      <c r="Y312">
        <v>40.049999999999997</v>
      </c>
      <c r="Z312">
        <v>44</v>
      </c>
      <c r="AA312">
        <v>40.049999999999997</v>
      </c>
      <c r="AB312">
        <v>44</v>
      </c>
      <c r="AC312" s="1">
        <f>(Table2[[#This Row],[Close Price]]/Table2[[#This Row],[Day Low]])-1</f>
        <v>6.9912609238451662E-3</v>
      </c>
      <c r="AD312" s="1">
        <f>(Table2[[#This Row],[Day High]]/Table2[[#This Row],[Close Price]])-1</f>
        <v>5.058269278452765E-2</v>
      </c>
      <c r="AE312" s="1">
        <f>(Table2[[#This Row],[Close Price]]/Table2[[#This Row],[Current Week Low]])-1</f>
        <v>6.9912609238451662E-3</v>
      </c>
      <c r="AF312" s="1">
        <f>(Table2[[#This Row],[Current Week High]]/Table2[[#This Row],[Close Price]])-1</f>
        <v>9.0999256136870876E-2</v>
      </c>
      <c r="AG312" s="1">
        <f>(Table2[[#This Row],[Close Price]]/Table2[[#This Row],[Current Month Low]])-1</f>
        <v>6.9912609238451662E-3</v>
      </c>
      <c r="AH312" s="1">
        <f>(Table2[[#This Row],[Current Month High]]/Table2[[#This Row],[Close Price]])-1</f>
        <v>9.0999256136870876E-2</v>
      </c>
      <c r="AI312">
        <v>42.5737664269774</v>
      </c>
      <c r="AJ312">
        <v>78.016352604860998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-0.18</v>
      </c>
      <c r="AM312" t="s">
        <v>3174</v>
      </c>
      <c r="AN312">
        <v>-7.31</v>
      </c>
      <c r="AO312" t="s">
        <v>3174</v>
      </c>
      <c r="AP312">
        <v>0.12034093181601099</v>
      </c>
      <c r="AQ312">
        <f>(Table2[[#This Row],[Sharpe Ratio]]-AVERAGE(Table2[Sharpe Ratio]))/_xlfn.STDEV.P(Table2[Sharpe Ratio])</f>
        <v>0.68767387147048609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297</v>
      </c>
      <c r="AT312">
        <f>_xlfn.RANK.AVG(Table2[[#This Row],[6M Return vs Nifty Z-Score]],Table2[6M Return vs Nifty Z-Score])</f>
        <v>486</v>
      </c>
      <c r="AU312">
        <f>_xlfn.RANK.AVG(Table2[[#This Row],[Sharpe Ratio Z-Score]],Table2[Sharpe Ratio Z-Score])</f>
        <v>175</v>
      </c>
      <c r="AV312">
        <f>(Table2[[#This Row],[Rank 1Y]]+Table2[[#This Row],[Rank 6M]]+Table2[[#This Row],[Rank Sharpe]])/3</f>
        <v>319.33333333333331</v>
      </c>
    </row>
    <row r="313" spans="1:48" x14ac:dyDescent="0.3">
      <c r="A313" t="s">
        <v>367</v>
      </c>
      <c r="B313" t="s">
        <v>368</v>
      </c>
      <c r="C313" t="s">
        <v>3143</v>
      </c>
      <c r="D313" t="s">
        <v>276</v>
      </c>
      <c r="E313">
        <v>68195.823237489996</v>
      </c>
      <c r="F313">
        <v>7996.3</v>
      </c>
      <c r="G313">
        <v>5.2127103351421002</v>
      </c>
      <c r="H313">
        <f>(Table2[[#This Row],[1Y Return vs Nifty]]-AVERAGE(Table2[1Y Return vs Nifty]))/_xlfn.STDEV.P(Table2[1Y Return vs Nifty])</f>
        <v>-0.3349886105695003</v>
      </c>
      <c r="I313">
        <v>15.4594482556545</v>
      </c>
      <c r="J313">
        <f>(Table2[[#This Row],[1M Return vs Nifty]]-AVERAGE(Table2[1M Return vs Nifty]))/_xlfn.STDEV.P(Table2[1M Return vs Nifty])</f>
        <v>1.331681705182302</v>
      </c>
      <c r="K313">
        <v>2.5229190133638499</v>
      </c>
      <c r="L313">
        <f>(Table2[[#This Row],[6M Return vs Nifty]]-AVERAGE(Table2[6M Return vs Nifty]))/_xlfn.STDEV.P(Table2[6M Return vs Nifty])</f>
        <v>-0.20975838747014014</v>
      </c>
      <c r="M313">
        <v>0.16630291928243601</v>
      </c>
      <c r="N313">
        <f>(Table2[[#This Row],[1W Return vs Nifty]]-AVERAGE(Table2[1W Return vs Nifty]))/_xlfn.STDEV.P(Table2[1W Return vs Nifty])</f>
        <v>-0.61275801679397079</v>
      </c>
      <c r="O313">
        <v>8149.97</v>
      </c>
      <c r="P313">
        <v>7996.56882131783</v>
      </c>
      <c r="Q313">
        <v>7348.5329608213297</v>
      </c>
      <c r="R313">
        <v>38.218415886837001</v>
      </c>
      <c r="S313" s="1">
        <f>(Table2[[#This Row],[Close Price]]-Table2[[#This Row],[20D EMA]])/Table2[[#This Row],[20D EMA]]</f>
        <v>-1.8855284129880242E-2</v>
      </c>
      <c r="T313" s="1">
        <f>(Table2[[#This Row],[Close Price]]-Table2[[#This Row],[50D EMA]])/Table2[[#This Row],[50D EMA]]</f>
        <v>-3.3617083006053521E-5</v>
      </c>
      <c r="U313" s="1">
        <f>(Table2[[#This Row],[Close Price]]-Table2[[#This Row],[200D EMA]])/Table2[[#This Row],[200D EMA]]</f>
        <v>8.8149164279759995E-2</v>
      </c>
      <c r="V313">
        <v>0.84404239545612803</v>
      </c>
      <c r="W313">
        <v>7965.95</v>
      </c>
      <c r="X313">
        <v>8289.9</v>
      </c>
      <c r="Y313">
        <v>7965.95</v>
      </c>
      <c r="Z313">
        <v>8560</v>
      </c>
      <c r="AA313">
        <v>7965.95</v>
      </c>
      <c r="AB313">
        <v>8560</v>
      </c>
      <c r="AC313" s="1">
        <f>(Table2[[#This Row],[Close Price]]/Table2[[#This Row],[Day Low]])-1</f>
        <v>3.8099661685047082E-3</v>
      </c>
      <c r="AD313" s="1">
        <f>(Table2[[#This Row],[Day High]]/Table2[[#This Row],[Close Price]])-1</f>
        <v>3.6716981603991838E-2</v>
      </c>
      <c r="AE313" s="1">
        <f>(Table2[[#This Row],[Close Price]]/Table2[[#This Row],[Current Week Low]])-1</f>
        <v>3.8099661685047082E-3</v>
      </c>
      <c r="AF313" s="1">
        <f>(Table2[[#This Row],[Current Week High]]/Table2[[#This Row],[Close Price]])-1</f>
        <v>7.0495103985593222E-2</v>
      </c>
      <c r="AG313" s="1">
        <f>(Table2[[#This Row],[Close Price]]/Table2[[#This Row],[Current Month Low]])-1</f>
        <v>3.8099661685047082E-3</v>
      </c>
      <c r="AH313" s="1">
        <f>(Table2[[#This Row],[Current Month High]]/Table2[[#This Row],[Close Price]])-1</f>
        <v>7.0495103985593222E-2</v>
      </c>
      <c r="AI313">
        <v>24.245588584720402</v>
      </c>
      <c r="AJ313">
        <v>50.165258215962403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-0.05</v>
      </c>
      <c r="AM313" t="s">
        <v>3174</v>
      </c>
      <c r="AN313">
        <v>-1.06</v>
      </c>
      <c r="AO313" t="s">
        <v>3174</v>
      </c>
      <c r="AP313">
        <v>0.12524847849394299</v>
      </c>
      <c r="AQ313">
        <f>(Table2[[#This Row],[Sharpe Ratio]]-AVERAGE(Table2[Sharpe Ratio]))/_xlfn.STDEV.P(Table2[Sharpe Ratio])</f>
        <v>0.74497000240780442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0.9191466927564953</v>
      </c>
      <c r="AS313">
        <f>_xlfn.RANK.AVG(Table2[[#This Row],[1Y Return vs Nifty Z-Score]],Table2[1Y Return vs Nifty Z-Score])</f>
        <v>406</v>
      </c>
      <c r="AT313">
        <f>_xlfn.RANK.AVG(Table2[[#This Row],[6M Return vs Nifty Z-Score]],Table2[6M Return vs Nifty Z-Score])</f>
        <v>391</v>
      </c>
      <c r="AU313">
        <f>_xlfn.RANK.AVG(Table2[[#This Row],[Sharpe Ratio Z-Score]],Table2[Sharpe Ratio Z-Score])</f>
        <v>163</v>
      </c>
      <c r="AV313">
        <f>(Table2[[#This Row],[Rank 1Y]]+Table2[[#This Row],[Rank 6M]]+Table2[[#This Row],[Rank Sharpe]])/3</f>
        <v>320</v>
      </c>
    </row>
    <row r="314" spans="1:48" x14ac:dyDescent="0.3">
      <c r="A314" t="s">
        <v>813</v>
      </c>
      <c r="B314" t="s">
        <v>814</v>
      </c>
      <c r="C314" t="s">
        <v>3133</v>
      </c>
      <c r="D314" t="s">
        <v>51</v>
      </c>
      <c r="E314">
        <v>20099.388193499999</v>
      </c>
      <c r="F314">
        <v>1921.25</v>
      </c>
      <c r="G314">
        <v>53.303748784902403</v>
      </c>
      <c r="H314">
        <f>(Table2[[#This Row],[1Y Return vs Nifty]]-AVERAGE(Table2[1Y Return vs Nifty]))/_xlfn.STDEV.P(Table2[1Y Return vs Nifty])</f>
        <v>0.48399038465986072</v>
      </c>
      <c r="I314">
        <v>8.6494689496779706</v>
      </c>
      <c r="J314">
        <f>(Table2[[#This Row],[1M Return vs Nifty]]-AVERAGE(Table2[1M Return vs Nifty]))/_xlfn.STDEV.P(Table2[1M Return vs Nifty])</f>
        <v>0.70858878447675444</v>
      </c>
      <c r="K314">
        <v>15.8246267583306</v>
      </c>
      <c r="L314">
        <f>(Table2[[#This Row],[6M Return vs Nifty]]-AVERAGE(Table2[6M Return vs Nifty]))/_xlfn.STDEV.P(Table2[6M Return vs Nifty])</f>
        <v>0.23126070145048624</v>
      </c>
      <c r="M314">
        <v>-6.6983539895345903</v>
      </c>
      <c r="N314">
        <f>(Table2[[#This Row],[1W Return vs Nifty]]-AVERAGE(Table2[1W Return vs Nifty]))/_xlfn.STDEV.P(Table2[1W Return vs Nifty])</f>
        <v>-2.2739440240156941</v>
      </c>
      <c r="O314">
        <v>2029.24</v>
      </c>
      <c r="P314">
        <v>1884.2990493541599</v>
      </c>
      <c r="Q314">
        <v>1583.49153381308</v>
      </c>
      <c r="R314">
        <v>35.0882038128264</v>
      </c>
      <c r="S314" s="1">
        <f>(Table2[[#This Row],[Close Price]]-Table2[[#This Row],[20D EMA]])/Table2[[#This Row],[20D EMA]]</f>
        <v>-5.3216967928879783E-2</v>
      </c>
      <c r="T314" s="1">
        <f>(Table2[[#This Row],[Close Price]]-Table2[[#This Row],[50D EMA]])/Table2[[#This Row],[50D EMA]]</f>
        <v>1.9609918424840757E-2</v>
      </c>
      <c r="U314" s="1">
        <f>(Table2[[#This Row],[Close Price]]-Table2[[#This Row],[200D EMA]])/Table2[[#This Row],[200D EMA]]</f>
        <v>0.21329982445412307</v>
      </c>
      <c r="V314">
        <v>2.4870253117244498</v>
      </c>
      <c r="W314">
        <v>1872.05</v>
      </c>
      <c r="X314">
        <v>1994</v>
      </c>
      <c r="Y314">
        <v>1872.05</v>
      </c>
      <c r="Z314">
        <v>2066.4499999999998</v>
      </c>
      <c r="AA314">
        <v>1872.05</v>
      </c>
      <c r="AB314">
        <v>2038.35</v>
      </c>
      <c r="AC314" s="1">
        <f>(Table2[[#This Row],[Close Price]]/Table2[[#This Row],[Day Low]])-1</f>
        <v>2.6281349322934799E-2</v>
      </c>
      <c r="AD314" s="1">
        <f>(Table2[[#This Row],[Day High]]/Table2[[#This Row],[Close Price]])-1</f>
        <v>3.7865972674040238E-2</v>
      </c>
      <c r="AE314" s="1">
        <f>(Table2[[#This Row],[Close Price]]/Table2[[#This Row],[Current Week Low]])-1</f>
        <v>2.6281349322934799E-2</v>
      </c>
      <c r="AF314" s="1">
        <f>(Table2[[#This Row],[Current Week High]]/Table2[[#This Row],[Close Price]])-1</f>
        <v>7.5575797007156664E-2</v>
      </c>
      <c r="AG314" s="1">
        <f>(Table2[[#This Row],[Close Price]]/Table2[[#This Row],[Current Month Low]])-1</f>
        <v>2.6281349322934799E-2</v>
      </c>
      <c r="AH314" s="1">
        <f>(Table2[[#This Row],[Current Month High]]/Table2[[#This Row],[Close Price]])-1</f>
        <v>6.0949902407286816E-2</v>
      </c>
      <c r="AI314">
        <v>38.6597267404033</v>
      </c>
      <c r="AJ314">
        <v>82.802093244529004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0.02</v>
      </c>
      <c r="AM314" t="s">
        <v>3175</v>
      </c>
      <c r="AN314">
        <v>-7.46</v>
      </c>
      <c r="AO314" t="s">
        <v>3174</v>
      </c>
      <c r="AQ314">
        <f>(Table2[[#This Row],[Sharpe Ratio]]-AVERAGE(Table2[Sharpe Ratio]))/_xlfn.STDEV.P(Table2[Sharpe Ratio])</f>
        <v>-0.71731934386752538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-1.5674234972961181</v>
      </c>
      <c r="AS314">
        <f>_xlfn.RANK.AVG(Table2[[#This Row],[1Y Return vs Nifty Z-Score]],Table2[1Y Return vs Nifty Z-Score])</f>
        <v>179</v>
      </c>
      <c r="AT314">
        <f>_xlfn.RANK.AVG(Table2[[#This Row],[6M Return vs Nifty Z-Score]],Table2[6M Return vs Nifty Z-Score])</f>
        <v>242</v>
      </c>
      <c r="AU314">
        <f>_xlfn.RANK.AVG(Table2[[#This Row],[Sharpe Ratio Z-Score]],Table2[Sharpe Ratio Z-Score])</f>
        <v>541.5</v>
      </c>
      <c r="AV314">
        <f>(Table2[[#This Row],[Rank 1Y]]+Table2[[#This Row],[Rank 6M]]+Table2[[#This Row],[Rank Sharpe]])/3</f>
        <v>320.83333333333331</v>
      </c>
    </row>
    <row r="315" spans="1:48" x14ac:dyDescent="0.3">
      <c r="A315" t="s">
        <v>248</v>
      </c>
      <c r="B315" t="s">
        <v>249</v>
      </c>
      <c r="C315" t="s">
        <v>3133</v>
      </c>
      <c r="D315" t="s">
        <v>51</v>
      </c>
      <c r="E315">
        <v>106394.15093264999</v>
      </c>
      <c r="F315">
        <v>1057.3499999999999</v>
      </c>
      <c r="G315">
        <v>46.515753657981001</v>
      </c>
      <c r="H315">
        <f>(Table2[[#This Row],[1Y Return vs Nifty]]-AVERAGE(Table2[1Y Return vs Nifty]))/_xlfn.STDEV.P(Table2[1Y Return vs Nifty])</f>
        <v>0.36839243527318871</v>
      </c>
      <c r="I315">
        <v>-3.0019596592076301</v>
      </c>
      <c r="J315">
        <f>(Table2[[#This Row],[1M Return vs Nifty]]-AVERAGE(Table2[1M Return vs Nifty]))/_xlfn.STDEV.P(Table2[1M Return vs Nifty])</f>
        <v>-0.35748239666931736</v>
      </c>
      <c r="K315">
        <v>-3.5619586034585802</v>
      </c>
      <c r="L315">
        <f>(Table2[[#This Row],[6M Return vs Nifty]]-AVERAGE(Table2[6M Return vs Nifty]))/_xlfn.STDEV.P(Table2[6M Return vs Nifty])</f>
        <v>-0.41150294795937292</v>
      </c>
      <c r="M315">
        <v>5.7794109280792298</v>
      </c>
      <c r="N315">
        <f>(Table2[[#This Row],[1W Return vs Nifty]]-AVERAGE(Table2[1W Return vs Nifty]))/_xlfn.STDEV.P(Table2[1W Return vs Nifty])</f>
        <v>0.74556427157284599</v>
      </c>
      <c r="O315">
        <v>1085.55</v>
      </c>
      <c r="P315">
        <v>1111.6709636385799</v>
      </c>
      <c r="Q315">
        <v>993.38575017948097</v>
      </c>
      <c r="R315">
        <v>34.899948332339399</v>
      </c>
      <c r="S315" s="1">
        <f>(Table2[[#This Row],[Close Price]]-Table2[[#This Row],[20D EMA]])/Table2[[#This Row],[20D EMA]]</f>
        <v>-2.5977615033853849E-2</v>
      </c>
      <c r="T315" s="1">
        <f>(Table2[[#This Row],[Close Price]]-Table2[[#This Row],[50D EMA]])/Table2[[#This Row],[50D EMA]]</f>
        <v>-4.8864246180167853E-2</v>
      </c>
      <c r="U315" s="1">
        <f>(Table2[[#This Row],[Close Price]]-Table2[[#This Row],[200D EMA]])/Table2[[#This Row],[200D EMA]]</f>
        <v>6.4390142307720985E-2</v>
      </c>
      <c r="V315">
        <v>0.70522385463235504</v>
      </c>
      <c r="W315">
        <v>1050.0999999999999</v>
      </c>
      <c r="X315">
        <v>1077</v>
      </c>
      <c r="Y315">
        <v>1050.0999999999999</v>
      </c>
      <c r="Z315">
        <v>1088.8499999999999</v>
      </c>
      <c r="AA315">
        <v>1050.0999999999999</v>
      </c>
      <c r="AB315">
        <v>1087.25</v>
      </c>
      <c r="AC315" s="1">
        <f>(Table2[[#This Row],[Close Price]]/Table2[[#This Row],[Day Low]])-1</f>
        <v>6.9041043710122985E-3</v>
      </c>
      <c r="AD315" s="1">
        <f>(Table2[[#This Row],[Day High]]/Table2[[#This Row],[Close Price]])-1</f>
        <v>1.8584196339906489E-2</v>
      </c>
      <c r="AE315" s="1">
        <f>(Table2[[#This Row],[Close Price]]/Table2[[#This Row],[Current Week Low]])-1</f>
        <v>6.9041043710122985E-3</v>
      </c>
      <c r="AF315" s="1">
        <f>(Table2[[#This Row],[Current Week High]]/Table2[[#This Row],[Close Price]])-1</f>
        <v>2.9791459781529195E-2</v>
      </c>
      <c r="AG315" s="1">
        <f>(Table2[[#This Row],[Close Price]]/Table2[[#This Row],[Current Month Low]])-1</f>
        <v>6.9041043710122985E-3</v>
      </c>
      <c r="AH315" s="1">
        <f>(Table2[[#This Row],[Current Month High]]/Table2[[#This Row],[Close Price]])-1</f>
        <v>2.8278242776753393E-2</v>
      </c>
      <c r="AI315">
        <v>25.247079964061101</v>
      </c>
      <c r="AJ315">
        <v>86.235138705416105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-0.2</v>
      </c>
      <c r="AM315" t="s">
        <v>3174</v>
      </c>
      <c r="AN315">
        <v>-4.82</v>
      </c>
      <c r="AO315" t="s">
        <v>3174</v>
      </c>
      <c r="AP315">
        <v>7.4909232478491003E-2</v>
      </c>
      <c r="AQ315">
        <f>(Table2[[#This Row],[Sharpe Ratio]]-AVERAGE(Table2[Sharpe Ratio]))/_xlfn.STDEV.P(Table2[Sharpe Ratio])</f>
        <v>0.15725393564945178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201</v>
      </c>
      <c r="AT315">
        <f>_xlfn.RANK.AVG(Table2[[#This Row],[6M Return vs Nifty Z-Score]],Table2[6M Return vs Nifty Z-Score])</f>
        <v>459</v>
      </c>
      <c r="AU315">
        <f>_xlfn.RANK.AVG(Table2[[#This Row],[Sharpe Ratio Z-Score]],Table2[Sharpe Ratio Z-Score])</f>
        <v>303</v>
      </c>
      <c r="AV315">
        <f>(Table2[[#This Row],[Rank 1Y]]+Table2[[#This Row],[Rank 6M]]+Table2[[#This Row],[Rank Sharpe]])/3</f>
        <v>321</v>
      </c>
    </row>
    <row r="316" spans="1:48" x14ac:dyDescent="0.3">
      <c r="A316" t="s">
        <v>288</v>
      </c>
      <c r="B316" t="s">
        <v>289</v>
      </c>
      <c r="C316" t="s">
        <v>3140</v>
      </c>
      <c r="D316" t="s">
        <v>48</v>
      </c>
      <c r="E316">
        <v>94967.429712287994</v>
      </c>
      <c r="F316">
        <v>89.94</v>
      </c>
      <c r="G316">
        <v>24.518015778556101</v>
      </c>
      <c r="H316">
        <f>(Table2[[#This Row],[1Y Return vs Nifty]]-AVERAGE(Table2[1Y Return vs Nifty]))/_xlfn.STDEV.P(Table2[1Y Return vs Nifty])</f>
        <v>-6.2238310116590444E-3</v>
      </c>
      <c r="I316">
        <v>-4.3053008941867699</v>
      </c>
      <c r="J316">
        <f>(Table2[[#This Row],[1M Return vs Nifty]]-AVERAGE(Table2[1M Return vs Nifty]))/_xlfn.STDEV.P(Table2[1M Return vs Nifty])</f>
        <v>-0.47673425637268169</v>
      </c>
      <c r="K316">
        <v>-4.5396781303733</v>
      </c>
      <c r="L316">
        <f>(Table2[[#This Row],[6M Return vs Nifty]]-AVERAGE(Table2[6M Return vs Nifty]))/_xlfn.STDEV.P(Table2[6M Return vs Nifty])</f>
        <v>-0.44391931007219981</v>
      </c>
      <c r="M316">
        <v>-1.6646307620163601</v>
      </c>
      <c r="N316">
        <f>(Table2[[#This Row],[1W Return vs Nifty]]-AVERAGE(Table2[1W Return vs Nifty]))/_xlfn.STDEV.P(Table2[1W Return vs Nifty])</f>
        <v>-1.0558277072278746</v>
      </c>
      <c r="O316">
        <v>93.53</v>
      </c>
      <c r="P316">
        <v>94.034476245173806</v>
      </c>
      <c r="Q316">
        <v>85.727950893822396</v>
      </c>
      <c r="R316">
        <v>33.245087799021</v>
      </c>
      <c r="S316" s="1">
        <f>(Table2[[#This Row],[Close Price]]-Table2[[#This Row],[20D EMA]])/Table2[[#This Row],[20D EMA]]</f>
        <v>-3.8383406393670515E-2</v>
      </c>
      <c r="T316" s="1">
        <f>(Table2[[#This Row],[Close Price]]-Table2[[#This Row],[50D EMA]])/Table2[[#This Row],[50D EMA]]</f>
        <v>-4.3542287984870358E-2</v>
      </c>
      <c r="U316" s="1">
        <f>(Table2[[#This Row],[Close Price]]-Table2[[#This Row],[200D EMA]])/Table2[[#This Row],[200D EMA]]</f>
        <v>4.9132739815447107E-2</v>
      </c>
      <c r="V316">
        <v>1.1376195255753601</v>
      </c>
      <c r="W316">
        <v>87.9</v>
      </c>
      <c r="X316">
        <v>90.84</v>
      </c>
      <c r="Y316">
        <v>87.9</v>
      </c>
      <c r="Z316">
        <v>95.51</v>
      </c>
      <c r="AA316">
        <v>87.9</v>
      </c>
      <c r="AB316">
        <v>94.93</v>
      </c>
      <c r="AC316" s="1">
        <f>(Table2[[#This Row],[Close Price]]/Table2[[#This Row],[Day Low]])-1</f>
        <v>2.3208191126279809E-2</v>
      </c>
      <c r="AD316" s="1">
        <f>(Table2[[#This Row],[Day High]]/Table2[[#This Row],[Close Price]])-1</f>
        <v>1.0006671114076049E-2</v>
      </c>
      <c r="AE316" s="1">
        <f>(Table2[[#This Row],[Close Price]]/Table2[[#This Row],[Current Week Low]])-1</f>
        <v>2.3208191126279809E-2</v>
      </c>
      <c r="AF316" s="1">
        <f>(Table2[[#This Row],[Current Week High]]/Table2[[#This Row],[Close Price]])-1</f>
        <v>6.1930175672670673E-2</v>
      </c>
      <c r="AG316" s="1">
        <f>(Table2[[#This Row],[Close Price]]/Table2[[#This Row],[Current Month Low]])-1</f>
        <v>2.3208191126279809E-2</v>
      </c>
      <c r="AH316" s="1">
        <f>(Table2[[#This Row],[Current Month High]]/Table2[[#This Row],[Close Price]])-1</f>
        <v>5.5481432065821679E-2</v>
      </c>
      <c r="AI316">
        <v>15.354680898376699</v>
      </c>
      <c r="AJ316">
        <v>72.961538461538396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-0.05</v>
      </c>
      <c r="AM316" t="s">
        <v>3174</v>
      </c>
      <c r="AN316">
        <v>-6</v>
      </c>
      <c r="AO316" t="s">
        <v>3174</v>
      </c>
      <c r="AP316">
        <v>0.11455377553648</v>
      </c>
      <c r="AQ316">
        <f>(Table2[[#This Row],[Sharpe Ratio]]-AVERAGE(Table2[Sharpe Ratio]))/_xlfn.STDEV.P(Table2[Sharpe Ratio])</f>
        <v>0.62010820460932903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306</v>
      </c>
      <c r="AT316">
        <f>_xlfn.RANK.AVG(Table2[[#This Row],[6M Return vs Nifty Z-Score]],Table2[6M Return vs Nifty Z-Score])</f>
        <v>468</v>
      </c>
      <c r="AU316">
        <f>_xlfn.RANK.AVG(Table2[[#This Row],[Sharpe Ratio Z-Score]],Table2[Sharpe Ratio Z-Score])</f>
        <v>189</v>
      </c>
      <c r="AV316">
        <f>(Table2[[#This Row],[Rank 1Y]]+Table2[[#This Row],[Rank 6M]]+Table2[[#This Row],[Rank Sharpe]])/3</f>
        <v>321</v>
      </c>
    </row>
    <row r="317" spans="1:48" x14ac:dyDescent="0.3">
      <c r="A317" t="s">
        <v>958</v>
      </c>
      <c r="B317" t="s">
        <v>959</v>
      </c>
      <c r="C317" t="s">
        <v>3129</v>
      </c>
      <c r="D317" t="s">
        <v>227</v>
      </c>
      <c r="E317">
        <v>15516.436454364901</v>
      </c>
      <c r="F317">
        <v>1217.1500000000001</v>
      </c>
      <c r="G317">
        <v>26.616317190146098</v>
      </c>
      <c r="H317">
        <f>(Table2[[#This Row],[1Y Return vs Nifty]]-AVERAGE(Table2[1Y Return vs Nifty]))/_xlfn.STDEV.P(Table2[1Y Return vs Nifty])</f>
        <v>2.9509745079603147E-2</v>
      </c>
      <c r="I317">
        <v>4.8487367048052299</v>
      </c>
      <c r="J317">
        <f>(Table2[[#This Row],[1M Return vs Nifty]]-AVERAGE(Table2[1M Return vs Nifty]))/_xlfn.STDEV.P(Table2[1M Return vs Nifty])</f>
        <v>0.36083305000644017</v>
      </c>
      <c r="K317">
        <v>24.7768878546031</v>
      </c>
      <c r="L317">
        <f>(Table2[[#This Row],[6M Return vs Nifty]]-AVERAGE(Table2[6M Return vs Nifty]))/_xlfn.STDEV.P(Table2[6M Return vs Nifty])</f>
        <v>0.52807357000502197</v>
      </c>
      <c r="M317">
        <v>1.87727793661236</v>
      </c>
      <c r="N317">
        <f>(Table2[[#This Row],[1W Return vs Nifty]]-AVERAGE(Table2[1W Return vs Nifty]))/_xlfn.STDEV.P(Table2[1W Return vs Nifty])</f>
        <v>-0.19871725769298698</v>
      </c>
      <c r="O317">
        <v>1240.18</v>
      </c>
      <c r="P317">
        <v>1176.9806957175299</v>
      </c>
      <c r="Q317">
        <v>1006.95294948303</v>
      </c>
      <c r="R317">
        <v>29.872636250899198</v>
      </c>
      <c r="S317" s="1">
        <f>(Table2[[#This Row],[Close Price]]-Table2[[#This Row],[20D EMA]])/Table2[[#This Row],[20D EMA]]</f>
        <v>-1.8569885016691101E-2</v>
      </c>
      <c r="T317" s="1">
        <f>(Table2[[#This Row],[Close Price]]-Table2[[#This Row],[50D EMA]])/Table2[[#This Row],[50D EMA]]</f>
        <v>3.4129110552642949E-2</v>
      </c>
      <c r="U317" s="1">
        <f>(Table2[[#This Row],[Close Price]]-Table2[[#This Row],[200D EMA]])/Table2[[#This Row],[200D EMA]]</f>
        <v>0.20874565254005692</v>
      </c>
      <c r="V317">
        <v>0.65191054273238203</v>
      </c>
      <c r="W317">
        <v>1198.5999999999999</v>
      </c>
      <c r="X317">
        <v>1234.8</v>
      </c>
      <c r="Y317">
        <v>1198.5999999999999</v>
      </c>
      <c r="Z317">
        <v>1284.95</v>
      </c>
      <c r="AA317">
        <v>1198.5999999999999</v>
      </c>
      <c r="AB317">
        <v>1255.05</v>
      </c>
      <c r="AC317" s="1">
        <f>(Table2[[#This Row],[Close Price]]/Table2[[#This Row],[Day Low]])-1</f>
        <v>1.5476389120640865E-2</v>
      </c>
      <c r="AD317" s="1">
        <f>(Table2[[#This Row],[Day High]]/Table2[[#This Row],[Close Price]])-1</f>
        <v>1.4501088608634749E-2</v>
      </c>
      <c r="AE317" s="1">
        <f>(Table2[[#This Row],[Close Price]]/Table2[[#This Row],[Current Week Low]])-1</f>
        <v>1.5476389120640865E-2</v>
      </c>
      <c r="AF317" s="1">
        <f>(Table2[[#This Row],[Current Week High]]/Table2[[#This Row],[Close Price]])-1</f>
        <v>5.5703898451300082E-2</v>
      </c>
      <c r="AG317" s="1">
        <f>(Table2[[#This Row],[Close Price]]/Table2[[#This Row],[Current Month Low]])-1</f>
        <v>1.5476389120640865E-2</v>
      </c>
      <c r="AH317" s="1">
        <f>(Table2[[#This Row],[Current Month High]]/Table2[[#This Row],[Close Price]])-1</f>
        <v>3.113831491599206E-2</v>
      </c>
      <c r="AI317">
        <v>10.175409768721901</v>
      </c>
      <c r="AJ317">
        <v>64.257759784075603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0.1</v>
      </c>
      <c r="AM317" t="s">
        <v>3175</v>
      </c>
      <c r="AN317">
        <v>-5.75</v>
      </c>
      <c r="AO317" t="s">
        <v>3174</v>
      </c>
      <c r="AP317">
        <v>4.6030151178280002E-3</v>
      </c>
      <c r="AQ317">
        <f>(Table2[[#This Row],[Sharpe Ratio]]-AVERAGE(Table2[Sharpe Ratio]))/_xlfn.STDEV.P(Table2[Sharpe Ratio])</f>
        <v>-0.66357865137783845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5.6120456020239851E-2</v>
      </c>
      <c r="AS317">
        <f>_xlfn.RANK.AVG(Table2[[#This Row],[1Y Return vs Nifty Z-Score]],Table2[1Y Return vs Nifty Z-Score])</f>
        <v>294</v>
      </c>
      <c r="AT317">
        <f>_xlfn.RANK.AVG(Table2[[#This Row],[6M Return vs Nifty Z-Score]],Table2[6M Return vs Nifty Z-Score])</f>
        <v>172</v>
      </c>
      <c r="AU317">
        <f>_xlfn.RANK.AVG(Table2[[#This Row],[Sharpe Ratio Z-Score]],Table2[Sharpe Ratio Z-Score])</f>
        <v>500</v>
      </c>
      <c r="AV317">
        <f>(Table2[[#This Row],[Rank 1Y]]+Table2[[#This Row],[Rank 6M]]+Table2[[#This Row],[Rank Sharpe]])/3</f>
        <v>322</v>
      </c>
    </row>
    <row r="318" spans="1:48" x14ac:dyDescent="0.3">
      <c r="A318" t="s">
        <v>326</v>
      </c>
      <c r="B318" t="s">
        <v>327</v>
      </c>
      <c r="C318" t="s">
        <v>3142</v>
      </c>
      <c r="D318" t="s">
        <v>135</v>
      </c>
      <c r="E318">
        <v>80567.106641439997</v>
      </c>
      <c r="F318">
        <v>2897.45</v>
      </c>
      <c r="G318">
        <v>56.3501463439137</v>
      </c>
      <c r="H318">
        <f>(Table2[[#This Row],[1Y Return vs Nifty]]-AVERAGE(Table2[1Y Return vs Nifty]))/_xlfn.STDEV.P(Table2[1Y Return vs Nifty])</f>
        <v>0.53586981360075692</v>
      </c>
      <c r="I318">
        <v>8.0534196357199299</v>
      </c>
      <c r="J318">
        <f>(Table2[[#This Row],[1M Return vs Nifty]]-AVERAGE(Table2[1M Return vs Nifty]))/_xlfn.STDEV.P(Table2[1M Return vs Nifty])</f>
        <v>0.6540520390283926</v>
      </c>
      <c r="K318">
        <v>9.1424397645556699</v>
      </c>
      <c r="L318">
        <f>(Table2[[#This Row],[6M Return vs Nifty]]-AVERAGE(Table2[6M Return vs Nifty]))/_xlfn.STDEV.P(Table2[6M Return vs Nifty])</f>
        <v>9.7123050720597463E-3</v>
      </c>
      <c r="M318">
        <v>-1.51835609856029</v>
      </c>
      <c r="N318">
        <f>(Table2[[#This Row],[1W Return vs Nifty]]-AVERAGE(Table2[1W Return vs Nifty]))/_xlfn.STDEV.P(Table2[1W Return vs Nifty])</f>
        <v>-1.0204305377302711</v>
      </c>
      <c r="O318">
        <v>3053.7</v>
      </c>
      <c r="P318">
        <v>3009.09014322342</v>
      </c>
      <c r="Q318">
        <v>2676.6334880550398</v>
      </c>
      <c r="R318">
        <v>35.3039354824406</v>
      </c>
      <c r="S318" s="1">
        <f>(Table2[[#This Row],[Close Price]]-Table2[[#This Row],[20D EMA]])/Table2[[#This Row],[20D EMA]]</f>
        <v>-5.1167436224907492E-2</v>
      </c>
      <c r="T318" s="1">
        <f>(Table2[[#This Row],[Close Price]]-Table2[[#This Row],[50D EMA]])/Table2[[#This Row],[50D EMA]]</f>
        <v>-3.7100963384177052E-2</v>
      </c>
      <c r="U318" s="1">
        <f>(Table2[[#This Row],[Close Price]]-Table2[[#This Row],[200D EMA]])/Table2[[#This Row],[200D EMA]]</f>
        <v>8.2497851472901881E-2</v>
      </c>
      <c r="V318">
        <v>1.61323870442503</v>
      </c>
      <c r="W318">
        <v>2889.05</v>
      </c>
      <c r="X318">
        <v>3060.55</v>
      </c>
      <c r="Y318">
        <v>2889.05</v>
      </c>
      <c r="Z318">
        <v>3279.95</v>
      </c>
      <c r="AA318">
        <v>2889.05</v>
      </c>
      <c r="AB318">
        <v>3279.95</v>
      </c>
      <c r="AC318" s="1">
        <f>(Table2[[#This Row],[Close Price]]/Table2[[#This Row],[Day Low]])-1</f>
        <v>2.9075301569718714E-3</v>
      </c>
      <c r="AD318" s="1">
        <f>(Table2[[#This Row],[Day High]]/Table2[[#This Row],[Close Price]])-1</f>
        <v>5.6290876460336037E-2</v>
      </c>
      <c r="AE318" s="1">
        <f>(Table2[[#This Row],[Close Price]]/Table2[[#This Row],[Current Week Low]])-1</f>
        <v>2.9075301569718714E-3</v>
      </c>
      <c r="AF318" s="1">
        <f>(Table2[[#This Row],[Current Week High]]/Table2[[#This Row],[Close Price]])-1</f>
        <v>0.1320126317969248</v>
      </c>
      <c r="AG318" s="1">
        <f>(Table2[[#This Row],[Close Price]]/Table2[[#This Row],[Current Month Low]])-1</f>
        <v>2.9075301569718714E-3</v>
      </c>
      <c r="AH318" s="1">
        <f>(Table2[[#This Row],[Current Month High]]/Table2[[#This Row],[Close Price]])-1</f>
        <v>0.1320126317969248</v>
      </c>
      <c r="AI318">
        <v>17.437746984417299</v>
      </c>
      <c r="AJ318">
        <v>89.023713996803295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-0.06</v>
      </c>
      <c r="AM318" t="s">
        <v>3174</v>
      </c>
      <c r="AN318">
        <v>1.44</v>
      </c>
      <c r="AO318" t="s">
        <v>3175</v>
      </c>
      <c r="AP318">
        <v>8.9610592766379994E-3</v>
      </c>
      <c r="AQ318">
        <f>(Table2[[#This Row],[Sharpe Ratio]]-AVERAGE(Table2[Sharpe Ratio]))/_xlfn.STDEV.P(Table2[Sharpe Ratio])</f>
        <v>-0.61269802096496295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-0.43349440099402481</v>
      </c>
      <c r="AS318">
        <f>_xlfn.RANK.AVG(Table2[[#This Row],[1Y Return vs Nifty Z-Score]],Table2[1Y Return vs Nifty Z-Score])</f>
        <v>165</v>
      </c>
      <c r="AT318">
        <f>_xlfn.RANK.AVG(Table2[[#This Row],[6M Return vs Nifty Z-Score]],Table2[6M Return vs Nifty Z-Score])</f>
        <v>316</v>
      </c>
      <c r="AU318">
        <f>_xlfn.RANK.AVG(Table2[[#This Row],[Sharpe Ratio Z-Score]],Table2[Sharpe Ratio Z-Score])</f>
        <v>487</v>
      </c>
      <c r="AV318">
        <f>(Table2[[#This Row],[Rank 1Y]]+Table2[[#This Row],[Rank 6M]]+Table2[[#This Row],[Rank Sharpe]])/3</f>
        <v>322.66666666666669</v>
      </c>
    </row>
    <row r="319" spans="1:48" x14ac:dyDescent="0.3">
      <c r="A319" t="s">
        <v>1234</v>
      </c>
      <c r="B319" t="s">
        <v>1235</v>
      </c>
      <c r="C319" t="s">
        <v>3143</v>
      </c>
      <c r="D319" t="s">
        <v>406</v>
      </c>
      <c r="E319">
        <v>9624.7505925999994</v>
      </c>
      <c r="F319">
        <v>174.46</v>
      </c>
      <c r="G319">
        <v>12.390045625950499</v>
      </c>
      <c r="H319">
        <f>(Table2[[#This Row],[1Y Return vs Nifty]]-AVERAGE(Table2[1Y Return vs Nifty]))/_xlfn.STDEV.P(Table2[1Y Return vs Nifty])</f>
        <v>-0.21276029040063532</v>
      </c>
      <c r="I319">
        <v>-7.7145487732360198</v>
      </c>
      <c r="J319">
        <f>(Table2[[#This Row],[1M Return vs Nifty]]-AVERAGE(Table2[1M Return vs Nifty]))/_xlfn.STDEV.P(Table2[1M Return vs Nifty])</f>
        <v>-0.78867033178802048</v>
      </c>
      <c r="K319">
        <v>9.8810842389005593</v>
      </c>
      <c r="L319">
        <f>(Table2[[#This Row],[6M Return vs Nifty]]-AVERAGE(Table2[6M Return vs Nifty]))/_xlfn.STDEV.P(Table2[6M Return vs Nifty])</f>
        <v>3.420211640738257E-2</v>
      </c>
      <c r="M319">
        <v>3.8048002307197302</v>
      </c>
      <c r="N319">
        <f>(Table2[[#This Row],[1W Return vs Nifty]]-AVERAGE(Table2[1W Return vs Nifty]))/_xlfn.STDEV.P(Table2[1W Return vs Nifty])</f>
        <v>0.26772601924142697</v>
      </c>
      <c r="O319">
        <v>186.38</v>
      </c>
      <c r="P319">
        <v>190.97547257892199</v>
      </c>
      <c r="Q319">
        <v>172.07191175558</v>
      </c>
      <c r="R319">
        <v>27.763606599916599</v>
      </c>
      <c r="S319" s="1">
        <f>(Table2[[#This Row],[Close Price]]-Table2[[#This Row],[20D EMA]])/Table2[[#This Row],[20D EMA]]</f>
        <v>-6.3955360017169158E-2</v>
      </c>
      <c r="T319" s="1">
        <f>(Table2[[#This Row],[Close Price]]-Table2[[#This Row],[50D EMA]])/Table2[[#This Row],[50D EMA]]</f>
        <v>-8.6479548163426317E-2</v>
      </c>
      <c r="U319" s="1">
        <f>(Table2[[#This Row],[Close Price]]-Table2[[#This Row],[200D EMA]])/Table2[[#This Row],[200D EMA]]</f>
        <v>1.3878431523514251E-2</v>
      </c>
      <c r="V319">
        <v>0.21707652706580899</v>
      </c>
      <c r="W319">
        <v>173.22</v>
      </c>
      <c r="X319">
        <v>182</v>
      </c>
      <c r="Y319">
        <v>173.22</v>
      </c>
      <c r="Z319">
        <v>189.3</v>
      </c>
      <c r="AA319">
        <v>173.22</v>
      </c>
      <c r="AB319">
        <v>189.3</v>
      </c>
      <c r="AC319" s="1">
        <f>(Table2[[#This Row],[Close Price]]/Table2[[#This Row],[Day Low]])-1</f>
        <v>7.1585267290150689E-3</v>
      </c>
      <c r="AD319" s="1">
        <f>(Table2[[#This Row],[Day High]]/Table2[[#This Row],[Close Price]])-1</f>
        <v>4.3219076005961199E-2</v>
      </c>
      <c r="AE319" s="1">
        <f>(Table2[[#This Row],[Close Price]]/Table2[[#This Row],[Current Week Low]])-1</f>
        <v>7.1585267290150689E-3</v>
      </c>
      <c r="AF319" s="1">
        <f>(Table2[[#This Row],[Current Week High]]/Table2[[#This Row],[Close Price]])-1</f>
        <v>8.5062478505101513E-2</v>
      </c>
      <c r="AG319" s="1">
        <f>(Table2[[#This Row],[Close Price]]/Table2[[#This Row],[Current Month Low]])-1</f>
        <v>7.1585267290150689E-3</v>
      </c>
      <c r="AH319" s="1">
        <f>(Table2[[#This Row],[Current Month High]]/Table2[[#This Row],[Close Price]])-1</f>
        <v>8.5062478505101513E-2</v>
      </c>
      <c r="AI319">
        <v>40.433337154648598</v>
      </c>
      <c r="AJ319">
        <v>48.350340136054399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-0.25</v>
      </c>
      <c r="AM319" t="s">
        <v>3174</v>
      </c>
      <c r="AN319">
        <v>-6.41</v>
      </c>
      <c r="AO319" t="s">
        <v>3174</v>
      </c>
      <c r="AP319">
        <v>7.6248027892354006E-2</v>
      </c>
      <c r="AQ319">
        <f>(Table2[[#This Row],[Sharpe Ratio]]-AVERAGE(Table2[Sharpe Ratio]))/_xlfn.STDEV.P(Table2[Sharpe Ratio])</f>
        <v>0.17288451491136925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363</v>
      </c>
      <c r="AT319">
        <f>_xlfn.RANK.AVG(Table2[[#This Row],[6M Return vs Nifty Z-Score]],Table2[6M Return vs Nifty Z-Score])</f>
        <v>308</v>
      </c>
      <c r="AU319">
        <f>_xlfn.RANK.AVG(Table2[[#This Row],[Sharpe Ratio Z-Score]],Table2[Sharpe Ratio Z-Score])</f>
        <v>297</v>
      </c>
      <c r="AV319">
        <f>(Table2[[#This Row],[Rank 1Y]]+Table2[[#This Row],[Rank 6M]]+Table2[[#This Row],[Rank Sharpe]])/3</f>
        <v>322.66666666666669</v>
      </c>
    </row>
    <row r="320" spans="1:48" x14ac:dyDescent="0.3">
      <c r="A320" t="s">
        <v>1420</v>
      </c>
      <c r="B320" t="s">
        <v>1421</v>
      </c>
      <c r="C320" t="s">
        <v>3127</v>
      </c>
      <c r="D320" t="s">
        <v>1405</v>
      </c>
      <c r="E320">
        <v>7778.4871986899998</v>
      </c>
      <c r="F320">
        <v>480.05</v>
      </c>
      <c r="G320">
        <v>65.702951903597906</v>
      </c>
      <c r="H320">
        <f>(Table2[[#This Row],[1Y Return vs Nifty]]-AVERAGE(Table2[1Y Return vs Nifty]))/_xlfn.STDEV.P(Table2[1Y Return vs Nifty])</f>
        <v>0.69514587722428911</v>
      </c>
      <c r="I320">
        <v>1.7133179785195001</v>
      </c>
      <c r="J320">
        <f>(Table2[[#This Row],[1M Return vs Nifty]]-AVERAGE(Table2[1M Return vs Nifty]))/_xlfn.STDEV.P(Table2[1M Return vs Nifty])</f>
        <v>7.3951530398636445E-2</v>
      </c>
      <c r="K320">
        <v>10.5665980820734</v>
      </c>
      <c r="L320">
        <f>(Table2[[#This Row],[6M Return vs Nifty]]-AVERAGE(Table2[6M Return vs Nifty]))/_xlfn.STDEV.P(Table2[6M Return vs Nifty])</f>
        <v>5.6930377797199998E-2</v>
      </c>
      <c r="M320">
        <v>2.8549154380930002</v>
      </c>
      <c r="N320">
        <f>(Table2[[#This Row],[1W Return vs Nifty]]-AVERAGE(Table2[1W Return vs Nifty]))/_xlfn.STDEV.P(Table2[1W Return vs Nifty])</f>
        <v>3.7862335310258038E-2</v>
      </c>
      <c r="O320">
        <v>491.94</v>
      </c>
      <c r="P320">
        <v>504.53397285138101</v>
      </c>
      <c r="Q320">
        <v>466.82536572190799</v>
      </c>
      <c r="R320">
        <v>37.168307162553297</v>
      </c>
      <c r="S320" s="1">
        <f>(Table2[[#This Row],[Close Price]]-Table2[[#This Row],[20D EMA]])/Table2[[#This Row],[20D EMA]]</f>
        <v>-2.41696141805911E-2</v>
      </c>
      <c r="T320" s="1">
        <f>(Table2[[#This Row],[Close Price]]-Table2[[#This Row],[50D EMA]])/Table2[[#This Row],[50D EMA]]</f>
        <v>-4.8527897364392475E-2</v>
      </c>
      <c r="U320" s="1">
        <f>(Table2[[#This Row],[Close Price]]-Table2[[#This Row],[200D EMA]])/Table2[[#This Row],[200D EMA]]</f>
        <v>2.8328868243140966E-2</v>
      </c>
      <c r="V320">
        <v>0.57509144268055001</v>
      </c>
      <c r="W320">
        <v>476.9</v>
      </c>
      <c r="X320">
        <v>491.95</v>
      </c>
      <c r="Y320">
        <v>476.9</v>
      </c>
      <c r="Z320">
        <v>505.9</v>
      </c>
      <c r="AA320">
        <v>476.9</v>
      </c>
      <c r="AB320">
        <v>504.65</v>
      </c>
      <c r="AC320" s="1">
        <f>(Table2[[#This Row],[Close Price]]/Table2[[#This Row],[Day Low]])-1</f>
        <v>6.605158314112014E-3</v>
      </c>
      <c r="AD320" s="1">
        <f>(Table2[[#This Row],[Day High]]/Table2[[#This Row],[Close Price]])-1</f>
        <v>2.4789084470367539E-2</v>
      </c>
      <c r="AE320" s="1">
        <f>(Table2[[#This Row],[Close Price]]/Table2[[#This Row],[Current Week Low]])-1</f>
        <v>6.605158314112014E-3</v>
      </c>
      <c r="AF320" s="1">
        <f>(Table2[[#This Row],[Current Week High]]/Table2[[#This Row],[Close Price]])-1</f>
        <v>5.3848557441932954E-2</v>
      </c>
      <c r="AG320" s="1">
        <f>(Table2[[#This Row],[Close Price]]/Table2[[#This Row],[Current Month Low]])-1</f>
        <v>6.605158314112014E-3</v>
      </c>
      <c r="AH320" s="1">
        <f>(Table2[[#This Row],[Current Month High]]/Table2[[#This Row],[Close Price]])-1</f>
        <v>5.1244662014373388E-2</v>
      </c>
      <c r="AI320">
        <v>32.236225393188199</v>
      </c>
      <c r="AJ320">
        <v>100.91378348214199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-0.17</v>
      </c>
      <c r="AM320" t="s">
        <v>3174</v>
      </c>
      <c r="AN320">
        <v>-3.4</v>
      </c>
      <c r="AO320" t="s">
        <v>3174</v>
      </c>
      <c r="AQ320">
        <f>(Table2[[#This Row],[Sharpe Ratio]]-AVERAGE(Table2[Sharpe Ratio]))/_xlfn.STDEV.P(Table2[Sharpe Ratio])</f>
        <v>-0.71731934386752538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133</v>
      </c>
      <c r="AT320">
        <f>_xlfn.RANK.AVG(Table2[[#This Row],[6M Return vs Nifty Z-Score]],Table2[6M Return vs Nifty Z-Score])</f>
        <v>299</v>
      </c>
      <c r="AU320">
        <f>_xlfn.RANK.AVG(Table2[[#This Row],[Sharpe Ratio Z-Score]],Table2[Sharpe Ratio Z-Score])</f>
        <v>541.5</v>
      </c>
      <c r="AV320">
        <f>(Table2[[#This Row],[Rank 1Y]]+Table2[[#This Row],[Rank 6M]]+Table2[[#This Row],[Rank Sharpe]])/3</f>
        <v>324.5</v>
      </c>
    </row>
    <row r="321" spans="1:48" x14ac:dyDescent="0.3">
      <c r="A321" t="s">
        <v>126</v>
      </c>
      <c r="B321" t="s">
        <v>127</v>
      </c>
      <c r="C321" t="s">
        <v>3127</v>
      </c>
      <c r="D321" t="s">
        <v>18</v>
      </c>
      <c r="E321">
        <v>238154.685329295</v>
      </c>
      <c r="F321">
        <v>168.65</v>
      </c>
      <c r="G321">
        <v>60.579960227780496</v>
      </c>
      <c r="H321">
        <f>(Table2[[#This Row],[1Y Return vs Nifty]]-AVERAGE(Table2[1Y Return vs Nifty]))/_xlfn.STDEV.P(Table2[1Y Return vs Nifty])</f>
        <v>0.60790254228128515</v>
      </c>
      <c r="I321">
        <v>-2.4399730487692302</v>
      </c>
      <c r="J321">
        <f>(Table2[[#This Row],[1M Return vs Nifty]]-AVERAGE(Table2[1M Return vs Nifty]))/_xlfn.STDEV.P(Table2[1M Return vs Nifty])</f>
        <v>-0.30606228762608434</v>
      </c>
      <c r="K321">
        <v>-11.693108038338201</v>
      </c>
      <c r="L321">
        <f>(Table2[[#This Row],[6M Return vs Nifty]]-AVERAGE(Table2[6M Return vs Nifty]))/_xlfn.STDEV.P(Table2[6M Return vs Nifty])</f>
        <v>-0.68109179958671262</v>
      </c>
      <c r="M321">
        <v>4.0407516013278499</v>
      </c>
      <c r="N321">
        <f>(Table2[[#This Row],[1W Return vs Nifty]]-AVERAGE(Table2[1W Return vs Nifty]))/_xlfn.STDEV.P(Table2[1W Return vs Nifty])</f>
        <v>0.32482415545498772</v>
      </c>
      <c r="O321">
        <v>172.86</v>
      </c>
      <c r="P321">
        <v>172.27744160229099</v>
      </c>
      <c r="Q321">
        <v>158.45294210850901</v>
      </c>
      <c r="R321">
        <v>38.478101656330502</v>
      </c>
      <c r="S321" s="1">
        <f>(Table2[[#This Row],[Close Price]]-Table2[[#This Row],[20D EMA]])/Table2[[#This Row],[20D EMA]]</f>
        <v>-2.4354969339349806E-2</v>
      </c>
      <c r="T321" s="1">
        <f>(Table2[[#This Row],[Close Price]]-Table2[[#This Row],[50D EMA]])/Table2[[#This Row],[50D EMA]]</f>
        <v>-2.1055813045245196E-2</v>
      </c>
      <c r="U321" s="1">
        <f>(Table2[[#This Row],[Close Price]]-Table2[[#This Row],[200D EMA]])/Table2[[#This Row],[200D EMA]]</f>
        <v>6.4353856456057637E-2</v>
      </c>
      <c r="V321">
        <v>0.90693710152002605</v>
      </c>
      <c r="W321">
        <v>165.6</v>
      </c>
      <c r="X321">
        <v>170.49</v>
      </c>
      <c r="Y321">
        <v>165.6</v>
      </c>
      <c r="Z321">
        <v>182.46</v>
      </c>
      <c r="AA321">
        <v>165.6</v>
      </c>
      <c r="AB321">
        <v>181.34</v>
      </c>
      <c r="AC321" s="1">
        <f>(Table2[[#This Row],[Close Price]]/Table2[[#This Row],[Day Low]])-1</f>
        <v>1.8417874396135403E-2</v>
      </c>
      <c r="AD321" s="1">
        <f>(Table2[[#This Row],[Day High]]/Table2[[#This Row],[Close Price]])-1</f>
        <v>1.0910168989030522E-2</v>
      </c>
      <c r="AE321" s="1">
        <f>(Table2[[#This Row],[Close Price]]/Table2[[#This Row],[Current Week Low]])-1</f>
        <v>1.8417874396135403E-2</v>
      </c>
      <c r="AF321" s="1">
        <f>(Table2[[#This Row],[Current Week High]]/Table2[[#This Row],[Close Price]])-1</f>
        <v>8.1885561814408536E-2</v>
      </c>
      <c r="AG321" s="1">
        <f>(Table2[[#This Row],[Close Price]]/Table2[[#This Row],[Current Month Low]])-1</f>
        <v>1.8417874396135403E-2</v>
      </c>
      <c r="AH321" s="1">
        <f>(Table2[[#This Row],[Current Month High]]/Table2[[#This Row],[Close Price]])-1</f>
        <v>7.5244589386302962E-2</v>
      </c>
      <c r="AI321">
        <v>16.691372665283101</v>
      </c>
      <c r="AJ321">
        <v>97.251461988304101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0.01</v>
      </c>
      <c r="AM321" t="s">
        <v>3175</v>
      </c>
      <c r="AN321">
        <v>-1.0900000000000001</v>
      </c>
      <c r="AO321" t="s">
        <v>3174</v>
      </c>
      <c r="AP321">
        <v>8.1222264455632007E-2</v>
      </c>
      <c r="AQ321">
        <f>(Table2[[#This Row],[Sharpe Ratio]]-AVERAGE(Table2[Sharpe Ratio]))/_xlfn.STDEV.P(Table2[Sharpe Ratio])</f>
        <v>0.23095925737370096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0.17653186789717684</v>
      </c>
      <c r="AS321">
        <f>_xlfn.RANK.AVG(Table2[[#This Row],[1Y Return vs Nifty Z-Score]],Table2[1Y Return vs Nifty Z-Score])</f>
        <v>151</v>
      </c>
      <c r="AT321">
        <f>_xlfn.RANK.AVG(Table2[[#This Row],[6M Return vs Nifty Z-Score]],Table2[6M Return vs Nifty Z-Score])</f>
        <v>548</v>
      </c>
      <c r="AU321">
        <f>_xlfn.RANK.AVG(Table2[[#This Row],[Sharpe Ratio Z-Score]],Table2[Sharpe Ratio Z-Score])</f>
        <v>285</v>
      </c>
      <c r="AV321">
        <f>(Table2[[#This Row],[Rank 1Y]]+Table2[[#This Row],[Rank 6M]]+Table2[[#This Row],[Rank Sharpe]])/3</f>
        <v>328</v>
      </c>
    </row>
    <row r="322" spans="1:48" x14ac:dyDescent="0.3">
      <c r="A322" t="s">
        <v>791</v>
      </c>
      <c r="B322" t="s">
        <v>792</v>
      </c>
      <c r="C322" t="s">
        <v>3129</v>
      </c>
      <c r="D322" t="s">
        <v>227</v>
      </c>
      <c r="E322">
        <v>20663.661528649998</v>
      </c>
      <c r="F322">
        <v>716.75</v>
      </c>
      <c r="G322">
        <v>34.8091474013424</v>
      </c>
      <c r="H322">
        <f>(Table2[[#This Row],[1Y Return vs Nifty]]-AVERAGE(Table2[1Y Return vs Nifty]))/_xlfn.STDEV.P(Table2[1Y Return vs Nifty])</f>
        <v>0.16903170323943456</v>
      </c>
      <c r="I322">
        <v>-0.34656954895901998</v>
      </c>
      <c r="J322">
        <f>(Table2[[#This Row],[1M Return vs Nifty]]-AVERAGE(Table2[1M Return vs Nifty]))/_xlfn.STDEV.P(Table2[1M Return vs Nifty])</f>
        <v>-0.11452207255271203</v>
      </c>
      <c r="K322">
        <v>38.452939679346102</v>
      </c>
      <c r="L322">
        <f>(Table2[[#This Row],[6M Return vs Nifty]]-AVERAGE(Table2[6M Return vs Nifty]))/_xlfn.STDEV.P(Table2[6M Return vs Nifty])</f>
        <v>0.98150406415053182</v>
      </c>
      <c r="M322">
        <v>2.6387675880883399</v>
      </c>
      <c r="N322">
        <f>(Table2[[#This Row],[1W Return vs Nifty]]-AVERAGE(Table2[1W Return vs Nifty]))/_xlfn.STDEV.P(Table2[1W Return vs Nifty])</f>
        <v>-1.4443524791449216E-2</v>
      </c>
      <c r="O322">
        <v>736.29</v>
      </c>
      <c r="P322">
        <v>718.28224910158099</v>
      </c>
      <c r="Q322">
        <v>607.04925443780905</v>
      </c>
      <c r="R322">
        <v>38.773621572526999</v>
      </c>
      <c r="S322" s="1">
        <f>(Table2[[#This Row],[Close Price]]-Table2[[#This Row],[20D EMA]])/Table2[[#This Row],[20D EMA]]</f>
        <v>-2.6538456314767232E-2</v>
      </c>
      <c r="T322" s="1">
        <f>(Table2[[#This Row],[Close Price]]-Table2[[#This Row],[50D EMA]])/Table2[[#This Row],[50D EMA]]</f>
        <v>-2.1332130976332861E-3</v>
      </c>
      <c r="U322" s="1">
        <f>(Table2[[#This Row],[Close Price]]-Table2[[#This Row],[200D EMA]])/Table2[[#This Row],[200D EMA]]</f>
        <v>0.18071144105725867</v>
      </c>
      <c r="V322">
        <v>1.14655868077929</v>
      </c>
      <c r="W322">
        <v>711.65</v>
      </c>
      <c r="X322">
        <v>736</v>
      </c>
      <c r="Y322">
        <v>711.65</v>
      </c>
      <c r="Z322">
        <v>755.1</v>
      </c>
      <c r="AA322">
        <v>711.65</v>
      </c>
      <c r="AB322">
        <v>755.1</v>
      </c>
      <c r="AC322" s="1">
        <f>(Table2[[#This Row],[Close Price]]/Table2[[#This Row],[Day Low]])-1</f>
        <v>7.1664441790206812E-3</v>
      </c>
      <c r="AD322" s="1">
        <f>(Table2[[#This Row],[Day High]]/Table2[[#This Row],[Close Price]])-1</f>
        <v>2.6857342169515075E-2</v>
      </c>
      <c r="AE322" s="1">
        <f>(Table2[[#This Row],[Close Price]]/Table2[[#This Row],[Current Week Low]])-1</f>
        <v>7.1664441790206812E-3</v>
      </c>
      <c r="AF322" s="1">
        <f>(Table2[[#This Row],[Current Week High]]/Table2[[#This Row],[Close Price]])-1</f>
        <v>5.3505406348099083E-2</v>
      </c>
      <c r="AG322" s="1">
        <f>(Table2[[#This Row],[Close Price]]/Table2[[#This Row],[Current Month Low]])-1</f>
        <v>7.1664441790206812E-3</v>
      </c>
      <c r="AH322" s="1">
        <f>(Table2[[#This Row],[Current Month High]]/Table2[[#This Row],[Close Price]])-1</f>
        <v>5.3505406348099083E-2</v>
      </c>
      <c r="AI322">
        <v>8.12696198116498</v>
      </c>
      <c r="AJ322">
        <v>69.4444444444444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0.01</v>
      </c>
      <c r="AM322" t="s">
        <v>3175</v>
      </c>
      <c r="AN322">
        <v>-4.88</v>
      </c>
      <c r="AO322" t="s">
        <v>3174</v>
      </c>
      <c r="AP322">
        <v>-3.0951818341298998E-2</v>
      </c>
      <c r="AQ322">
        <f>(Table2[[#This Row],[Sharpe Ratio]]-AVERAGE(Table2[Sharpe Ratio]))/_xlfn.STDEV.P(Table2[Sharpe Ratio])</f>
        <v>-1.0786851245346307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-5.711495448882558E-2</v>
      </c>
      <c r="AS322">
        <f>_xlfn.RANK.AVG(Table2[[#This Row],[1Y Return vs Nifty Z-Score]],Table2[1Y Return vs Nifty Z-Score])</f>
        <v>255</v>
      </c>
      <c r="AT322">
        <f>_xlfn.RANK.AVG(Table2[[#This Row],[6M Return vs Nifty Z-Score]],Table2[6M Return vs Nifty Z-Score])</f>
        <v>99</v>
      </c>
      <c r="AU322">
        <f>_xlfn.RANK.AVG(Table2[[#This Row],[Sharpe Ratio Z-Score]],Table2[Sharpe Ratio Z-Score])</f>
        <v>630</v>
      </c>
      <c r="AV322">
        <f>(Table2[[#This Row],[Rank 1Y]]+Table2[[#This Row],[Rank 6M]]+Table2[[#This Row],[Rank Sharpe]])/3</f>
        <v>328</v>
      </c>
    </row>
    <row r="323" spans="1:48" x14ac:dyDescent="0.3">
      <c r="A323" t="s">
        <v>1650</v>
      </c>
      <c r="B323" t="s">
        <v>1651</v>
      </c>
      <c r="C323" t="s">
        <v>3133</v>
      </c>
      <c r="D323" t="s">
        <v>482</v>
      </c>
      <c r="E323">
        <v>5504.5279799999998</v>
      </c>
      <c r="F323">
        <v>492</v>
      </c>
      <c r="G323">
        <v>27.265919519541001</v>
      </c>
      <c r="H323">
        <f>(Table2[[#This Row],[1Y Return vs Nifty]]-AVERAGE(Table2[1Y Return vs Nifty]))/_xlfn.STDEV.P(Table2[1Y Return vs Nifty])</f>
        <v>4.057231890159016E-2</v>
      </c>
      <c r="I323">
        <v>14.171696568425601</v>
      </c>
      <c r="J323">
        <f>(Table2[[#This Row],[1M Return vs Nifty]]-AVERAGE(Table2[1M Return vs Nifty]))/_xlfn.STDEV.P(Table2[1M Return vs Nifty])</f>
        <v>1.213856242888347</v>
      </c>
      <c r="K323">
        <v>24.061175991807801</v>
      </c>
      <c r="L323">
        <f>(Table2[[#This Row],[6M Return vs Nifty]]-AVERAGE(Table2[6M Return vs Nifty]))/_xlfn.STDEV.P(Table2[6M Return vs Nifty])</f>
        <v>0.50434409107558875</v>
      </c>
      <c r="M323">
        <v>1.91269233861184</v>
      </c>
      <c r="N323">
        <f>(Table2[[#This Row],[1W Return vs Nifty]]-AVERAGE(Table2[1W Return vs Nifty]))/_xlfn.STDEV.P(Table2[1W Return vs Nifty])</f>
        <v>-0.19014728692283828</v>
      </c>
      <c r="O323">
        <v>502.15</v>
      </c>
      <c r="P323">
        <v>471.11369373191098</v>
      </c>
      <c r="Q323">
        <v>404.49062143717799</v>
      </c>
      <c r="R323">
        <v>40.0656856741845</v>
      </c>
      <c r="S323" s="1">
        <f>(Table2[[#This Row],[Close Price]]-Table2[[#This Row],[20D EMA]])/Table2[[#This Row],[20D EMA]]</f>
        <v>-2.0213083739918307E-2</v>
      </c>
      <c r="T323" s="1">
        <f>(Table2[[#This Row],[Close Price]]-Table2[[#This Row],[50D EMA]])/Table2[[#This Row],[50D EMA]]</f>
        <v>4.4333897625940047E-2</v>
      </c>
      <c r="U323" s="1">
        <f>(Table2[[#This Row],[Close Price]]-Table2[[#This Row],[200D EMA]])/Table2[[#This Row],[200D EMA]]</f>
        <v>0.21634464169254716</v>
      </c>
      <c r="V323">
        <v>0.54006077780611295</v>
      </c>
      <c r="W323">
        <v>480.15</v>
      </c>
      <c r="X323">
        <v>504.55</v>
      </c>
      <c r="Y323">
        <v>480.15</v>
      </c>
      <c r="Z323">
        <v>525.6</v>
      </c>
      <c r="AA323">
        <v>480.15</v>
      </c>
      <c r="AB323">
        <v>525.6</v>
      </c>
      <c r="AC323" s="1">
        <f>(Table2[[#This Row],[Close Price]]/Table2[[#This Row],[Day Low]])-1</f>
        <v>2.4679787566385558E-2</v>
      </c>
      <c r="AD323" s="1">
        <f>(Table2[[#This Row],[Day High]]/Table2[[#This Row],[Close Price]])-1</f>
        <v>2.5508130081300928E-2</v>
      </c>
      <c r="AE323" s="1">
        <f>(Table2[[#This Row],[Close Price]]/Table2[[#This Row],[Current Week Low]])-1</f>
        <v>2.4679787566385558E-2</v>
      </c>
      <c r="AF323" s="1">
        <f>(Table2[[#This Row],[Current Week High]]/Table2[[#This Row],[Close Price]])-1</f>
        <v>6.8292682926829329E-2</v>
      </c>
      <c r="AG323" s="1">
        <f>(Table2[[#This Row],[Close Price]]/Table2[[#This Row],[Current Month Low]])-1</f>
        <v>2.4679787566385558E-2</v>
      </c>
      <c r="AH323" s="1">
        <f>(Table2[[#This Row],[Current Month High]]/Table2[[#This Row],[Close Price]])-1</f>
        <v>6.8292682926829329E-2</v>
      </c>
      <c r="AI323">
        <v>16.0569105691056</v>
      </c>
      <c r="AJ323">
        <v>69.014084507042199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0.17</v>
      </c>
      <c r="AM323" t="s">
        <v>3175</v>
      </c>
      <c r="AN323">
        <v>-8.9499999999999993</v>
      </c>
      <c r="AO323" t="s">
        <v>3174</v>
      </c>
      <c r="AP323">
        <v>3.6457737174999998E-5</v>
      </c>
      <c r="AQ323">
        <f>(Table2[[#This Row],[Sharpe Ratio]]-AVERAGE(Table2[Sharpe Ratio]))/_xlfn.STDEV.P(Table2[Sharpe Ratio])</f>
        <v>-0.71689369589717589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0.85173167004551176</v>
      </c>
      <c r="AS323">
        <f>_xlfn.RANK.AVG(Table2[[#This Row],[1Y Return vs Nifty Z-Score]],Table2[1Y Return vs Nifty Z-Score])</f>
        <v>287</v>
      </c>
      <c r="AT323">
        <f>_xlfn.RANK.AVG(Table2[[#This Row],[6M Return vs Nifty Z-Score]],Table2[6M Return vs Nifty Z-Score])</f>
        <v>180</v>
      </c>
      <c r="AU323">
        <f>_xlfn.RANK.AVG(Table2[[#This Row],[Sharpe Ratio Z-Score]],Table2[Sharpe Ratio Z-Score])</f>
        <v>517</v>
      </c>
      <c r="AV323">
        <f>(Table2[[#This Row],[Rank 1Y]]+Table2[[#This Row],[Rank 6M]]+Table2[[#This Row],[Rank Sharpe]])/3</f>
        <v>328</v>
      </c>
    </row>
    <row r="324" spans="1:48" x14ac:dyDescent="0.3">
      <c r="A324" t="s">
        <v>1903</v>
      </c>
      <c r="B324" t="s">
        <v>1904</v>
      </c>
      <c r="C324" t="s">
        <v>3128</v>
      </c>
      <c r="D324" t="s">
        <v>287</v>
      </c>
      <c r="E324">
        <v>3778.6046264400002</v>
      </c>
      <c r="F324">
        <v>1384.1</v>
      </c>
      <c r="G324">
        <v>40.235151630805397</v>
      </c>
      <c r="H324">
        <f>(Table2[[#This Row],[1Y Return vs Nifty]]-AVERAGE(Table2[1Y Return vs Nifty]))/_xlfn.STDEV.P(Table2[1Y Return vs Nifty])</f>
        <v>0.26143527020749235</v>
      </c>
      <c r="I324">
        <v>1.7793914968925399</v>
      </c>
      <c r="J324">
        <f>(Table2[[#This Row],[1M Return vs Nifty]]-AVERAGE(Table2[1M Return vs Nifty]))/_xlfn.STDEV.P(Table2[1M Return vs Nifty])</f>
        <v>7.9997061478036022E-2</v>
      </c>
      <c r="K324">
        <v>-7.6891343672891397</v>
      </c>
      <c r="L324">
        <f>(Table2[[#This Row],[6M Return vs Nifty]]-AVERAGE(Table2[6M Return vs Nifty]))/_xlfn.STDEV.P(Table2[6M Return vs Nifty])</f>
        <v>-0.54833976095194359</v>
      </c>
      <c r="M324">
        <v>4.3648371654460902</v>
      </c>
      <c r="N324">
        <f>(Table2[[#This Row],[1W Return vs Nifty]]-AVERAGE(Table2[1W Return vs Nifty]))/_xlfn.STDEV.P(Table2[1W Return vs Nifty])</f>
        <v>0.40324998378215388</v>
      </c>
      <c r="O324">
        <v>1384.25</v>
      </c>
      <c r="P324">
        <v>1372.7938715201101</v>
      </c>
      <c r="Q324">
        <v>1251.15060719962</v>
      </c>
      <c r="R324">
        <v>46.581613206531102</v>
      </c>
      <c r="S324" s="1">
        <f>(Table2[[#This Row],[Close Price]]-Table2[[#This Row],[20D EMA]])/Table2[[#This Row],[20D EMA]]</f>
        <v>-1.083619288423991E-4</v>
      </c>
      <c r="T324" s="1">
        <f>(Table2[[#This Row],[Close Price]]-Table2[[#This Row],[50D EMA]])/Table2[[#This Row],[50D EMA]]</f>
        <v>8.2358529670375196E-3</v>
      </c>
      <c r="U324" s="1">
        <f>(Table2[[#This Row],[Close Price]]-Table2[[#This Row],[200D EMA]])/Table2[[#This Row],[200D EMA]]</f>
        <v>0.10626170185694353</v>
      </c>
      <c r="V324">
        <v>0.53375190868463995</v>
      </c>
      <c r="W324">
        <v>1379.1</v>
      </c>
      <c r="X324">
        <v>1390</v>
      </c>
      <c r="Y324">
        <v>1375</v>
      </c>
      <c r="Z324">
        <v>1397.5</v>
      </c>
      <c r="AA324">
        <v>1376</v>
      </c>
      <c r="AB324">
        <v>1397.4</v>
      </c>
      <c r="AC324" s="1">
        <f>(Table2[[#This Row],[Close Price]]/Table2[[#This Row],[Day Low]])-1</f>
        <v>3.6255528968167638E-3</v>
      </c>
      <c r="AD324" s="1">
        <f>(Table2[[#This Row],[Day High]]/Table2[[#This Row],[Close Price]])-1</f>
        <v>4.2626977819522072E-3</v>
      </c>
      <c r="AE324" s="1">
        <f>(Table2[[#This Row],[Close Price]]/Table2[[#This Row],[Current Week Low]])-1</f>
        <v>6.6181818181818564E-3</v>
      </c>
      <c r="AF324" s="1">
        <f>(Table2[[#This Row],[Current Week High]]/Table2[[#This Row],[Close Price]])-1</f>
        <v>9.6813814030778378E-3</v>
      </c>
      <c r="AG324" s="1">
        <f>(Table2[[#This Row],[Close Price]]/Table2[[#This Row],[Current Month Low]])-1</f>
        <v>5.8866279069766936E-3</v>
      </c>
      <c r="AH324" s="1">
        <f>(Table2[[#This Row],[Current Month High]]/Table2[[#This Row],[Close Price]])-1</f>
        <v>9.6091322881295405E-3</v>
      </c>
      <c r="AI324">
        <v>2.2324976519037598</v>
      </c>
      <c r="AJ324">
        <v>76.949629250830895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-0.05</v>
      </c>
      <c r="AM324" t="s">
        <v>3174</v>
      </c>
      <c r="AN324">
        <v>-0.52</v>
      </c>
      <c r="AO324" t="s">
        <v>3174</v>
      </c>
      <c r="AP324">
        <v>9.1108755905451005E-2</v>
      </c>
      <c r="AQ324">
        <f>(Table2[[#This Row],[Sharpe Ratio]]-AVERAGE(Table2[Sharpe Ratio]))/_xlfn.STDEV.P(Table2[Sharpe Ratio])</f>
        <v>0.34638509961107072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0.54272765412680934</v>
      </c>
      <c r="AS324">
        <f>_xlfn.RANK.AVG(Table2[[#This Row],[1Y Return vs Nifty Z-Score]],Table2[1Y Return vs Nifty Z-Score])</f>
        <v>231</v>
      </c>
      <c r="AT324">
        <f>_xlfn.RANK.AVG(Table2[[#This Row],[6M Return vs Nifty Z-Score]],Table2[6M Return vs Nifty Z-Score])</f>
        <v>501</v>
      </c>
      <c r="AU324">
        <f>_xlfn.RANK.AVG(Table2[[#This Row],[Sharpe Ratio Z-Score]],Table2[Sharpe Ratio Z-Score])</f>
        <v>255</v>
      </c>
      <c r="AV324">
        <f>(Table2[[#This Row],[Rank 1Y]]+Table2[[#This Row],[Rank 6M]]+Table2[[#This Row],[Rank Sharpe]])/3</f>
        <v>329</v>
      </c>
    </row>
    <row r="325" spans="1:48" x14ac:dyDescent="0.3">
      <c r="A325" t="s">
        <v>1799</v>
      </c>
      <c r="B325" t="s">
        <v>1800</v>
      </c>
      <c r="C325" t="s">
        <v>3145</v>
      </c>
      <c r="D325" t="s">
        <v>114</v>
      </c>
      <c r="E325">
        <v>4412.7542460300001</v>
      </c>
      <c r="F325">
        <v>258.05</v>
      </c>
      <c r="G325">
        <v>45.303648750075403</v>
      </c>
      <c r="H325">
        <f>(Table2[[#This Row],[1Y Return vs Nifty]]-AVERAGE(Table2[1Y Return vs Nifty]))/_xlfn.STDEV.P(Table2[1Y Return vs Nifty])</f>
        <v>0.34775057575863189</v>
      </c>
      <c r="I325">
        <v>-2.25122493692855</v>
      </c>
      <c r="J325">
        <f>(Table2[[#This Row],[1M Return vs Nifty]]-AVERAGE(Table2[1M Return vs Nifty]))/_xlfn.STDEV.P(Table2[1M Return vs Nifty])</f>
        <v>-0.28879239487013242</v>
      </c>
      <c r="K325">
        <v>-5.8630392709065902</v>
      </c>
      <c r="L325">
        <f>(Table2[[#This Row],[6M Return vs Nifty]]-AVERAGE(Table2[6M Return vs Nifty]))/_xlfn.STDEV.P(Table2[6M Return vs Nifty])</f>
        <v>-0.48779544505432582</v>
      </c>
      <c r="M325">
        <v>4.9372995581343098</v>
      </c>
      <c r="N325">
        <f>(Table2[[#This Row],[1W Return vs Nifty]]-AVERAGE(Table2[1W Return vs Nifty]))/_xlfn.STDEV.P(Table2[1W Return vs Nifty])</f>
        <v>0.54178079879971253</v>
      </c>
      <c r="O325">
        <v>271.68</v>
      </c>
      <c r="P325">
        <v>274.07343074240703</v>
      </c>
      <c r="Q325">
        <v>252.29413924489501</v>
      </c>
      <c r="R325">
        <v>30.150072352780001</v>
      </c>
      <c r="S325" s="1">
        <f>(Table2[[#This Row],[Close Price]]-Table2[[#This Row],[20D EMA]])/Table2[[#This Row],[20D EMA]]</f>
        <v>-5.0169316843345094E-2</v>
      </c>
      <c r="T325" s="1">
        <f>(Table2[[#This Row],[Close Price]]-Table2[[#This Row],[50D EMA]])/Table2[[#This Row],[50D EMA]]</f>
        <v>-5.846400615704677E-2</v>
      </c>
      <c r="U325" s="1">
        <f>(Table2[[#This Row],[Close Price]]-Table2[[#This Row],[200D EMA]])/Table2[[#This Row],[200D EMA]]</f>
        <v>2.2814088239750778E-2</v>
      </c>
      <c r="V325">
        <v>0.58787901056778402</v>
      </c>
      <c r="W325">
        <v>257.05</v>
      </c>
      <c r="X325">
        <v>268.35000000000002</v>
      </c>
      <c r="Y325">
        <v>257.05</v>
      </c>
      <c r="Z325">
        <v>278.89999999999998</v>
      </c>
      <c r="AA325">
        <v>257.05</v>
      </c>
      <c r="AB325">
        <v>278.45</v>
      </c>
      <c r="AC325" s="1">
        <f>(Table2[[#This Row],[Close Price]]/Table2[[#This Row],[Day Low]])-1</f>
        <v>3.8902937171756413E-3</v>
      </c>
      <c r="AD325" s="1">
        <f>(Table2[[#This Row],[Day High]]/Table2[[#This Row],[Close Price]])-1</f>
        <v>3.9914745204417734E-2</v>
      </c>
      <c r="AE325" s="1">
        <f>(Table2[[#This Row],[Close Price]]/Table2[[#This Row],[Current Week Low]])-1</f>
        <v>3.8902937171756413E-3</v>
      </c>
      <c r="AF325" s="1">
        <f>(Table2[[#This Row],[Current Week High]]/Table2[[#This Row],[Close Price]])-1</f>
        <v>8.0798294904088186E-2</v>
      </c>
      <c r="AG325" s="1">
        <f>(Table2[[#This Row],[Close Price]]/Table2[[#This Row],[Current Month Low]])-1</f>
        <v>3.8902937171756413E-3</v>
      </c>
      <c r="AH325" s="1">
        <f>(Table2[[#This Row],[Current Month High]]/Table2[[#This Row],[Close Price]])-1</f>
        <v>7.9054446812633072E-2</v>
      </c>
      <c r="AI325">
        <v>24.1813602015113</v>
      </c>
      <c r="AJ325">
        <v>99.420401854714001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0</v>
      </c>
      <c r="AM325">
        <v>0</v>
      </c>
      <c r="AN325">
        <v>-10.24</v>
      </c>
      <c r="AO325" t="s">
        <v>3174</v>
      </c>
      <c r="AP325">
        <v>7.5608209577341004E-2</v>
      </c>
      <c r="AQ325">
        <f>(Table2[[#This Row],[Sharpe Ratio]]-AVERAGE(Table2[Sharpe Ratio]))/_xlfn.STDEV.P(Table2[Sharpe Ratio])</f>
        <v>0.16541456783619907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207</v>
      </c>
      <c r="AT325">
        <f>_xlfn.RANK.AVG(Table2[[#This Row],[6M Return vs Nifty Z-Score]],Table2[6M Return vs Nifty Z-Score])</f>
        <v>482</v>
      </c>
      <c r="AU325">
        <f>_xlfn.RANK.AVG(Table2[[#This Row],[Sharpe Ratio Z-Score]],Table2[Sharpe Ratio Z-Score])</f>
        <v>300</v>
      </c>
      <c r="AV325">
        <f>(Table2[[#This Row],[Rank 1Y]]+Table2[[#This Row],[Rank 6M]]+Table2[[#This Row],[Rank Sharpe]])/3</f>
        <v>329.66666666666669</v>
      </c>
    </row>
    <row r="326" spans="1:48" x14ac:dyDescent="0.3">
      <c r="A326" t="s">
        <v>179</v>
      </c>
      <c r="B326" t="s">
        <v>180</v>
      </c>
      <c r="C326" t="s">
        <v>3131</v>
      </c>
      <c r="D326" t="s">
        <v>120</v>
      </c>
      <c r="E326">
        <v>149482.86449760001</v>
      </c>
      <c r="F326">
        <v>6206</v>
      </c>
      <c r="G326">
        <v>8.2204826302076803</v>
      </c>
      <c r="H326">
        <f>(Table2[[#This Row],[1Y Return vs Nifty]]-AVERAGE(Table2[1Y Return vs Nifty]))/_xlfn.STDEV.P(Table2[1Y Return vs Nifty])</f>
        <v>-0.28376696072584223</v>
      </c>
      <c r="I326">
        <v>8.9323431338126902</v>
      </c>
      <c r="J326">
        <f>(Table2[[#This Row],[1M Return vs Nifty]]-AVERAGE(Table2[1M Return vs Nifty]))/_xlfn.STDEV.P(Table2[1M Return vs Nifty])</f>
        <v>0.73447093384393614</v>
      </c>
      <c r="K326">
        <v>17.8227160970408</v>
      </c>
      <c r="L326">
        <f>(Table2[[#This Row],[6M Return vs Nifty]]-AVERAGE(Table2[6M Return vs Nifty]))/_xlfn.STDEV.P(Table2[6M Return vs Nifty])</f>
        <v>0.29750749897717421</v>
      </c>
      <c r="M326">
        <v>6.5627752653937801</v>
      </c>
      <c r="N326">
        <f>(Table2[[#This Row],[1W Return vs Nifty]]-AVERAGE(Table2[1W Return vs Nifty]))/_xlfn.STDEV.P(Table2[1W Return vs Nifty])</f>
        <v>0.93513148417920799</v>
      </c>
      <c r="O326">
        <v>6165.16</v>
      </c>
      <c r="P326">
        <v>5967.5343862110803</v>
      </c>
      <c r="Q326">
        <v>5424.9552773811001</v>
      </c>
      <c r="R326">
        <v>48.683607202158797</v>
      </c>
      <c r="S326" s="1">
        <f>(Table2[[#This Row],[Close Price]]-Table2[[#This Row],[20D EMA]])/Table2[[#This Row],[20D EMA]]</f>
        <v>6.6243211855004812E-3</v>
      </c>
      <c r="T326" s="1">
        <f>(Table2[[#This Row],[Close Price]]-Table2[[#This Row],[50D EMA]])/Table2[[#This Row],[50D EMA]]</f>
        <v>3.9960492618179404E-2</v>
      </c>
      <c r="U326" s="1">
        <f>(Table2[[#This Row],[Close Price]]-Table2[[#This Row],[200D EMA]])/Table2[[#This Row],[200D EMA]]</f>
        <v>0.14397256432240113</v>
      </c>
      <c r="V326">
        <v>1.2584008739607599</v>
      </c>
      <c r="W326">
        <v>6179.85</v>
      </c>
      <c r="X326">
        <v>6339.95</v>
      </c>
      <c r="Y326">
        <v>6179.85</v>
      </c>
      <c r="Z326">
        <v>6469.9</v>
      </c>
      <c r="AA326">
        <v>6179.85</v>
      </c>
      <c r="AB326">
        <v>6469.9</v>
      </c>
      <c r="AC326" s="1">
        <f>(Table2[[#This Row],[Close Price]]/Table2[[#This Row],[Day Low]])-1</f>
        <v>4.2314942919325915E-3</v>
      </c>
      <c r="AD326" s="1">
        <f>(Table2[[#This Row],[Day High]]/Table2[[#This Row],[Close Price]])-1</f>
        <v>2.1583951015146541E-2</v>
      </c>
      <c r="AE326" s="1">
        <f>(Table2[[#This Row],[Close Price]]/Table2[[#This Row],[Current Week Low]])-1</f>
        <v>4.2314942919325915E-3</v>
      </c>
      <c r="AF326" s="1">
        <f>(Table2[[#This Row],[Current Week High]]/Table2[[#This Row],[Close Price]])-1</f>
        <v>4.2523364485981263E-2</v>
      </c>
      <c r="AG326" s="1">
        <f>(Table2[[#This Row],[Close Price]]/Table2[[#This Row],[Current Month Low]])-1</f>
        <v>4.2314942919325915E-3</v>
      </c>
      <c r="AH326" s="1">
        <f>(Table2[[#This Row],[Current Month High]]/Table2[[#This Row],[Close Price]])-1</f>
        <v>4.2523364485981263E-2</v>
      </c>
      <c r="AI326">
        <v>4.2523364485981201</v>
      </c>
      <c r="AJ326">
        <v>42.742139522046102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0.01</v>
      </c>
      <c r="AM326" t="s">
        <v>3175</v>
      </c>
      <c r="AN326">
        <v>1.55</v>
      </c>
      <c r="AO326" t="s">
        <v>3175</v>
      </c>
      <c r="AP326">
        <v>4.7565849366805003E-2</v>
      </c>
      <c r="AQ326">
        <f>(Table2[[#This Row],[Sharpe Ratio]]-AVERAGE(Table2[Sharpe Ratio]))/_xlfn.STDEV.P(Table2[Sharpe Ratio])</f>
        <v>-0.16198297881156368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1.5213599774629123</v>
      </c>
      <c r="AS326">
        <f>_xlfn.RANK.AVG(Table2[[#This Row],[1Y Return vs Nifty Z-Score]],Table2[1Y Return vs Nifty Z-Score])</f>
        <v>388</v>
      </c>
      <c r="AT326">
        <f>_xlfn.RANK.AVG(Table2[[#This Row],[6M Return vs Nifty Z-Score]],Table2[6M Return vs Nifty Z-Score])</f>
        <v>221</v>
      </c>
      <c r="AU326">
        <f>_xlfn.RANK.AVG(Table2[[#This Row],[Sharpe Ratio Z-Score]],Table2[Sharpe Ratio Z-Score])</f>
        <v>382</v>
      </c>
      <c r="AV326">
        <f>(Table2[[#This Row],[Rank 1Y]]+Table2[[#This Row],[Rank 6M]]+Table2[[#This Row],[Rank Sharpe]])/3</f>
        <v>330.33333333333331</v>
      </c>
    </row>
    <row r="327" spans="1:48" x14ac:dyDescent="0.3">
      <c r="A327" t="s">
        <v>671</v>
      </c>
      <c r="B327" t="s">
        <v>672</v>
      </c>
      <c r="C327" t="s">
        <v>3143</v>
      </c>
      <c r="D327" t="s">
        <v>276</v>
      </c>
      <c r="E327">
        <v>27480.46849548</v>
      </c>
      <c r="F327">
        <v>550.54999999999995</v>
      </c>
      <c r="G327">
        <v>2.9772784363081399</v>
      </c>
      <c r="H327">
        <f>(Table2[[#This Row],[1Y Return vs Nifty]]-AVERAGE(Table2[1Y Return vs Nifty]))/_xlfn.STDEV.P(Table2[1Y Return vs Nifty])</f>
        <v>-0.37305748638143077</v>
      </c>
      <c r="I327">
        <v>9.7654804330418905</v>
      </c>
      <c r="J327">
        <f>(Table2[[#This Row],[1M Return vs Nifty]]-AVERAGE(Table2[1M Return vs Nifty]))/_xlfn.STDEV.P(Table2[1M Return vs Nifty])</f>
        <v>0.81070052718056573</v>
      </c>
      <c r="K327">
        <v>39.525615792772903</v>
      </c>
      <c r="L327">
        <f>(Table2[[#This Row],[6M Return vs Nifty]]-AVERAGE(Table2[6M Return vs Nifty]))/_xlfn.STDEV.P(Table2[6M Return vs Nifty])</f>
        <v>1.0170687188039473</v>
      </c>
      <c r="M327">
        <v>4.5388982494892698</v>
      </c>
      <c r="N327">
        <f>(Table2[[#This Row],[1W Return vs Nifty]]-AVERAGE(Table2[1W Return vs Nifty]))/_xlfn.STDEV.P(Table2[1W Return vs Nifty])</f>
        <v>0.44537122029187515</v>
      </c>
      <c r="O327">
        <v>559.01</v>
      </c>
      <c r="P327">
        <v>541.00111977362803</v>
      </c>
      <c r="Q327">
        <v>474.20362011146602</v>
      </c>
      <c r="R327">
        <v>42.618049500979197</v>
      </c>
      <c r="S327" s="1">
        <f>(Table2[[#This Row],[Close Price]]-Table2[[#This Row],[20D EMA]])/Table2[[#This Row],[20D EMA]]</f>
        <v>-1.5133897425806401E-2</v>
      </c>
      <c r="T327" s="1">
        <f>(Table2[[#This Row],[Close Price]]-Table2[[#This Row],[50D EMA]])/Table2[[#This Row],[50D EMA]]</f>
        <v>1.7650389023903451E-2</v>
      </c>
      <c r="U327" s="1">
        <f>(Table2[[#This Row],[Close Price]]-Table2[[#This Row],[200D EMA]])/Table2[[#This Row],[200D EMA]]</f>
        <v>0.1609991502607846</v>
      </c>
      <c r="V327">
        <v>0.68191497896311704</v>
      </c>
      <c r="W327">
        <v>539.4</v>
      </c>
      <c r="X327">
        <v>562.70000000000005</v>
      </c>
      <c r="Y327">
        <v>539.4</v>
      </c>
      <c r="Z327">
        <v>577.25</v>
      </c>
      <c r="AA327">
        <v>539.4</v>
      </c>
      <c r="AB327">
        <v>577.25</v>
      </c>
      <c r="AC327" s="1">
        <f>(Table2[[#This Row],[Close Price]]/Table2[[#This Row],[Day Low]])-1</f>
        <v>2.0671116054875815E-2</v>
      </c>
      <c r="AD327" s="1">
        <f>(Table2[[#This Row],[Day High]]/Table2[[#This Row],[Close Price]])-1</f>
        <v>2.2068840250658583E-2</v>
      </c>
      <c r="AE327" s="1">
        <f>(Table2[[#This Row],[Close Price]]/Table2[[#This Row],[Current Week Low]])-1</f>
        <v>2.0671116054875815E-2</v>
      </c>
      <c r="AF327" s="1">
        <f>(Table2[[#This Row],[Current Week High]]/Table2[[#This Row],[Close Price]])-1</f>
        <v>4.8496957587866873E-2</v>
      </c>
      <c r="AG327" s="1">
        <f>(Table2[[#This Row],[Close Price]]/Table2[[#This Row],[Current Month Low]])-1</f>
        <v>2.0671116054875815E-2</v>
      </c>
      <c r="AH327" s="1">
        <f>(Table2[[#This Row],[Current Month High]]/Table2[[#This Row],[Close Price]])-1</f>
        <v>4.8496957587866873E-2</v>
      </c>
      <c r="AI327">
        <v>14.122241394968601</v>
      </c>
      <c r="AJ327">
        <v>63.805415055043099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</v>
      </c>
      <c r="AM327" t="s">
        <v>3175</v>
      </c>
      <c r="AN327">
        <v>-10.26</v>
      </c>
      <c r="AO327" t="s">
        <v>3174</v>
      </c>
      <c r="AP327">
        <v>1.4205548681585E-2</v>
      </c>
      <c r="AQ327">
        <f>(Table2[[#This Row],[Sharpe Ratio]]-AVERAGE(Table2[Sharpe Ratio]))/_xlfn.STDEV.P(Table2[Sharpe Ratio])</f>
        <v>-0.55146804774913094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1.3486149321458265</v>
      </c>
      <c r="AS327">
        <f>_xlfn.RANK.AVG(Table2[[#This Row],[1Y Return vs Nifty Z-Score]],Table2[1Y Return vs Nifty Z-Score])</f>
        <v>423</v>
      </c>
      <c r="AT327">
        <f>_xlfn.RANK.AVG(Table2[[#This Row],[6M Return vs Nifty Z-Score]],Table2[6M Return vs Nifty Z-Score])</f>
        <v>97</v>
      </c>
      <c r="AU327">
        <f>_xlfn.RANK.AVG(Table2[[#This Row],[Sharpe Ratio Z-Score]],Table2[Sharpe Ratio Z-Score])</f>
        <v>473</v>
      </c>
      <c r="AV327">
        <f>(Table2[[#This Row],[Rank 1Y]]+Table2[[#This Row],[Rank 6M]]+Table2[[#This Row],[Rank Sharpe]])/3</f>
        <v>331</v>
      </c>
    </row>
    <row r="328" spans="1:48" x14ac:dyDescent="0.3">
      <c r="A328" t="s">
        <v>1803</v>
      </c>
      <c r="B328" t="s">
        <v>1804</v>
      </c>
      <c r="C328" t="s">
        <v>3139</v>
      </c>
      <c r="D328" t="s">
        <v>1443</v>
      </c>
      <c r="E328">
        <v>4383.0253180620002</v>
      </c>
      <c r="F328">
        <v>80.819999999999993</v>
      </c>
      <c r="G328">
        <v>30.236307376753</v>
      </c>
      <c r="H328">
        <f>(Table2[[#This Row],[1Y Return vs Nifty]]-AVERAGE(Table2[1Y Return vs Nifty]))/_xlfn.STDEV.P(Table2[1Y Return vs Nifty])</f>
        <v>9.1157320622489851E-2</v>
      </c>
      <c r="I328">
        <v>-8.2157288227048095</v>
      </c>
      <c r="J328">
        <f>(Table2[[#This Row],[1M Return vs Nifty]]-AVERAGE(Table2[1M Return vs Nifty]))/_xlfn.STDEV.P(Table2[1M Return vs Nifty])</f>
        <v>-0.83452682074222284</v>
      </c>
      <c r="K328">
        <v>-18.737944887312999</v>
      </c>
      <c r="L328">
        <f>(Table2[[#This Row],[6M Return vs Nifty]]-AVERAGE(Table2[6M Return vs Nifty]))/_xlfn.STDEV.P(Table2[6M Return vs Nifty])</f>
        <v>-0.91466387832261398</v>
      </c>
      <c r="M328">
        <v>3.0129371440216302</v>
      </c>
      <c r="N328">
        <f>(Table2[[#This Row],[1W Return vs Nifty]]-AVERAGE(Table2[1W Return vs Nifty]))/_xlfn.STDEV.P(Table2[1W Return vs Nifty])</f>
        <v>7.6102184761260364E-2</v>
      </c>
      <c r="O328">
        <v>85.52</v>
      </c>
      <c r="P328">
        <v>86.1980288859518</v>
      </c>
      <c r="Q328">
        <v>77.6768152134633</v>
      </c>
      <c r="R328">
        <v>34.542870889773504</v>
      </c>
      <c r="S328" s="1">
        <f>(Table2[[#This Row],[Close Price]]-Table2[[#This Row],[20D EMA]])/Table2[[#This Row],[20D EMA]]</f>
        <v>-5.4957904583723141E-2</v>
      </c>
      <c r="T328" s="1">
        <f>(Table2[[#This Row],[Close Price]]-Table2[[#This Row],[50D EMA]])/Table2[[#This Row],[50D EMA]]</f>
        <v>-6.2391552979331473E-2</v>
      </c>
      <c r="U328" s="1">
        <f>(Table2[[#This Row],[Close Price]]-Table2[[#This Row],[200D EMA]])/Table2[[#This Row],[200D EMA]]</f>
        <v>4.0464902917285182E-2</v>
      </c>
      <c r="V328">
        <v>0.57235132596458005</v>
      </c>
      <c r="W328">
        <v>80.02</v>
      </c>
      <c r="X328">
        <v>83.21</v>
      </c>
      <c r="Y328">
        <v>80.02</v>
      </c>
      <c r="Z328">
        <v>85.57</v>
      </c>
      <c r="AA328">
        <v>80.02</v>
      </c>
      <c r="AB328">
        <v>85.57</v>
      </c>
      <c r="AC328" s="1">
        <f>(Table2[[#This Row],[Close Price]]/Table2[[#This Row],[Day Low]])-1</f>
        <v>9.9975006248438358E-3</v>
      </c>
      <c r="AD328" s="1">
        <f>(Table2[[#This Row],[Day High]]/Table2[[#This Row],[Close Price]])-1</f>
        <v>2.957188814649836E-2</v>
      </c>
      <c r="AE328" s="1">
        <f>(Table2[[#This Row],[Close Price]]/Table2[[#This Row],[Current Week Low]])-1</f>
        <v>9.9975006248438358E-3</v>
      </c>
      <c r="AF328" s="1">
        <f>(Table2[[#This Row],[Current Week High]]/Table2[[#This Row],[Close Price]])-1</f>
        <v>5.8772581044296057E-2</v>
      </c>
      <c r="AG328" s="1">
        <f>(Table2[[#This Row],[Close Price]]/Table2[[#This Row],[Current Month Low]])-1</f>
        <v>9.9975006248438358E-3</v>
      </c>
      <c r="AH328" s="1">
        <f>(Table2[[#This Row],[Current Month High]]/Table2[[#This Row],[Close Price]])-1</f>
        <v>5.8772581044296057E-2</v>
      </c>
      <c r="AI328">
        <v>27.7530314278644</v>
      </c>
      <c r="AJ328">
        <v>88.391608391608301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0.03</v>
      </c>
      <c r="AM328" t="s">
        <v>3175</v>
      </c>
      <c r="AN328">
        <v>-8.36</v>
      </c>
      <c r="AO328" t="s">
        <v>3174</v>
      </c>
      <c r="AP328">
        <v>0.153327172213645</v>
      </c>
      <c r="AQ328">
        <f>(Table2[[#This Row],[Sharpe Ratio]]-AVERAGE(Table2[Sharpe Ratio]))/_xlfn.STDEV.P(Table2[Sharpe Ratio])</f>
        <v>1.0727917466506607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272</v>
      </c>
      <c r="AT328">
        <f>_xlfn.RANK.AVG(Table2[[#This Row],[6M Return vs Nifty Z-Score]],Table2[6M Return vs Nifty Z-Score])</f>
        <v>619</v>
      </c>
      <c r="AU328">
        <f>_xlfn.RANK.AVG(Table2[[#This Row],[Sharpe Ratio Z-Score]],Table2[Sharpe Ratio Z-Score])</f>
        <v>102</v>
      </c>
      <c r="AV328">
        <f>(Table2[[#This Row],[Rank 1Y]]+Table2[[#This Row],[Rank 6M]]+Table2[[#This Row],[Rank Sharpe]])/3</f>
        <v>331</v>
      </c>
    </row>
    <row r="329" spans="1:48" x14ac:dyDescent="0.3">
      <c r="A329" t="s">
        <v>764</v>
      </c>
      <c r="B329" t="s">
        <v>765</v>
      </c>
      <c r="C329" t="s">
        <v>3128</v>
      </c>
      <c r="D329" t="s">
        <v>766</v>
      </c>
      <c r="E329">
        <v>21512.765137900002</v>
      </c>
      <c r="F329">
        <v>1533.8</v>
      </c>
      <c r="G329">
        <v>10.721943034975499</v>
      </c>
      <c r="H329">
        <f>(Table2[[#This Row],[1Y Return vs Nifty]]-AVERAGE(Table2[1Y Return vs Nifty]))/_xlfn.STDEV.P(Table2[1Y Return vs Nifty])</f>
        <v>-0.24116768246232637</v>
      </c>
      <c r="I329">
        <v>-0.96160818673161097</v>
      </c>
      <c r="J329">
        <f>(Table2[[#This Row],[1M Return vs Nifty]]-AVERAGE(Table2[1M Return vs Nifty]))/_xlfn.STDEV.P(Table2[1M Return vs Nifty])</f>
        <v>-0.17079628484292569</v>
      </c>
      <c r="K329">
        <v>28.867138417773901</v>
      </c>
      <c r="L329">
        <f>(Table2[[#This Row],[6M Return vs Nifty]]-AVERAGE(Table2[6M Return vs Nifty]))/_xlfn.STDEV.P(Table2[6M Return vs Nifty])</f>
        <v>0.66368612528080884</v>
      </c>
      <c r="M329">
        <v>2.52759222291597</v>
      </c>
      <c r="N329">
        <f>(Table2[[#This Row],[1W Return vs Nifty]]-AVERAGE(Table2[1W Return vs Nifty]))/_xlfn.STDEV.P(Table2[1W Return vs Nifty])</f>
        <v>-4.1346975819700572E-2</v>
      </c>
      <c r="O329">
        <v>1573.81</v>
      </c>
      <c r="P329">
        <v>1536.628746952</v>
      </c>
      <c r="Q329">
        <v>1331.42552561298</v>
      </c>
      <c r="R329">
        <v>34.4749881599612</v>
      </c>
      <c r="S329" s="1">
        <f>(Table2[[#This Row],[Close Price]]-Table2[[#This Row],[20D EMA]])/Table2[[#This Row],[20D EMA]]</f>
        <v>-2.542238262560283E-2</v>
      </c>
      <c r="T329" s="1">
        <f>(Table2[[#This Row],[Close Price]]-Table2[[#This Row],[50D EMA]])/Table2[[#This Row],[50D EMA]]</f>
        <v>-1.8408785841154357E-3</v>
      </c>
      <c r="U329" s="1">
        <f>(Table2[[#This Row],[Close Price]]-Table2[[#This Row],[200D EMA]])/Table2[[#This Row],[200D EMA]]</f>
        <v>0.15199834350017288</v>
      </c>
      <c r="V329">
        <v>0.38361038342291698</v>
      </c>
      <c r="W329">
        <v>1503.8</v>
      </c>
      <c r="X329">
        <v>1578</v>
      </c>
      <c r="Y329">
        <v>1503.8</v>
      </c>
      <c r="Z329">
        <v>1632</v>
      </c>
      <c r="AA329">
        <v>1503.8</v>
      </c>
      <c r="AB329">
        <v>1632</v>
      </c>
      <c r="AC329" s="1">
        <f>(Table2[[#This Row],[Close Price]]/Table2[[#This Row],[Day Low]])-1</f>
        <v>1.9949461364543231E-2</v>
      </c>
      <c r="AD329" s="1">
        <f>(Table2[[#This Row],[Day High]]/Table2[[#This Row],[Close Price]])-1</f>
        <v>2.8817316468900733E-2</v>
      </c>
      <c r="AE329" s="1">
        <f>(Table2[[#This Row],[Close Price]]/Table2[[#This Row],[Current Week Low]])-1</f>
        <v>1.9949461364543231E-2</v>
      </c>
      <c r="AF329" s="1">
        <f>(Table2[[#This Row],[Current Week High]]/Table2[[#This Row],[Close Price]])-1</f>
        <v>6.402399269787451E-2</v>
      </c>
      <c r="AG329" s="1">
        <f>(Table2[[#This Row],[Close Price]]/Table2[[#This Row],[Current Month Low]])-1</f>
        <v>1.9949461364543231E-2</v>
      </c>
      <c r="AH329" s="1">
        <f>(Table2[[#This Row],[Current Month High]]/Table2[[#This Row],[Close Price]])-1</f>
        <v>6.402399269787451E-2</v>
      </c>
      <c r="AI329">
        <v>11.8137958012778</v>
      </c>
      <c r="AJ329">
        <v>55.219349289075502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0.02</v>
      </c>
      <c r="AM329" t="s">
        <v>3175</v>
      </c>
      <c r="AN329">
        <v>-2.2400000000000002</v>
      </c>
      <c r="AO329" t="s">
        <v>3174</v>
      </c>
      <c r="AP329">
        <v>1.0396463582334E-2</v>
      </c>
      <c r="AQ329">
        <f>(Table2[[#This Row],[Sharpe Ratio]]-AVERAGE(Table2[Sharpe Ratio]))/_xlfn.STDEV.P(Table2[Sharpe Ratio])</f>
        <v>-0.59593952258593064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-0.38556434043007448</v>
      </c>
      <c r="AS329">
        <f>_xlfn.RANK.AVG(Table2[[#This Row],[1Y Return vs Nifty Z-Score]],Table2[1Y Return vs Nifty Z-Score])</f>
        <v>370</v>
      </c>
      <c r="AT329">
        <f>_xlfn.RANK.AVG(Table2[[#This Row],[6M Return vs Nifty Z-Score]],Table2[6M Return vs Nifty Z-Score])</f>
        <v>142</v>
      </c>
      <c r="AU329">
        <f>_xlfn.RANK.AVG(Table2[[#This Row],[Sharpe Ratio Z-Score]],Table2[Sharpe Ratio Z-Score])</f>
        <v>483</v>
      </c>
      <c r="AV329">
        <f>(Table2[[#This Row],[Rank 1Y]]+Table2[[#This Row],[Rank 6M]]+Table2[[#This Row],[Rank Sharpe]])/3</f>
        <v>331.66666666666669</v>
      </c>
    </row>
    <row r="330" spans="1:48" x14ac:dyDescent="0.3">
      <c r="A330" t="s">
        <v>1948</v>
      </c>
      <c r="B330" t="s">
        <v>1949</v>
      </c>
      <c r="C330" t="s">
        <v>3138</v>
      </c>
      <c r="D330" t="s">
        <v>48</v>
      </c>
      <c r="E330">
        <v>3640.9517298000001</v>
      </c>
      <c r="F330">
        <v>2148.3000000000002</v>
      </c>
      <c r="G330">
        <v>-3.5459053477403502</v>
      </c>
      <c r="H330">
        <f>(Table2[[#This Row],[1Y Return vs Nifty]]-AVERAGE(Table2[1Y Return vs Nifty]))/_xlfn.STDEV.P(Table2[1Y Return vs Nifty])</f>
        <v>-0.48414576131518033</v>
      </c>
      <c r="I330">
        <v>4.9642427706010599</v>
      </c>
      <c r="J330">
        <f>(Table2[[#This Row],[1M Return vs Nifty]]-AVERAGE(Table2[1M Return vs Nifty]))/_xlfn.STDEV.P(Table2[1M Return vs Nifty])</f>
        <v>0.37140151264960392</v>
      </c>
      <c r="K330">
        <v>20.266731580962698</v>
      </c>
      <c r="L330">
        <f>(Table2[[#This Row],[6M Return vs Nifty]]-AVERAGE(Table2[6M Return vs Nifty]))/_xlfn.STDEV.P(Table2[6M Return vs Nifty])</f>
        <v>0.37853901032089554</v>
      </c>
      <c r="M330">
        <v>8.9081682183971296</v>
      </c>
      <c r="N330">
        <f>(Table2[[#This Row],[1W Return vs Nifty]]-AVERAGE(Table2[1W Return vs Nifty]))/_xlfn.STDEV.P(Table2[1W Return vs Nifty])</f>
        <v>1.5026957494757549</v>
      </c>
      <c r="O330">
        <v>2046.58</v>
      </c>
      <c r="P330">
        <v>1991.11215013022</v>
      </c>
      <c r="Q330">
        <v>1799.03311112711</v>
      </c>
      <c r="R330">
        <v>69.333672610290805</v>
      </c>
      <c r="S330" s="1">
        <f>(Table2[[#This Row],[Close Price]]-Table2[[#This Row],[20D EMA]])/Table2[[#This Row],[20D EMA]]</f>
        <v>4.9702430396075532E-2</v>
      </c>
      <c r="T330" s="1">
        <f>(Table2[[#This Row],[Close Price]]-Table2[[#This Row],[50D EMA]])/Table2[[#This Row],[50D EMA]]</f>
        <v>7.8944749475563181E-2</v>
      </c>
      <c r="U330" s="1">
        <f>(Table2[[#This Row],[Close Price]]-Table2[[#This Row],[200D EMA]])/Table2[[#This Row],[200D EMA]]</f>
        <v>0.19414144559800312</v>
      </c>
      <c r="V330">
        <v>0.62046045086388801</v>
      </c>
      <c r="W330">
        <v>2010</v>
      </c>
      <c r="X330">
        <v>2180</v>
      </c>
      <c r="Y330">
        <v>1978</v>
      </c>
      <c r="Z330">
        <v>2180</v>
      </c>
      <c r="AA330">
        <v>2010</v>
      </c>
      <c r="AB330">
        <v>2180</v>
      </c>
      <c r="AC330" s="1">
        <f>(Table2[[#This Row],[Close Price]]/Table2[[#This Row],[Day Low]])-1</f>
        <v>6.8805970149253826E-2</v>
      </c>
      <c r="AD330" s="1">
        <f>(Table2[[#This Row],[Day High]]/Table2[[#This Row],[Close Price]])-1</f>
        <v>1.4755853465530766E-2</v>
      </c>
      <c r="AE330" s="1">
        <f>(Table2[[#This Row],[Close Price]]/Table2[[#This Row],[Current Week Low]])-1</f>
        <v>8.609706774519732E-2</v>
      </c>
      <c r="AF330" s="1">
        <f>(Table2[[#This Row],[Current Week High]]/Table2[[#This Row],[Close Price]])-1</f>
        <v>1.4755853465530766E-2</v>
      </c>
      <c r="AG330" s="1">
        <f>(Table2[[#This Row],[Close Price]]/Table2[[#This Row],[Current Month Low]])-1</f>
        <v>6.8805970149253826E-2</v>
      </c>
      <c r="AH330" s="1">
        <f>(Table2[[#This Row],[Current Month High]]/Table2[[#This Row],[Close Price]])-1</f>
        <v>1.4755853465530766E-2</v>
      </c>
      <c r="AI330">
        <v>5.4089279895731304</v>
      </c>
      <c r="AJ330">
        <v>51.930693069306898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</v>
      </c>
      <c r="AM330" t="s">
        <v>3175</v>
      </c>
      <c r="AN330">
        <v>2.12</v>
      </c>
      <c r="AO330" t="s">
        <v>3175</v>
      </c>
      <c r="AP330">
        <v>6.6187728605051996E-2</v>
      </c>
      <c r="AQ330">
        <f>(Table2[[#This Row],[Sharpe Ratio]]-AVERAGE(Table2[Sharpe Ratio]))/_xlfn.STDEV.P(Table2[Sharpe Ratio])</f>
        <v>5.542944763185377E-2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1.8239199587629278</v>
      </c>
      <c r="AS330">
        <f>_xlfn.RANK.AVG(Table2[[#This Row],[1Y Return vs Nifty Z-Score]],Table2[1Y Return vs Nifty Z-Score])</f>
        <v>458</v>
      </c>
      <c r="AT330">
        <f>_xlfn.RANK.AVG(Table2[[#This Row],[6M Return vs Nifty Z-Score]],Table2[6M Return vs Nifty Z-Score])</f>
        <v>204</v>
      </c>
      <c r="AU330">
        <f>_xlfn.RANK.AVG(Table2[[#This Row],[Sharpe Ratio Z-Score]],Table2[Sharpe Ratio Z-Score])</f>
        <v>335</v>
      </c>
      <c r="AV330">
        <f>(Table2[[#This Row],[Rank 1Y]]+Table2[[#This Row],[Rank 6M]]+Table2[[#This Row],[Rank Sharpe]])/3</f>
        <v>332.33333333333331</v>
      </c>
    </row>
    <row r="331" spans="1:48" x14ac:dyDescent="0.3">
      <c r="A331" t="s">
        <v>1087</v>
      </c>
      <c r="B331" t="s">
        <v>1088</v>
      </c>
      <c r="C331" t="s">
        <v>3135</v>
      </c>
      <c r="D331" t="s">
        <v>415</v>
      </c>
      <c r="E331">
        <v>12357.09860508</v>
      </c>
      <c r="F331">
        <v>3054.9</v>
      </c>
      <c r="G331">
        <v>17.019490684674</v>
      </c>
      <c r="H331">
        <f>(Table2[[#This Row],[1Y Return vs Nifty]]-AVERAGE(Table2[1Y Return vs Nifty]))/_xlfn.STDEV.P(Table2[1Y Return vs Nifty])</f>
        <v>-0.13392193745835654</v>
      </c>
      <c r="I331">
        <v>8.9574936236441403</v>
      </c>
      <c r="J331">
        <f>(Table2[[#This Row],[1M Return vs Nifty]]-AVERAGE(Table2[1M Return vs Nifty]))/_xlfn.STDEV.P(Table2[1M Return vs Nifty])</f>
        <v>0.73677212911372203</v>
      </c>
      <c r="K331">
        <v>2.8936540593034401</v>
      </c>
      <c r="L331">
        <f>(Table2[[#This Row],[6M Return vs Nifty]]-AVERAGE(Table2[6M Return vs Nifty]))/_xlfn.STDEV.P(Table2[6M Return vs Nifty])</f>
        <v>-0.19746664002492267</v>
      </c>
      <c r="M331">
        <v>1.2566709254205499</v>
      </c>
      <c r="N331">
        <f>(Table2[[#This Row],[1W Return vs Nifty]]-AVERAGE(Table2[1W Return vs Nifty]))/_xlfn.STDEV.P(Table2[1W Return vs Nifty])</f>
        <v>-0.34889864281820376</v>
      </c>
      <c r="O331">
        <v>3010.34</v>
      </c>
      <c r="P331">
        <v>2876.2740109184801</v>
      </c>
      <c r="Q331">
        <v>2611.3089568826799</v>
      </c>
      <c r="R331">
        <v>50.706948683612701</v>
      </c>
      <c r="S331" s="1">
        <f>(Table2[[#This Row],[Close Price]]-Table2[[#This Row],[20D EMA]])/Table2[[#This Row],[20D EMA]]</f>
        <v>1.480231468870624E-2</v>
      </c>
      <c r="T331" s="1">
        <f>(Table2[[#This Row],[Close Price]]-Table2[[#This Row],[50D EMA]])/Table2[[#This Row],[50D EMA]]</f>
        <v>6.2103258731068998E-2</v>
      </c>
      <c r="U331" s="1">
        <f>(Table2[[#This Row],[Close Price]]-Table2[[#This Row],[200D EMA]])/Table2[[#This Row],[200D EMA]]</f>
        <v>0.16987306000239391</v>
      </c>
      <c r="V331">
        <v>1.0440899355419599</v>
      </c>
      <c r="W331">
        <v>2985.75</v>
      </c>
      <c r="X331">
        <v>3210</v>
      </c>
      <c r="Y331">
        <v>2985.75</v>
      </c>
      <c r="Z331">
        <v>3236.7</v>
      </c>
      <c r="AA331">
        <v>2985.75</v>
      </c>
      <c r="AB331">
        <v>3210</v>
      </c>
      <c r="AC331" s="1">
        <f>(Table2[[#This Row],[Close Price]]/Table2[[#This Row],[Day Low]])-1</f>
        <v>2.316001004772672E-2</v>
      </c>
      <c r="AD331" s="1">
        <f>(Table2[[#This Row],[Day High]]/Table2[[#This Row],[Close Price]])-1</f>
        <v>5.0770892664244283E-2</v>
      </c>
      <c r="AE331" s="1">
        <f>(Table2[[#This Row],[Close Price]]/Table2[[#This Row],[Current Week Low]])-1</f>
        <v>2.316001004772672E-2</v>
      </c>
      <c r="AF331" s="1">
        <f>(Table2[[#This Row],[Current Week High]]/Table2[[#This Row],[Close Price]])-1</f>
        <v>5.9510949621918829E-2</v>
      </c>
      <c r="AG331" s="1">
        <f>(Table2[[#This Row],[Close Price]]/Table2[[#This Row],[Current Month Low]])-1</f>
        <v>2.316001004772672E-2</v>
      </c>
      <c r="AH331" s="1">
        <f>(Table2[[#This Row],[Current Month High]]/Table2[[#This Row],[Close Price]])-1</f>
        <v>5.0770892664244283E-2</v>
      </c>
      <c r="AI331">
        <v>6.8120069396706997</v>
      </c>
      <c r="AJ331">
        <v>48.559340579181502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</v>
      </c>
      <c r="AM331" t="s">
        <v>3175</v>
      </c>
      <c r="AN331">
        <v>2.97</v>
      </c>
      <c r="AO331" t="s">
        <v>3175</v>
      </c>
      <c r="AP331">
        <v>8.5080132956004001E-2</v>
      </c>
      <c r="AQ331">
        <f>(Table2[[#This Row],[Sharpe Ratio]]-AVERAGE(Table2[Sharpe Ratio]))/_xlfn.STDEV.P(Table2[Sharpe Ratio])</f>
        <v>0.27600028362215928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0.33248519243439839</v>
      </c>
      <c r="AS331">
        <f>_xlfn.RANK.AVG(Table2[[#This Row],[1Y Return vs Nifty Z-Score]],Table2[1Y Return vs Nifty Z-Score])</f>
        <v>341</v>
      </c>
      <c r="AT331">
        <f>_xlfn.RANK.AVG(Table2[[#This Row],[6M Return vs Nifty Z-Score]],Table2[6M Return vs Nifty Z-Score])</f>
        <v>383</v>
      </c>
      <c r="AU331">
        <f>_xlfn.RANK.AVG(Table2[[#This Row],[Sharpe Ratio Z-Score]],Table2[Sharpe Ratio Z-Score])</f>
        <v>274</v>
      </c>
      <c r="AV331">
        <f>(Table2[[#This Row],[Rank 1Y]]+Table2[[#This Row],[Rank 6M]]+Table2[[#This Row],[Rank Sharpe]])/3</f>
        <v>332.66666666666669</v>
      </c>
    </row>
    <row r="332" spans="1:48" x14ac:dyDescent="0.3">
      <c r="A332" t="s">
        <v>1656</v>
      </c>
      <c r="B332" t="s">
        <v>1657</v>
      </c>
      <c r="C332" t="s">
        <v>3143</v>
      </c>
      <c r="D332" t="s">
        <v>482</v>
      </c>
      <c r="E332">
        <v>5425.6550748400005</v>
      </c>
      <c r="F332">
        <v>2056.6</v>
      </c>
      <c r="G332">
        <v>-13.1137170568292</v>
      </c>
      <c r="H332">
        <f>(Table2[[#This Row],[1Y Return vs Nifty]]-AVERAGE(Table2[1Y Return vs Nifty]))/_xlfn.STDEV.P(Table2[1Y Return vs Nifty])</f>
        <v>-0.6470833287424097</v>
      </c>
      <c r="I332">
        <v>45.030593244889602</v>
      </c>
      <c r="J332">
        <f>(Table2[[#This Row],[1M Return vs Nifty]]-AVERAGE(Table2[1M Return vs Nifty]))/_xlfn.STDEV.P(Table2[1M Return vs Nifty])</f>
        <v>4.0373538184263449</v>
      </c>
      <c r="K332">
        <v>47.0780890867888</v>
      </c>
      <c r="L332">
        <f>(Table2[[#This Row],[6M Return vs Nifty]]-AVERAGE(Table2[6M Return vs Nifty]))/_xlfn.STDEV.P(Table2[6M Return vs Nifty])</f>
        <v>1.2674715208414973</v>
      </c>
      <c r="M332">
        <v>4.7186600836039601</v>
      </c>
      <c r="N332">
        <f>(Table2[[#This Row],[1W Return vs Nifty]]-AVERAGE(Table2[1W Return vs Nifty]))/_xlfn.STDEV.P(Table2[1W Return vs Nifty])</f>
        <v>0.48887198769079482</v>
      </c>
      <c r="O332">
        <v>1979.98</v>
      </c>
      <c r="P332">
        <v>1794.4478570946101</v>
      </c>
      <c r="Q332">
        <v>1594.01008881907</v>
      </c>
      <c r="R332">
        <v>50.736538029980302</v>
      </c>
      <c r="S332" s="1">
        <f>(Table2[[#This Row],[Close Price]]-Table2[[#This Row],[20D EMA]])/Table2[[#This Row],[20D EMA]]</f>
        <v>3.8697360579399737E-2</v>
      </c>
      <c r="T332" s="1">
        <f>(Table2[[#This Row],[Close Price]]-Table2[[#This Row],[50D EMA]])/Table2[[#This Row],[50D EMA]]</f>
        <v>0.14609069963717991</v>
      </c>
      <c r="U332" s="1">
        <f>(Table2[[#This Row],[Close Price]]-Table2[[#This Row],[200D EMA]])/Table2[[#This Row],[200D EMA]]</f>
        <v>0.29020513384808111</v>
      </c>
      <c r="V332">
        <v>1.9843065322737401</v>
      </c>
      <c r="W332">
        <v>2029.8</v>
      </c>
      <c r="X332">
        <v>2178.3000000000002</v>
      </c>
      <c r="Y332">
        <v>2029.8</v>
      </c>
      <c r="Z332">
        <v>2273.25</v>
      </c>
      <c r="AA332">
        <v>2029.8</v>
      </c>
      <c r="AB332">
        <v>2273.25</v>
      </c>
      <c r="AC332" s="1">
        <f>(Table2[[#This Row],[Close Price]]/Table2[[#This Row],[Day Low]])-1</f>
        <v>1.3203271258251936E-2</v>
      </c>
      <c r="AD332" s="1">
        <f>(Table2[[#This Row],[Day High]]/Table2[[#This Row],[Close Price]])-1</f>
        <v>5.9175337936399952E-2</v>
      </c>
      <c r="AE332" s="1">
        <f>(Table2[[#This Row],[Close Price]]/Table2[[#This Row],[Current Week Low]])-1</f>
        <v>1.3203271258251936E-2</v>
      </c>
      <c r="AF332" s="1">
        <f>(Table2[[#This Row],[Current Week High]]/Table2[[#This Row],[Close Price]])-1</f>
        <v>0.10534377127297478</v>
      </c>
      <c r="AG332" s="1">
        <f>(Table2[[#This Row],[Close Price]]/Table2[[#This Row],[Current Month Low]])-1</f>
        <v>1.3203271258251936E-2</v>
      </c>
      <c r="AH332" s="1">
        <f>(Table2[[#This Row],[Current Month High]]/Table2[[#This Row],[Close Price]])-1</f>
        <v>0.10534377127297478</v>
      </c>
      <c r="AI332">
        <v>16.211222405912601</v>
      </c>
      <c r="AJ332">
        <v>74.880952380952294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0.26</v>
      </c>
      <c r="AM332" t="s">
        <v>3175</v>
      </c>
      <c r="AN332">
        <v>14.58</v>
      </c>
      <c r="AO332" t="s">
        <v>3175</v>
      </c>
      <c r="AP332">
        <v>4.5403486522016999E-2</v>
      </c>
      <c r="AQ332">
        <f>(Table2[[#This Row],[Sharpe Ratio]]-AVERAGE(Table2[Sharpe Ratio]))/_xlfn.STDEV.P(Table2[Sharpe Ratio])</f>
        <v>-0.18722879567686018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4.9593852025393668</v>
      </c>
      <c r="AS332">
        <f>_xlfn.RANK.AVG(Table2[[#This Row],[1Y Return vs Nifty Z-Score]],Table2[1Y Return vs Nifty Z-Score])</f>
        <v>532</v>
      </c>
      <c r="AT332">
        <f>_xlfn.RANK.AVG(Table2[[#This Row],[6M Return vs Nifty Z-Score]],Table2[6M Return vs Nifty Z-Score])</f>
        <v>76</v>
      </c>
      <c r="AU332">
        <f>_xlfn.RANK.AVG(Table2[[#This Row],[Sharpe Ratio Z-Score]],Table2[Sharpe Ratio Z-Score])</f>
        <v>391</v>
      </c>
      <c r="AV332">
        <f>(Table2[[#This Row],[Rank 1Y]]+Table2[[#This Row],[Rank 6M]]+Table2[[#This Row],[Rank Sharpe]])/3</f>
        <v>333</v>
      </c>
    </row>
    <row r="333" spans="1:48" x14ac:dyDescent="0.3">
      <c r="A333" t="s">
        <v>376</v>
      </c>
      <c r="B333" t="s">
        <v>377</v>
      </c>
      <c r="C333" t="s">
        <v>3141</v>
      </c>
      <c r="D333" t="s">
        <v>202</v>
      </c>
      <c r="E333">
        <v>66184.134373763998</v>
      </c>
      <c r="F333">
        <v>225.39</v>
      </c>
      <c r="G333">
        <v>1.6191562742040799</v>
      </c>
      <c r="H333">
        <f>(Table2[[#This Row],[1Y Return vs Nifty]]-AVERAGE(Table2[1Y Return vs Nifty]))/_xlfn.STDEV.P(Table2[1Y Return vs Nifty])</f>
        <v>-0.39618598515320669</v>
      </c>
      <c r="I333">
        <v>-6.3763123319173003</v>
      </c>
      <c r="J333">
        <f>(Table2[[#This Row],[1M Return vs Nifty]]-AVERAGE(Table2[1M Return vs Nifty]))/_xlfn.STDEV.P(Table2[1M Return vs Nifty])</f>
        <v>-0.66622566413916495</v>
      </c>
      <c r="K333">
        <v>19.1795778211923</v>
      </c>
      <c r="L333">
        <f>(Table2[[#This Row],[6M Return vs Nifty]]-AVERAGE(Table2[6M Return vs Nifty]))/_xlfn.STDEV.P(Table2[6M Return vs Nifty])</f>
        <v>0.34249434824868935</v>
      </c>
      <c r="M333">
        <v>0.27320254491642898</v>
      </c>
      <c r="N333">
        <f>(Table2[[#This Row],[1W Return vs Nifty]]-AVERAGE(Table2[1W Return vs Nifty]))/_xlfn.STDEV.P(Table2[1W Return vs Nifty])</f>
        <v>-0.58688925676135451</v>
      </c>
      <c r="O333">
        <v>239.21</v>
      </c>
      <c r="P333">
        <v>241.172121260876</v>
      </c>
      <c r="Q333">
        <v>215.14271722871899</v>
      </c>
      <c r="R333">
        <v>23.450778033161502</v>
      </c>
      <c r="S333" s="1">
        <f>(Table2[[#This Row],[Close Price]]-Table2[[#This Row],[20D EMA]])/Table2[[#This Row],[20D EMA]]</f>
        <v>-5.7773504452155101E-2</v>
      </c>
      <c r="T333" s="1">
        <f>(Table2[[#This Row],[Close Price]]-Table2[[#This Row],[50D EMA]])/Table2[[#This Row],[50D EMA]]</f>
        <v>-6.5439243882606496E-2</v>
      </c>
      <c r="U333" s="1">
        <f>(Table2[[#This Row],[Close Price]]-Table2[[#This Row],[200D EMA]])/Table2[[#This Row],[200D EMA]]</f>
        <v>4.76301633784195E-2</v>
      </c>
      <c r="V333">
        <v>0.94631018306367298</v>
      </c>
      <c r="W333">
        <v>223.87</v>
      </c>
      <c r="X333">
        <v>232</v>
      </c>
      <c r="Y333">
        <v>223.87</v>
      </c>
      <c r="Z333">
        <v>242.19</v>
      </c>
      <c r="AA333">
        <v>223.87</v>
      </c>
      <c r="AB333">
        <v>242.19</v>
      </c>
      <c r="AC333" s="1">
        <f>(Table2[[#This Row],[Close Price]]/Table2[[#This Row],[Day Low]])-1</f>
        <v>6.7896547103227789E-3</v>
      </c>
      <c r="AD333" s="1">
        <f>(Table2[[#This Row],[Day High]]/Table2[[#This Row],[Close Price]])-1</f>
        <v>2.9326944407471522E-2</v>
      </c>
      <c r="AE333" s="1">
        <f>(Table2[[#This Row],[Close Price]]/Table2[[#This Row],[Current Week Low]])-1</f>
        <v>6.7896547103227789E-3</v>
      </c>
      <c r="AF333" s="1">
        <f>(Table2[[#This Row],[Current Week High]]/Table2[[#This Row],[Close Price]])-1</f>
        <v>7.4537468388127248E-2</v>
      </c>
      <c r="AG333" s="1">
        <f>(Table2[[#This Row],[Close Price]]/Table2[[#This Row],[Current Month Low]])-1</f>
        <v>6.7896547103227789E-3</v>
      </c>
      <c r="AH333" s="1">
        <f>(Table2[[#This Row],[Current Month High]]/Table2[[#This Row],[Close Price]])-1</f>
        <v>7.4537468388127248E-2</v>
      </c>
      <c r="AI333">
        <v>17.418696481653999</v>
      </c>
      <c r="AJ333">
        <v>43.059346239288999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-0.03</v>
      </c>
      <c r="AM333" t="s">
        <v>3174</v>
      </c>
      <c r="AN333">
        <v>-6.4</v>
      </c>
      <c r="AO333" t="s">
        <v>3174</v>
      </c>
      <c r="AP333">
        <v>5.6230257749042001E-2</v>
      </c>
      <c r="AQ333">
        <f>(Table2[[#This Row],[Sharpe Ratio]]-AVERAGE(Table2[Sharpe Ratio]))/_xlfn.STDEV.P(Table2[Sharpe Ratio])</f>
        <v>-6.082508674394433E-2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433</v>
      </c>
      <c r="AT333">
        <f>_xlfn.RANK.AVG(Table2[[#This Row],[6M Return vs Nifty Z-Score]],Table2[6M Return vs Nifty Z-Score])</f>
        <v>212</v>
      </c>
      <c r="AU333">
        <f>_xlfn.RANK.AVG(Table2[[#This Row],[Sharpe Ratio Z-Score]],Table2[Sharpe Ratio Z-Score])</f>
        <v>359</v>
      </c>
      <c r="AV333">
        <f>(Table2[[#This Row],[Rank 1Y]]+Table2[[#This Row],[Rank 6M]]+Table2[[#This Row],[Rank Sharpe]])/3</f>
        <v>334.66666666666669</v>
      </c>
    </row>
    <row r="334" spans="1:48" x14ac:dyDescent="0.3">
      <c r="A334" t="s">
        <v>939</v>
      </c>
      <c r="B334" t="s">
        <v>940</v>
      </c>
      <c r="C334" t="s">
        <v>3133</v>
      </c>
      <c r="D334" t="s">
        <v>51</v>
      </c>
      <c r="E334">
        <v>15816.049352279901</v>
      </c>
      <c r="F334">
        <v>6867.4</v>
      </c>
      <c r="G334">
        <v>23.3523746690122</v>
      </c>
      <c r="H334">
        <f>(Table2[[#This Row],[1Y Return vs Nifty]]-AVERAGE(Table2[1Y Return vs Nifty]))/_xlfn.STDEV.P(Table2[1Y Return vs Nifty])</f>
        <v>-2.607442304430126E-2</v>
      </c>
      <c r="I334">
        <v>-2.6177945295038199</v>
      </c>
      <c r="J334">
        <f>(Table2[[#This Row],[1M Return vs Nifty]]-AVERAGE(Table2[1M Return vs Nifty]))/_xlfn.STDEV.P(Table2[1M Return vs Nifty])</f>
        <v>-0.32233242602398843</v>
      </c>
      <c r="K334">
        <v>14.2683296064987</v>
      </c>
      <c r="L334">
        <f>(Table2[[#This Row],[6M Return vs Nifty]]-AVERAGE(Table2[6M Return vs Nifty]))/_xlfn.STDEV.P(Table2[6M Return vs Nifty])</f>
        <v>0.17966155605125117</v>
      </c>
      <c r="M334">
        <v>4.3412743948534596</v>
      </c>
      <c r="N334">
        <f>(Table2[[#This Row],[1W Return vs Nifty]]-AVERAGE(Table2[1W Return vs Nifty]))/_xlfn.STDEV.P(Table2[1W Return vs Nifty])</f>
        <v>0.39754800255865252</v>
      </c>
      <c r="O334">
        <v>7033.97</v>
      </c>
      <c r="P334">
        <v>6884.6709437343097</v>
      </c>
      <c r="Q334">
        <v>6026.8634619249697</v>
      </c>
      <c r="R334">
        <v>38.5001324674489</v>
      </c>
      <c r="S334" s="1">
        <f>(Table2[[#This Row],[Close Price]]-Table2[[#This Row],[20D EMA]])/Table2[[#This Row],[20D EMA]]</f>
        <v>-2.3680794771658197E-2</v>
      </c>
      <c r="T334" s="1">
        <f>(Table2[[#This Row],[Close Price]]-Table2[[#This Row],[50D EMA]])/Table2[[#This Row],[50D EMA]]</f>
        <v>-2.5086084542687197E-3</v>
      </c>
      <c r="U334" s="1">
        <f>(Table2[[#This Row],[Close Price]]-Table2[[#This Row],[200D EMA]])/Table2[[#This Row],[200D EMA]]</f>
        <v>0.13946500420743962</v>
      </c>
      <c r="V334">
        <v>1.1644134984946</v>
      </c>
      <c r="W334">
        <v>6762</v>
      </c>
      <c r="X334">
        <v>6937.55</v>
      </c>
      <c r="Y334">
        <v>6762</v>
      </c>
      <c r="Z334">
        <v>7248.75</v>
      </c>
      <c r="AA334">
        <v>6762</v>
      </c>
      <c r="AB334">
        <v>7248.75</v>
      </c>
      <c r="AC334" s="1">
        <f>(Table2[[#This Row],[Close Price]]/Table2[[#This Row],[Day Low]])-1</f>
        <v>1.558710440698019E-2</v>
      </c>
      <c r="AD334" s="1">
        <f>(Table2[[#This Row],[Day High]]/Table2[[#This Row],[Close Price]])-1</f>
        <v>1.0214928502781273E-2</v>
      </c>
      <c r="AE334" s="1">
        <f>(Table2[[#This Row],[Close Price]]/Table2[[#This Row],[Current Week Low]])-1</f>
        <v>1.558710440698019E-2</v>
      </c>
      <c r="AF334" s="1">
        <f>(Table2[[#This Row],[Current Week High]]/Table2[[#This Row],[Close Price]])-1</f>
        <v>5.5530477327664141E-2</v>
      </c>
      <c r="AG334" s="1">
        <f>(Table2[[#This Row],[Close Price]]/Table2[[#This Row],[Current Month Low]])-1</f>
        <v>1.558710440698019E-2</v>
      </c>
      <c r="AH334" s="1">
        <f>(Table2[[#This Row],[Current Month High]]/Table2[[#This Row],[Close Price]])-1</f>
        <v>5.5530477327664141E-2</v>
      </c>
      <c r="AI334">
        <v>10.6677927599965</v>
      </c>
      <c r="AJ334">
        <v>52.752198571693498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-0.03</v>
      </c>
      <c r="AM334" t="s">
        <v>3174</v>
      </c>
      <c r="AN334">
        <v>-4.4800000000000004</v>
      </c>
      <c r="AO334" t="s">
        <v>3174</v>
      </c>
      <c r="AP334">
        <v>3.1337847522594997E-2</v>
      </c>
      <c r="AQ334">
        <f>(Table2[[#This Row],[Sharpe Ratio]]-AVERAGE(Table2[Sharpe Ratio]))/_xlfn.STDEV.P(Table2[Sharpe Ratio])</f>
        <v>-0.35144663133227894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-0.12264392179066486</v>
      </c>
      <c r="AS334">
        <f>_xlfn.RANK.AVG(Table2[[#This Row],[1Y Return vs Nifty Z-Score]],Table2[1Y Return vs Nifty Z-Score])</f>
        <v>315</v>
      </c>
      <c r="AT334">
        <f>_xlfn.RANK.AVG(Table2[[#This Row],[6M Return vs Nifty Z-Score]],Table2[6M Return vs Nifty Z-Score])</f>
        <v>263</v>
      </c>
      <c r="AU334">
        <f>_xlfn.RANK.AVG(Table2[[#This Row],[Sharpe Ratio Z-Score]],Table2[Sharpe Ratio Z-Score])</f>
        <v>429</v>
      </c>
      <c r="AV334">
        <f>(Table2[[#This Row],[Rank 1Y]]+Table2[[#This Row],[Rank 6M]]+Table2[[#This Row],[Rank Sharpe]])/3</f>
        <v>335.66666666666669</v>
      </c>
    </row>
    <row r="335" spans="1:48" x14ac:dyDescent="0.3">
      <c r="A335" t="s">
        <v>863</v>
      </c>
      <c r="B335" t="s">
        <v>864</v>
      </c>
      <c r="C335" t="s">
        <v>3129</v>
      </c>
      <c r="D335" t="s">
        <v>865</v>
      </c>
      <c r="E335">
        <v>18491.484302875</v>
      </c>
      <c r="F335">
        <v>207.95</v>
      </c>
      <c r="G335">
        <v>31.6916210360604</v>
      </c>
      <c r="H335">
        <f>(Table2[[#This Row],[1Y Return vs Nifty]]-AVERAGE(Table2[1Y Return vs Nifty]))/_xlfn.STDEV.P(Table2[1Y Return vs Nifty])</f>
        <v>0.11594096757343399</v>
      </c>
      <c r="I335">
        <v>2.4486892246423699</v>
      </c>
      <c r="J335">
        <f>(Table2[[#This Row],[1M Return vs Nifty]]-AVERAGE(Table2[1M Return vs Nifty]))/_xlfn.STDEV.P(Table2[1M Return vs Nifty])</f>
        <v>0.14123581966915605</v>
      </c>
      <c r="K335">
        <v>32.508219280011303</v>
      </c>
      <c r="L335">
        <f>(Table2[[#This Row],[6M Return vs Nifty]]-AVERAGE(Table2[6M Return vs Nifty]))/_xlfn.STDEV.P(Table2[6M Return vs Nifty])</f>
        <v>0.78440642641341207</v>
      </c>
      <c r="M335">
        <v>4.0758215533928501</v>
      </c>
      <c r="N335">
        <f>(Table2[[#This Row],[1W Return vs Nifty]]-AVERAGE(Table2[1W Return vs Nifty]))/_xlfn.STDEV.P(Table2[1W Return vs Nifty])</f>
        <v>0.33331077240003681</v>
      </c>
      <c r="O335">
        <v>211.28</v>
      </c>
      <c r="P335">
        <v>202.98139390011599</v>
      </c>
      <c r="Q335">
        <v>174.29065677617601</v>
      </c>
      <c r="R335">
        <v>43.774147539780898</v>
      </c>
      <c r="S335" s="1">
        <f>(Table2[[#This Row],[Close Price]]-Table2[[#This Row],[20D EMA]])/Table2[[#This Row],[20D EMA]]</f>
        <v>-1.5761075350246179E-2</v>
      </c>
      <c r="T335" s="1">
        <f>(Table2[[#This Row],[Close Price]]-Table2[[#This Row],[50D EMA]])/Table2[[#This Row],[50D EMA]]</f>
        <v>2.4478135677445261E-2</v>
      </c>
      <c r="U335" s="1">
        <f>(Table2[[#This Row],[Close Price]]-Table2[[#This Row],[200D EMA]])/Table2[[#This Row],[200D EMA]]</f>
        <v>0.19312190249560707</v>
      </c>
      <c r="V335">
        <v>2.11785770201636</v>
      </c>
      <c r="W335">
        <v>205.6</v>
      </c>
      <c r="X335">
        <v>211</v>
      </c>
      <c r="Y335">
        <v>202.66</v>
      </c>
      <c r="Z335">
        <v>211.7</v>
      </c>
      <c r="AA335">
        <v>202.85</v>
      </c>
      <c r="AB335">
        <v>211.7</v>
      </c>
      <c r="AC335" s="1">
        <f>(Table2[[#This Row],[Close Price]]/Table2[[#This Row],[Day Low]])-1</f>
        <v>1.1429961089494123E-2</v>
      </c>
      <c r="AD335" s="1">
        <f>(Table2[[#This Row],[Day High]]/Table2[[#This Row],[Close Price]])-1</f>
        <v>1.4666987256552133E-2</v>
      </c>
      <c r="AE335" s="1">
        <f>(Table2[[#This Row],[Close Price]]/Table2[[#This Row],[Current Week Low]])-1</f>
        <v>2.6102832330010761E-2</v>
      </c>
      <c r="AF335" s="1">
        <f>(Table2[[#This Row],[Current Week High]]/Table2[[#This Row],[Close Price]])-1</f>
        <v>1.8033181053137781E-2</v>
      </c>
      <c r="AG335" s="1">
        <f>(Table2[[#This Row],[Close Price]]/Table2[[#This Row],[Current Month Low]])-1</f>
        <v>2.5141730342617574E-2</v>
      </c>
      <c r="AH335" s="1">
        <f>(Table2[[#This Row],[Current Month High]]/Table2[[#This Row],[Close Price]])-1</f>
        <v>1.8033181053137781E-2</v>
      </c>
      <c r="AI335">
        <v>17.528251983649898</v>
      </c>
      <c r="AJ335">
        <v>71.363823650597396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0.2</v>
      </c>
      <c r="AM335" t="s">
        <v>3175</v>
      </c>
      <c r="AN335">
        <v>-6.29</v>
      </c>
      <c r="AO335" t="s">
        <v>3174</v>
      </c>
      <c r="AP335">
        <v>-3.0452026236934E-2</v>
      </c>
      <c r="AQ335">
        <f>(Table2[[#This Row],[Sharpe Ratio]]-AVERAGE(Table2[Sharpe Ratio]))/_xlfn.STDEV.P(Table2[Sharpe Ratio])</f>
        <v>-1.0728499984049285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0.30204398765111051</v>
      </c>
      <c r="AS335">
        <f>_xlfn.RANK.AVG(Table2[[#This Row],[1Y Return vs Nifty Z-Score]],Table2[1Y Return vs Nifty Z-Score])</f>
        <v>270</v>
      </c>
      <c r="AT335">
        <f>_xlfn.RANK.AVG(Table2[[#This Row],[6M Return vs Nifty Z-Score]],Table2[6M Return vs Nifty Z-Score])</f>
        <v>118</v>
      </c>
      <c r="AU335">
        <f>_xlfn.RANK.AVG(Table2[[#This Row],[Sharpe Ratio Z-Score]],Table2[Sharpe Ratio Z-Score])</f>
        <v>627</v>
      </c>
      <c r="AV335">
        <f>(Table2[[#This Row],[Rank 1Y]]+Table2[[#This Row],[Rank 6M]]+Table2[[#This Row],[Rank Sharpe]])/3</f>
        <v>338.33333333333331</v>
      </c>
    </row>
    <row r="336" spans="1:48" x14ac:dyDescent="0.3">
      <c r="A336" t="s">
        <v>597</v>
      </c>
      <c r="B336" t="s">
        <v>598</v>
      </c>
      <c r="C336" t="s">
        <v>3135</v>
      </c>
      <c r="D336" t="s">
        <v>415</v>
      </c>
      <c r="E336">
        <v>32488.588892629999</v>
      </c>
      <c r="F336">
        <v>511.55</v>
      </c>
      <c r="G336">
        <v>9.4057056832956007</v>
      </c>
      <c r="H336">
        <f>(Table2[[#This Row],[1Y Return vs Nifty]]-AVERAGE(Table2[1Y Return vs Nifty]))/_xlfn.STDEV.P(Table2[1Y Return vs Nifty])</f>
        <v>-0.26358289283230601</v>
      </c>
      <c r="I336">
        <v>5.4924980067943796</v>
      </c>
      <c r="J336">
        <f>(Table2[[#This Row],[1M Return vs Nifty]]-AVERAGE(Table2[1M Return vs Nifty]))/_xlfn.STDEV.P(Table2[1M Return vs Nifty])</f>
        <v>0.41973530093422118</v>
      </c>
      <c r="K336">
        <v>0.13913739106966</v>
      </c>
      <c r="L336">
        <f>(Table2[[#This Row],[6M Return vs Nifty]]-AVERAGE(Table2[6M Return vs Nifty]))/_xlfn.STDEV.P(Table2[6M Return vs Nifty])</f>
        <v>-0.28879284074533834</v>
      </c>
      <c r="M336">
        <v>-0.125845348746186</v>
      </c>
      <c r="N336">
        <f>(Table2[[#This Row],[1W Return vs Nifty]]-AVERAGE(Table2[1W Return vs Nifty]))/_xlfn.STDEV.P(Table2[1W Return vs Nifty])</f>
        <v>-0.68345530310115232</v>
      </c>
      <c r="O336">
        <v>527.52</v>
      </c>
      <c r="P336">
        <v>519.69928143892002</v>
      </c>
      <c r="Q336">
        <v>490.19681921305101</v>
      </c>
      <c r="R336">
        <v>36.345424881872397</v>
      </c>
      <c r="S336" s="1">
        <f>(Table2[[#This Row],[Close Price]]-Table2[[#This Row],[20D EMA]])/Table2[[#This Row],[20D EMA]]</f>
        <v>-3.027373369730052E-2</v>
      </c>
      <c r="T336" s="1">
        <f>(Table2[[#This Row],[Close Price]]-Table2[[#This Row],[50D EMA]])/Table2[[#This Row],[50D EMA]]</f>
        <v>-1.5680763337514437E-2</v>
      </c>
      <c r="U336" s="1">
        <f>(Table2[[#This Row],[Close Price]]-Table2[[#This Row],[200D EMA]])/Table2[[#This Row],[200D EMA]]</f>
        <v>4.3560422977098931E-2</v>
      </c>
      <c r="V336">
        <v>0.99268235234078095</v>
      </c>
      <c r="W336">
        <v>508.65</v>
      </c>
      <c r="X336">
        <v>526.70000000000005</v>
      </c>
      <c r="Y336">
        <v>508.65</v>
      </c>
      <c r="Z336">
        <v>552.15</v>
      </c>
      <c r="AA336">
        <v>508.65</v>
      </c>
      <c r="AB336">
        <v>552.15</v>
      </c>
      <c r="AC336" s="1">
        <f>(Table2[[#This Row],[Close Price]]/Table2[[#This Row],[Day Low]])-1</f>
        <v>5.7013663619385202E-3</v>
      </c>
      <c r="AD336" s="1">
        <f>(Table2[[#This Row],[Day High]]/Table2[[#This Row],[Close Price]])-1</f>
        <v>2.9615873326165554E-2</v>
      </c>
      <c r="AE336" s="1">
        <f>(Table2[[#This Row],[Close Price]]/Table2[[#This Row],[Current Week Low]])-1</f>
        <v>5.7013663619385202E-3</v>
      </c>
      <c r="AF336" s="1">
        <f>(Table2[[#This Row],[Current Week High]]/Table2[[#This Row],[Close Price]])-1</f>
        <v>7.9366630827875984E-2</v>
      </c>
      <c r="AG336" s="1">
        <f>(Table2[[#This Row],[Close Price]]/Table2[[#This Row],[Current Month Low]])-1</f>
        <v>5.7013663619385202E-3</v>
      </c>
      <c r="AH336" s="1">
        <f>(Table2[[#This Row],[Current Month High]]/Table2[[#This Row],[Close Price]])-1</f>
        <v>7.9366630827875984E-2</v>
      </c>
      <c r="AI336">
        <v>14.3387743133613</v>
      </c>
      <c r="AJ336">
        <v>39.767759562841498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-0.09</v>
      </c>
      <c r="AM336" t="s">
        <v>3174</v>
      </c>
      <c r="AN336">
        <v>-1.29</v>
      </c>
      <c r="AO336" t="s">
        <v>3174</v>
      </c>
      <c r="AP336">
        <v>0.10621392418172999</v>
      </c>
      <c r="AQ336">
        <f>(Table2[[#This Row],[Sharpe Ratio]]-AVERAGE(Table2[Sharpe Ratio]))/_xlfn.STDEV.P(Table2[Sharpe Ratio])</f>
        <v>0.52273955045709064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-0.29335618528748481</v>
      </c>
      <c r="AS336">
        <f>_xlfn.RANK.AVG(Table2[[#This Row],[1Y Return vs Nifty Z-Score]],Table2[1Y Return vs Nifty Z-Score])</f>
        <v>381</v>
      </c>
      <c r="AT336">
        <f>_xlfn.RANK.AVG(Table2[[#This Row],[6M Return vs Nifty Z-Score]],Table2[6M Return vs Nifty Z-Score])</f>
        <v>419</v>
      </c>
      <c r="AU336">
        <f>_xlfn.RANK.AVG(Table2[[#This Row],[Sharpe Ratio Z-Score]],Table2[Sharpe Ratio Z-Score])</f>
        <v>216</v>
      </c>
      <c r="AV336">
        <f>(Table2[[#This Row],[Rank 1Y]]+Table2[[#This Row],[Rank 6M]]+Table2[[#This Row],[Rank Sharpe]])/3</f>
        <v>338.66666666666669</v>
      </c>
    </row>
    <row r="337" spans="1:48" x14ac:dyDescent="0.3">
      <c r="A337" t="s">
        <v>801</v>
      </c>
      <c r="B337" t="s">
        <v>802</v>
      </c>
      <c r="C337" t="s">
        <v>3132</v>
      </c>
      <c r="D337" t="s">
        <v>48</v>
      </c>
      <c r="E337">
        <v>20443.04947256</v>
      </c>
      <c r="F337">
        <v>217.36</v>
      </c>
      <c r="G337">
        <v>24.153387894035198</v>
      </c>
      <c r="H337">
        <f>(Table2[[#This Row],[1Y Return vs Nifty]]-AVERAGE(Table2[1Y Return vs Nifty]))/_xlfn.STDEV.P(Table2[1Y Return vs Nifty])</f>
        <v>-1.2433357528943581E-2</v>
      </c>
      <c r="I337">
        <v>-12.846481853924599</v>
      </c>
      <c r="J337">
        <f>(Table2[[#This Row],[1M Return vs Nifty]]-AVERAGE(Table2[1M Return vs Nifty]))/_xlfn.STDEV.P(Table2[1M Return vs Nifty])</f>
        <v>-1.2582269968582573</v>
      </c>
      <c r="K337">
        <v>-16.9472805722042</v>
      </c>
      <c r="L337">
        <f>(Table2[[#This Row],[6M Return vs Nifty]]-AVERAGE(Table2[6M Return vs Nifty]))/_xlfn.STDEV.P(Table2[6M Return vs Nifty])</f>
        <v>-0.85529427255821266</v>
      </c>
      <c r="M337">
        <v>1.4099633602731001</v>
      </c>
      <c r="N337">
        <f>(Table2[[#This Row],[1W Return vs Nifty]]-AVERAGE(Table2[1W Return vs Nifty]))/_xlfn.STDEV.P(Table2[1W Return vs Nifty])</f>
        <v>-0.31180323496716716</v>
      </c>
      <c r="O337">
        <v>232.7</v>
      </c>
      <c r="P337">
        <v>248.57255000675599</v>
      </c>
      <c r="Q337">
        <v>233.54102495548301</v>
      </c>
      <c r="R337">
        <v>23.865376561983201</v>
      </c>
      <c r="S337" s="1">
        <f>(Table2[[#This Row],[Close Price]]-Table2[[#This Row],[20D EMA]])/Table2[[#This Row],[20D EMA]]</f>
        <v>-6.5921787709497096E-2</v>
      </c>
      <c r="T337" s="1">
        <f>(Table2[[#This Row],[Close Price]]-Table2[[#This Row],[50D EMA]])/Table2[[#This Row],[50D EMA]]</f>
        <v>-0.12556716341328777</v>
      </c>
      <c r="U337" s="1">
        <f>(Table2[[#This Row],[Close Price]]-Table2[[#This Row],[200D EMA]])/Table2[[#This Row],[200D EMA]]</f>
        <v>-6.928557823434825E-2</v>
      </c>
      <c r="V337">
        <v>0.366984520608297</v>
      </c>
      <c r="W337">
        <v>212.66</v>
      </c>
      <c r="X337">
        <v>220.8</v>
      </c>
      <c r="Y337">
        <v>212.66</v>
      </c>
      <c r="Z337">
        <v>229.1</v>
      </c>
      <c r="AA337">
        <v>212.66</v>
      </c>
      <c r="AB337">
        <v>228.8</v>
      </c>
      <c r="AC337" s="1">
        <f>(Table2[[#This Row],[Close Price]]/Table2[[#This Row],[Day Low]])-1</f>
        <v>2.2101006301137982E-2</v>
      </c>
      <c r="AD337" s="1">
        <f>(Table2[[#This Row],[Day High]]/Table2[[#This Row],[Close Price]])-1</f>
        <v>1.5826278984173658E-2</v>
      </c>
      <c r="AE337" s="1">
        <f>(Table2[[#This Row],[Close Price]]/Table2[[#This Row],[Current Week Low]])-1</f>
        <v>2.2101006301137982E-2</v>
      </c>
      <c r="AF337" s="1">
        <f>(Table2[[#This Row],[Current Week High]]/Table2[[#This Row],[Close Price]])-1</f>
        <v>5.4011777695988084E-2</v>
      </c>
      <c r="AG337" s="1">
        <f>(Table2[[#This Row],[Close Price]]/Table2[[#This Row],[Current Month Low]])-1</f>
        <v>2.2101006301137982E-2</v>
      </c>
      <c r="AH337" s="1">
        <f>(Table2[[#This Row],[Current Month High]]/Table2[[#This Row],[Close Price]])-1</f>
        <v>5.2631578947368363E-2</v>
      </c>
      <c r="AI337">
        <v>61.759293338240703</v>
      </c>
      <c r="AJ337">
        <v>70.813359528487197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-0.32</v>
      </c>
      <c r="AM337" t="s">
        <v>3174</v>
      </c>
      <c r="AN337">
        <v>-6.21</v>
      </c>
      <c r="AO337" t="s">
        <v>3174</v>
      </c>
      <c r="AP337">
        <v>0.15403631583112101</v>
      </c>
      <c r="AQ337">
        <f>(Table2[[#This Row],[Sharpe Ratio]]-AVERAGE(Table2[Sharpe Ratio]))/_xlfn.STDEV.P(Table2[Sharpe Ratio])</f>
        <v>1.0810710740267968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307</v>
      </c>
      <c r="AT337">
        <f>_xlfn.RANK.AVG(Table2[[#This Row],[6M Return vs Nifty Z-Score]],Table2[6M Return vs Nifty Z-Score])</f>
        <v>608</v>
      </c>
      <c r="AU337">
        <f>_xlfn.RANK.AVG(Table2[[#This Row],[Sharpe Ratio Z-Score]],Table2[Sharpe Ratio Z-Score])</f>
        <v>101</v>
      </c>
      <c r="AV337">
        <f>(Table2[[#This Row],[Rank 1Y]]+Table2[[#This Row],[Rank 6M]]+Table2[[#This Row],[Rank Sharpe]])/3</f>
        <v>338.66666666666669</v>
      </c>
    </row>
    <row r="338" spans="1:48" x14ac:dyDescent="0.3">
      <c r="A338" t="s">
        <v>28</v>
      </c>
      <c r="B338" t="s">
        <v>29</v>
      </c>
      <c r="C338" t="s">
        <v>3129</v>
      </c>
      <c r="D338" t="s">
        <v>24</v>
      </c>
      <c r="E338">
        <v>873581.00837242499</v>
      </c>
      <c r="F338">
        <v>1239.75</v>
      </c>
      <c r="G338">
        <v>4.5975392640861497</v>
      </c>
      <c r="H338">
        <f>(Table2[[#This Row],[1Y Return vs Nifty]]-AVERAGE(Table2[1Y Return vs Nifty]))/_xlfn.STDEV.P(Table2[1Y Return vs Nifty])</f>
        <v>-0.34546482821645108</v>
      </c>
      <c r="I338">
        <v>1.87784386883294</v>
      </c>
      <c r="J338">
        <f>(Table2[[#This Row],[1M Return vs Nifty]]-AVERAGE(Table2[1M Return vs Nifty]))/_xlfn.STDEV.P(Table2[1M Return vs Nifty])</f>
        <v>8.9005161683112358E-2</v>
      </c>
      <c r="K338">
        <v>3.8103696539643801</v>
      </c>
      <c r="L338">
        <f>(Table2[[#This Row],[6M Return vs Nifty]]-AVERAGE(Table2[6M Return vs Nifty]))/_xlfn.STDEV.P(Table2[6M Return vs Nifty])</f>
        <v>-0.16707286772830329</v>
      </c>
      <c r="M338">
        <v>-0.82641334948729595</v>
      </c>
      <c r="N338">
        <f>(Table2[[#This Row],[1W Return vs Nifty]]-AVERAGE(Table2[1W Return vs Nifty]))/_xlfn.STDEV.P(Table2[1W Return vs Nifty])</f>
        <v>-0.85298653756731591</v>
      </c>
      <c r="O338">
        <v>1272.22</v>
      </c>
      <c r="P338">
        <v>1242.24421062385</v>
      </c>
      <c r="Q338">
        <v>1140.6576119096301</v>
      </c>
      <c r="R338">
        <v>30.064462413390402</v>
      </c>
      <c r="S338" s="1">
        <f>(Table2[[#This Row],[Close Price]]-Table2[[#This Row],[20D EMA]])/Table2[[#This Row],[20D EMA]]</f>
        <v>-2.5522315322821544E-2</v>
      </c>
      <c r="T338" s="1">
        <f>(Table2[[#This Row],[Close Price]]-Table2[[#This Row],[50D EMA]])/Table2[[#This Row],[50D EMA]]</f>
        <v>-2.0078263215228928E-3</v>
      </c>
      <c r="U338" s="1">
        <f>(Table2[[#This Row],[Close Price]]-Table2[[#This Row],[200D EMA]])/Table2[[#This Row],[200D EMA]]</f>
        <v>8.6873034516005698E-2</v>
      </c>
      <c r="V338">
        <v>1.33559988959811</v>
      </c>
      <c r="W338">
        <v>1236.2</v>
      </c>
      <c r="X338">
        <v>1264.4000000000001</v>
      </c>
      <c r="Y338">
        <v>1236.2</v>
      </c>
      <c r="Z338">
        <v>1296.8</v>
      </c>
      <c r="AA338">
        <v>1236.2</v>
      </c>
      <c r="AB338">
        <v>1280.25</v>
      </c>
      <c r="AC338" s="1">
        <f>(Table2[[#This Row],[Close Price]]/Table2[[#This Row],[Day Low]])-1</f>
        <v>2.8717036078305114E-3</v>
      </c>
      <c r="AD338" s="1">
        <f>(Table2[[#This Row],[Day High]]/Table2[[#This Row],[Close Price]])-1</f>
        <v>1.9883040935672502E-2</v>
      </c>
      <c r="AE338" s="1">
        <f>(Table2[[#This Row],[Close Price]]/Table2[[#This Row],[Current Week Low]])-1</f>
        <v>2.8717036078305114E-3</v>
      </c>
      <c r="AF338" s="1">
        <f>(Table2[[#This Row],[Current Week High]]/Table2[[#This Row],[Close Price]])-1</f>
        <v>4.6017342206089884E-2</v>
      </c>
      <c r="AG338" s="1">
        <f>(Table2[[#This Row],[Close Price]]/Table2[[#This Row],[Current Month Low]])-1</f>
        <v>2.8717036078305114E-3</v>
      </c>
      <c r="AH338" s="1">
        <f>(Table2[[#This Row],[Current Month High]]/Table2[[#This Row],[Close Price]])-1</f>
        <v>3.2667876588021727E-2</v>
      </c>
      <c r="AI338">
        <v>9.8890905424480593</v>
      </c>
      <c r="AJ338">
        <v>37.903225806451601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0.02</v>
      </c>
      <c r="AM338" t="s">
        <v>3175</v>
      </c>
      <c r="AN338">
        <v>-2.2400000000000002</v>
      </c>
      <c r="AO338" t="s">
        <v>3174</v>
      </c>
      <c r="AP338">
        <v>9.6204301035009002E-2</v>
      </c>
      <c r="AQ338">
        <f>(Table2[[#This Row],[Sharpe Ratio]]-AVERAGE(Table2[Sharpe Ratio]))/_xlfn.STDEV.P(Table2[Sharpe Ratio])</f>
        <v>0.40587613252432198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-0.87064293930463599</v>
      </c>
      <c r="AS338">
        <f>_xlfn.RANK.AVG(Table2[[#This Row],[1Y Return vs Nifty Z-Score]],Table2[1Y Return vs Nifty Z-Score])</f>
        <v>410</v>
      </c>
      <c r="AT338">
        <f>_xlfn.RANK.AVG(Table2[[#This Row],[6M Return vs Nifty Z-Score]],Table2[6M Return vs Nifty Z-Score])</f>
        <v>373</v>
      </c>
      <c r="AU338">
        <f>_xlfn.RANK.AVG(Table2[[#This Row],[Sharpe Ratio Z-Score]],Table2[Sharpe Ratio Z-Score])</f>
        <v>241</v>
      </c>
      <c r="AV338">
        <f>(Table2[[#This Row],[Rank 1Y]]+Table2[[#This Row],[Rank 6M]]+Table2[[#This Row],[Rank Sharpe]])/3</f>
        <v>341.33333333333331</v>
      </c>
    </row>
    <row r="339" spans="1:48" x14ac:dyDescent="0.3">
      <c r="A339" t="s">
        <v>2070</v>
      </c>
      <c r="B339" t="s">
        <v>2071</v>
      </c>
      <c r="C339" t="s">
        <v>3127</v>
      </c>
      <c r="D339" t="s">
        <v>63</v>
      </c>
      <c r="E339">
        <v>3139.0589509930001</v>
      </c>
      <c r="F339">
        <v>237.37</v>
      </c>
      <c r="G339">
        <v>19.0082729477339</v>
      </c>
      <c r="H339">
        <f>(Table2[[#This Row],[1Y Return vs Nifty]]-AVERAGE(Table2[1Y Return vs Nifty]))/_xlfn.STDEV.P(Table2[1Y Return vs Nifty])</f>
        <v>-0.10005344652875613</v>
      </c>
      <c r="I339">
        <v>-7.4139380051103698</v>
      </c>
      <c r="J339">
        <f>(Table2[[#This Row],[1M Return vs Nifty]]-AVERAGE(Table2[1M Return vs Nifty]))/_xlfn.STDEV.P(Table2[1M Return vs Nifty])</f>
        <v>-0.76116533755954086</v>
      </c>
      <c r="K339">
        <v>16.240761427831</v>
      </c>
      <c r="L339">
        <f>(Table2[[#This Row],[6M Return vs Nifty]]-AVERAGE(Table2[6M Return vs Nifty]))/_xlfn.STDEV.P(Table2[6M Return vs Nifty])</f>
        <v>0.24505767672088308</v>
      </c>
      <c r="M339">
        <v>2.4268240402435302</v>
      </c>
      <c r="N339">
        <f>(Table2[[#This Row],[1W Return vs Nifty]]-AVERAGE(Table2[1W Return vs Nifty]))/_xlfn.STDEV.P(Table2[1W Return vs Nifty])</f>
        <v>-6.5731981108692689E-2</v>
      </c>
      <c r="O339">
        <v>240.39</v>
      </c>
      <c r="P339">
        <v>242.03799274779499</v>
      </c>
      <c r="Q339">
        <v>214.884123092789</v>
      </c>
      <c r="R339">
        <v>47.552122900377803</v>
      </c>
      <c r="S339" s="1">
        <f>(Table2[[#This Row],[Close Price]]-Table2[[#This Row],[20D EMA]])/Table2[[#This Row],[20D EMA]]</f>
        <v>-1.2562918590623496E-2</v>
      </c>
      <c r="T339" s="1">
        <f>(Table2[[#This Row],[Close Price]]-Table2[[#This Row],[50D EMA]])/Table2[[#This Row],[50D EMA]]</f>
        <v>-1.9286198397203944E-2</v>
      </c>
      <c r="U339" s="1">
        <f>(Table2[[#This Row],[Close Price]]-Table2[[#This Row],[200D EMA]])/Table2[[#This Row],[200D EMA]]</f>
        <v>0.10464187201723318</v>
      </c>
      <c r="V339">
        <v>0.347461490201384</v>
      </c>
      <c r="W339">
        <v>236</v>
      </c>
      <c r="X339">
        <v>246.5</v>
      </c>
      <c r="Y339">
        <v>228.6</v>
      </c>
      <c r="Z339">
        <v>246.5</v>
      </c>
      <c r="AA339">
        <v>228.6</v>
      </c>
      <c r="AB339">
        <v>246.5</v>
      </c>
      <c r="AC339" s="1">
        <f>(Table2[[#This Row],[Close Price]]/Table2[[#This Row],[Day Low]])-1</f>
        <v>5.8050847457626897E-3</v>
      </c>
      <c r="AD339" s="1">
        <f>(Table2[[#This Row],[Day High]]/Table2[[#This Row],[Close Price]])-1</f>
        <v>3.8463158781648854E-2</v>
      </c>
      <c r="AE339" s="1">
        <f>(Table2[[#This Row],[Close Price]]/Table2[[#This Row],[Current Week Low]])-1</f>
        <v>3.8363954505686859E-2</v>
      </c>
      <c r="AF339" s="1">
        <f>(Table2[[#This Row],[Current Week High]]/Table2[[#This Row],[Close Price]])-1</f>
        <v>3.8463158781648854E-2</v>
      </c>
      <c r="AG339" s="1">
        <f>(Table2[[#This Row],[Close Price]]/Table2[[#This Row],[Current Month Low]])-1</f>
        <v>3.8363954505686859E-2</v>
      </c>
      <c r="AH339" s="1">
        <f>(Table2[[#This Row],[Current Month High]]/Table2[[#This Row],[Close Price]])-1</f>
        <v>3.8463158781648854E-2</v>
      </c>
      <c r="AI339">
        <v>23.667691789189799</v>
      </c>
      <c r="AJ339">
        <v>52.747747747747702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0.03</v>
      </c>
      <c r="AM339" t="s">
        <v>3175</v>
      </c>
      <c r="AN339">
        <v>0.92</v>
      </c>
      <c r="AO339" t="s">
        <v>3175</v>
      </c>
      <c r="AP339">
        <v>2.1017656414734999E-2</v>
      </c>
      <c r="AQ339">
        <f>(Table2[[#This Row],[Sharpe Ratio]]-AVERAGE(Table2[Sharpe Ratio]))/_xlfn.STDEV.P(Table2[Sharpe Ratio])</f>
        <v>-0.4719359633386464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332</v>
      </c>
      <c r="AT339">
        <f>_xlfn.RANK.AVG(Table2[[#This Row],[6M Return vs Nifty Z-Score]],Table2[6M Return vs Nifty Z-Score])</f>
        <v>237</v>
      </c>
      <c r="AU339">
        <f>_xlfn.RANK.AVG(Table2[[#This Row],[Sharpe Ratio Z-Score]],Table2[Sharpe Ratio Z-Score])</f>
        <v>455</v>
      </c>
      <c r="AV339">
        <f>(Table2[[#This Row],[Rank 1Y]]+Table2[[#This Row],[Rank 6M]]+Table2[[#This Row],[Rank Sharpe]])/3</f>
        <v>341.33333333333331</v>
      </c>
    </row>
    <row r="340" spans="1:48" x14ac:dyDescent="0.3">
      <c r="A340" t="s">
        <v>610</v>
      </c>
      <c r="B340" t="s">
        <v>611</v>
      </c>
      <c r="C340" t="s">
        <v>3146</v>
      </c>
      <c r="D340" t="s">
        <v>612</v>
      </c>
      <c r="E340">
        <v>31993.759874700001</v>
      </c>
      <c r="F340">
        <v>811.85</v>
      </c>
      <c r="G340">
        <v>5.6433414102268404</v>
      </c>
      <c r="H340">
        <f>(Table2[[#This Row],[1Y Return vs Nifty]]-AVERAGE(Table2[1Y Return vs Nifty]))/_xlfn.STDEV.P(Table2[1Y Return vs Nifty])</f>
        <v>-0.32765506534868177</v>
      </c>
      <c r="I340">
        <v>4.5558335079144099</v>
      </c>
      <c r="J340">
        <f>(Table2[[#This Row],[1M Return vs Nifty]]-AVERAGE(Table2[1M Return vs Nifty]))/_xlfn.STDEV.P(Table2[1M Return vs Nifty])</f>
        <v>0.33403327569956037</v>
      </c>
      <c r="K340">
        <v>20.1786823534927</v>
      </c>
      <c r="L340">
        <f>(Table2[[#This Row],[6M Return vs Nifty]]-AVERAGE(Table2[6M Return vs Nifty]))/_xlfn.STDEV.P(Table2[6M Return vs Nifty])</f>
        <v>0.37561973177234398</v>
      </c>
      <c r="M340">
        <v>2.60654314080741</v>
      </c>
      <c r="N340">
        <f>(Table2[[#This Row],[1W Return vs Nifty]]-AVERAGE(Table2[1W Return vs Nifty]))/_xlfn.STDEV.P(Table2[1W Return vs Nifty])</f>
        <v>-2.2241554849554434E-2</v>
      </c>
      <c r="O340">
        <v>823.54</v>
      </c>
      <c r="P340">
        <v>813.53947429465802</v>
      </c>
      <c r="Q340">
        <v>728.58695272086004</v>
      </c>
      <c r="R340">
        <v>40.195382249375101</v>
      </c>
      <c r="S340" s="1">
        <f>(Table2[[#This Row],[Close Price]]-Table2[[#This Row],[20D EMA]])/Table2[[#This Row],[20D EMA]]</f>
        <v>-1.4194817495203562E-2</v>
      </c>
      <c r="T340" s="1">
        <f>(Table2[[#This Row],[Close Price]]-Table2[[#This Row],[50D EMA]])/Table2[[#This Row],[50D EMA]]</f>
        <v>-2.0766961506358118E-3</v>
      </c>
      <c r="U340" s="1">
        <f>(Table2[[#This Row],[Close Price]]-Table2[[#This Row],[200D EMA]])/Table2[[#This Row],[200D EMA]]</f>
        <v>0.11428017886979668</v>
      </c>
      <c r="V340">
        <v>0.535731620904908</v>
      </c>
      <c r="W340">
        <v>804.4</v>
      </c>
      <c r="X340">
        <v>827.95</v>
      </c>
      <c r="Y340">
        <v>804.4</v>
      </c>
      <c r="Z340">
        <v>853</v>
      </c>
      <c r="AA340">
        <v>804.4</v>
      </c>
      <c r="AB340">
        <v>853</v>
      </c>
      <c r="AC340" s="1">
        <f>(Table2[[#This Row],[Close Price]]/Table2[[#This Row],[Day Low]])-1</f>
        <v>9.2615614122326662E-3</v>
      </c>
      <c r="AD340" s="1">
        <f>(Table2[[#This Row],[Day High]]/Table2[[#This Row],[Close Price]])-1</f>
        <v>1.9831249615076763E-2</v>
      </c>
      <c r="AE340" s="1">
        <f>(Table2[[#This Row],[Close Price]]/Table2[[#This Row],[Current Week Low]])-1</f>
        <v>9.2615614122326662E-3</v>
      </c>
      <c r="AF340" s="1">
        <f>(Table2[[#This Row],[Current Week High]]/Table2[[#This Row],[Close Price]])-1</f>
        <v>5.0686703208720818E-2</v>
      </c>
      <c r="AG340" s="1">
        <f>(Table2[[#This Row],[Close Price]]/Table2[[#This Row],[Current Month Low]])-1</f>
        <v>9.2615614122326662E-3</v>
      </c>
      <c r="AH340" s="1">
        <f>(Table2[[#This Row],[Current Month High]]/Table2[[#This Row],[Close Price]])-1</f>
        <v>5.0686703208720818E-2</v>
      </c>
      <c r="AI340">
        <v>13.4446018353143</v>
      </c>
      <c r="AJ340">
        <v>43.032064834390397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0.01</v>
      </c>
      <c r="AM340" t="s">
        <v>3175</v>
      </c>
      <c r="AN340">
        <v>-1.4</v>
      </c>
      <c r="AO340" t="s">
        <v>3174</v>
      </c>
      <c r="AP340">
        <v>3.5657537914263002E-2</v>
      </c>
      <c r="AQ340">
        <f>(Table2[[#This Row],[Sharpe Ratio]]-AVERAGE(Table2[Sharpe Ratio]))/_xlfn.STDEV.P(Table2[Sharpe Ratio])</f>
        <v>-0.30101378524186118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5.874260203180702E-2</v>
      </c>
      <c r="AS340">
        <f>_xlfn.RANK.AVG(Table2[[#This Row],[1Y Return vs Nifty Z-Score]],Table2[1Y Return vs Nifty Z-Score])</f>
        <v>403</v>
      </c>
      <c r="AT340">
        <f>_xlfn.RANK.AVG(Table2[[#This Row],[6M Return vs Nifty Z-Score]],Table2[6M Return vs Nifty Z-Score])</f>
        <v>205</v>
      </c>
      <c r="AU340">
        <f>_xlfn.RANK.AVG(Table2[[#This Row],[Sharpe Ratio Z-Score]],Table2[Sharpe Ratio Z-Score])</f>
        <v>418</v>
      </c>
      <c r="AV340">
        <f>(Table2[[#This Row],[Rank 1Y]]+Table2[[#This Row],[Rank 6M]]+Table2[[#This Row],[Rank Sharpe]])/3</f>
        <v>342</v>
      </c>
    </row>
    <row r="341" spans="1:48" x14ac:dyDescent="0.3">
      <c r="A341" t="s">
        <v>93</v>
      </c>
      <c r="B341" t="s">
        <v>94</v>
      </c>
      <c r="C341" t="s">
        <v>3140</v>
      </c>
      <c r="D341" t="s">
        <v>95</v>
      </c>
      <c r="E341">
        <v>305378.84265464998</v>
      </c>
      <c r="F341">
        <v>1413.7</v>
      </c>
      <c r="G341">
        <v>42.738952799902599</v>
      </c>
      <c r="H341">
        <f>(Table2[[#This Row],[1Y Return vs Nifty]]-AVERAGE(Table2[1Y Return vs Nifty]))/_xlfn.STDEV.P(Table2[1Y Return vs Nifty])</f>
        <v>0.30407441113316613</v>
      </c>
      <c r="I341">
        <v>-2.2080794148985601</v>
      </c>
      <c r="J341">
        <f>(Table2[[#This Row],[1M Return vs Nifty]]-AVERAGE(Table2[1M Return vs Nifty]))/_xlfn.STDEV.P(Table2[1M Return vs Nifty])</f>
        <v>-0.28484470749413138</v>
      </c>
      <c r="K341">
        <v>-7.6760701910614797</v>
      </c>
      <c r="L341">
        <f>(Table2[[#This Row],[6M Return vs Nifty]]-AVERAGE(Table2[6M Return vs Nifty]))/_xlfn.STDEV.P(Table2[6M Return vs Nifty])</f>
        <v>-0.54790661723777634</v>
      </c>
      <c r="M341">
        <v>0.66044343986999698</v>
      </c>
      <c r="N341">
        <f>(Table2[[#This Row],[1W Return vs Nifty]]-AVERAGE(Table2[1W Return vs Nifty]))/_xlfn.STDEV.P(Table2[1W Return vs Nifty])</f>
        <v>-0.49318039925171686</v>
      </c>
      <c r="O341">
        <v>1449.56</v>
      </c>
      <c r="P341">
        <v>1459.9103536663999</v>
      </c>
      <c r="Q341">
        <v>1327.5925509558399</v>
      </c>
      <c r="R341">
        <v>35.997190032512997</v>
      </c>
      <c r="S341" s="1">
        <f>(Table2[[#This Row],[Close Price]]-Table2[[#This Row],[20D EMA]])/Table2[[#This Row],[20D EMA]]</f>
        <v>-2.4738541350478697E-2</v>
      </c>
      <c r="T341" s="1">
        <f>(Table2[[#This Row],[Close Price]]-Table2[[#This Row],[50D EMA]])/Table2[[#This Row],[50D EMA]]</f>
        <v>-3.1652870705620943E-2</v>
      </c>
      <c r="U341" s="1">
        <f>(Table2[[#This Row],[Close Price]]-Table2[[#This Row],[200D EMA]])/Table2[[#This Row],[200D EMA]]</f>
        <v>6.4859846480883401E-2</v>
      </c>
      <c r="V341">
        <v>0.95045704591745805</v>
      </c>
      <c r="W341">
        <v>1404.2</v>
      </c>
      <c r="X341">
        <v>1446.4</v>
      </c>
      <c r="Y341">
        <v>1404.2</v>
      </c>
      <c r="Z341">
        <v>1472.85</v>
      </c>
      <c r="AA341">
        <v>1404.2</v>
      </c>
      <c r="AB341">
        <v>1472.85</v>
      </c>
      <c r="AC341" s="1">
        <f>(Table2[[#This Row],[Close Price]]/Table2[[#This Row],[Day Low]])-1</f>
        <v>6.7654180316194523E-3</v>
      </c>
      <c r="AD341" s="1">
        <f>(Table2[[#This Row],[Day High]]/Table2[[#This Row],[Close Price]])-1</f>
        <v>2.3130791539930806E-2</v>
      </c>
      <c r="AE341" s="1">
        <f>(Table2[[#This Row],[Close Price]]/Table2[[#This Row],[Current Week Low]])-1</f>
        <v>6.7654180316194523E-3</v>
      </c>
      <c r="AF341" s="1">
        <f>(Table2[[#This Row],[Current Week High]]/Table2[[#This Row],[Close Price]])-1</f>
        <v>4.18405602320151E-2</v>
      </c>
      <c r="AG341" s="1">
        <f>(Table2[[#This Row],[Close Price]]/Table2[[#This Row],[Current Month Low]])-1</f>
        <v>6.7654180316194523E-3</v>
      </c>
      <c r="AH341" s="1">
        <f>(Table2[[#This Row],[Current Month High]]/Table2[[#This Row],[Close Price]])-1</f>
        <v>4.18405602320151E-2</v>
      </c>
      <c r="AI341">
        <v>14.691943127962</v>
      </c>
      <c r="AJ341">
        <v>87.369118621603704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-0.04</v>
      </c>
      <c r="AM341" t="s">
        <v>3174</v>
      </c>
      <c r="AN341">
        <v>-0.9</v>
      </c>
      <c r="AO341" t="s">
        <v>3174</v>
      </c>
      <c r="AP341">
        <v>7.1655649720794995E-2</v>
      </c>
      <c r="AQ341">
        <f>(Table2[[#This Row],[Sharpe Ratio]]-AVERAGE(Table2[Sharpe Ratio]))/_xlfn.STDEV.P(Table2[Sharpe Ratio])</f>
        <v>0.11926800990398206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217</v>
      </c>
      <c r="AT341">
        <f>_xlfn.RANK.AVG(Table2[[#This Row],[6M Return vs Nifty Z-Score]],Table2[6M Return vs Nifty Z-Score])</f>
        <v>499</v>
      </c>
      <c r="AU341">
        <f>_xlfn.RANK.AVG(Table2[[#This Row],[Sharpe Ratio Z-Score]],Table2[Sharpe Ratio Z-Score])</f>
        <v>313</v>
      </c>
      <c r="AV341">
        <f>(Table2[[#This Row],[Rank 1Y]]+Table2[[#This Row],[Rank 6M]]+Table2[[#This Row],[Rank Sharpe]])/3</f>
        <v>343</v>
      </c>
    </row>
    <row r="342" spans="1:48" x14ac:dyDescent="0.3">
      <c r="A342" t="s">
        <v>1668</v>
      </c>
      <c r="B342" t="s">
        <v>1669</v>
      </c>
      <c r="C342" t="s">
        <v>3141</v>
      </c>
      <c r="D342" t="s">
        <v>190</v>
      </c>
      <c r="E342">
        <v>5291.9603000300003</v>
      </c>
      <c r="F342">
        <v>7792.1</v>
      </c>
      <c r="G342">
        <v>40.741460437736897</v>
      </c>
      <c r="H342">
        <f>(Table2[[#This Row],[1Y Return vs Nifty]]-AVERAGE(Table2[1Y Return vs Nifty]))/_xlfn.STDEV.P(Table2[1Y Return vs Nifty])</f>
        <v>0.27005758927863738</v>
      </c>
      <c r="I342">
        <v>-1.2899803211951599</v>
      </c>
      <c r="J342">
        <f>(Table2[[#This Row],[1M Return vs Nifty]]-AVERAGE(Table2[1M Return vs Nifty]))/_xlfn.STDEV.P(Table2[1M Return vs Nifty])</f>
        <v>-0.200841361802505</v>
      </c>
      <c r="K342">
        <v>-14.936355883362801</v>
      </c>
      <c r="L342">
        <f>(Table2[[#This Row],[6M Return vs Nifty]]-AVERAGE(Table2[6M Return vs Nifty]))/_xlfn.STDEV.P(Table2[6M Return vs Nifty])</f>
        <v>-0.78862191806324888</v>
      </c>
      <c r="M342">
        <v>10.3663644508192</v>
      </c>
      <c r="N342">
        <f>(Table2[[#This Row],[1W Return vs Nifty]]-AVERAGE(Table2[1W Return vs Nifty]))/_xlfn.STDEV.P(Table2[1W Return vs Nifty])</f>
        <v>1.8555662875461585</v>
      </c>
      <c r="O342">
        <v>7752.49</v>
      </c>
      <c r="P342">
        <v>7597.4857140927697</v>
      </c>
      <c r="Q342">
        <v>6898.2960322015197</v>
      </c>
      <c r="R342">
        <v>50.154517632688297</v>
      </c>
      <c r="S342" s="1">
        <f>(Table2[[#This Row],[Close Price]]-Table2[[#This Row],[20D EMA]])/Table2[[#This Row],[20D EMA]]</f>
        <v>5.1093261648838739E-3</v>
      </c>
      <c r="T342" s="1">
        <f>(Table2[[#This Row],[Close Price]]-Table2[[#This Row],[50D EMA]])/Table2[[#This Row],[50D EMA]]</f>
        <v>2.5615617222712987E-2</v>
      </c>
      <c r="U342" s="1">
        <f>(Table2[[#This Row],[Close Price]]-Table2[[#This Row],[200D EMA]])/Table2[[#This Row],[200D EMA]]</f>
        <v>0.12956880418384023</v>
      </c>
      <c r="V342">
        <v>1.42891596566353</v>
      </c>
      <c r="W342">
        <v>7680</v>
      </c>
      <c r="X342">
        <v>8019</v>
      </c>
      <c r="Y342">
        <v>7680</v>
      </c>
      <c r="Z342">
        <v>8254.65</v>
      </c>
      <c r="AA342">
        <v>7680</v>
      </c>
      <c r="AB342">
        <v>8195</v>
      </c>
      <c r="AC342" s="1">
        <f>(Table2[[#This Row],[Close Price]]/Table2[[#This Row],[Day Low]])-1</f>
        <v>1.4596354166666714E-2</v>
      </c>
      <c r="AD342" s="1">
        <f>(Table2[[#This Row],[Day High]]/Table2[[#This Row],[Close Price]])-1</f>
        <v>2.9119236149433458E-2</v>
      </c>
      <c r="AE342" s="1">
        <f>(Table2[[#This Row],[Close Price]]/Table2[[#This Row],[Current Week Low]])-1</f>
        <v>1.4596354166666714E-2</v>
      </c>
      <c r="AF342" s="1">
        <f>(Table2[[#This Row],[Current Week High]]/Table2[[#This Row],[Close Price]])-1</f>
        <v>5.9361404499428838E-2</v>
      </c>
      <c r="AG342" s="1">
        <f>(Table2[[#This Row],[Close Price]]/Table2[[#This Row],[Current Month Low]])-1</f>
        <v>1.4596354166666714E-2</v>
      </c>
      <c r="AH342" s="1">
        <f>(Table2[[#This Row],[Current Month High]]/Table2[[#This Row],[Close Price]])-1</f>
        <v>5.1706215269311073E-2</v>
      </c>
      <c r="AI342">
        <v>16.565495822692199</v>
      </c>
      <c r="AJ342">
        <v>106.410511119058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0.16</v>
      </c>
      <c r="AM342" t="s">
        <v>3175</v>
      </c>
      <c r="AN342">
        <v>2.37</v>
      </c>
      <c r="AO342" t="s">
        <v>3175</v>
      </c>
      <c r="AP342">
        <v>0.102494946485232</v>
      </c>
      <c r="AQ342">
        <f>(Table2[[#This Row],[Sharpe Ratio]]-AVERAGE(Table2[Sharpe Ratio]))/_xlfn.STDEV.P(Table2[Sharpe Ratio])</f>
        <v>0.47932008915890345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1.6154806861179454</v>
      </c>
      <c r="AS342">
        <f>_xlfn.RANK.AVG(Table2[[#This Row],[1Y Return vs Nifty Z-Score]],Table2[1Y Return vs Nifty Z-Score])</f>
        <v>228</v>
      </c>
      <c r="AT342">
        <f>_xlfn.RANK.AVG(Table2[[#This Row],[6M Return vs Nifty Z-Score]],Table2[6M Return vs Nifty Z-Score])</f>
        <v>581</v>
      </c>
      <c r="AU342">
        <f>_xlfn.RANK.AVG(Table2[[#This Row],[Sharpe Ratio Z-Score]],Table2[Sharpe Ratio Z-Score])</f>
        <v>221</v>
      </c>
      <c r="AV342">
        <f>(Table2[[#This Row],[Rank 1Y]]+Table2[[#This Row],[Rank 6M]]+Table2[[#This Row],[Rank Sharpe]])/3</f>
        <v>343.33333333333331</v>
      </c>
    </row>
    <row r="343" spans="1:48" x14ac:dyDescent="0.3">
      <c r="A343" t="s">
        <v>38</v>
      </c>
      <c r="B343" t="s">
        <v>39</v>
      </c>
      <c r="C343" t="s">
        <v>3131</v>
      </c>
      <c r="D343" t="s">
        <v>40</v>
      </c>
      <c r="E343">
        <v>629820.13258885499</v>
      </c>
      <c r="F343">
        <v>503.55</v>
      </c>
      <c r="G343">
        <v>-13.235109627952699</v>
      </c>
      <c r="H343">
        <f>(Table2[[#This Row],[1Y Return vs Nifty]]-AVERAGE(Table2[1Y Return vs Nifty]))/_xlfn.STDEV.P(Table2[1Y Return vs Nifty])</f>
        <v>-0.64915061547881259</v>
      </c>
      <c r="I343">
        <v>2.8516846609422002</v>
      </c>
      <c r="J343">
        <f>(Table2[[#This Row],[1M Return vs Nifty]]-AVERAGE(Table2[1M Return vs Nifty]))/_xlfn.STDEV.P(Table2[1M Return vs Nifty])</f>
        <v>0.17810870755219202</v>
      </c>
      <c r="K343">
        <v>8.0092917435900599</v>
      </c>
      <c r="L343">
        <f>(Table2[[#This Row],[6M Return vs Nifty]]-AVERAGE(Table2[6M Return vs Nifty]))/_xlfn.STDEV.P(Table2[6M Return vs Nifty])</f>
        <v>-2.7857300079396193E-2</v>
      </c>
      <c r="M343">
        <v>2.3007108086913699</v>
      </c>
      <c r="N343">
        <f>(Table2[[#This Row],[1W Return vs Nifty]]-AVERAGE(Table2[1W Return vs Nifty]))/_xlfn.STDEV.P(Table2[1W Return vs Nifty])</f>
        <v>-9.6250263138327893E-2</v>
      </c>
      <c r="O343">
        <v>512.26</v>
      </c>
      <c r="P343">
        <v>500.12993853402401</v>
      </c>
      <c r="Q343">
        <v>462.01004720188303</v>
      </c>
      <c r="R343">
        <v>30.467223985418801</v>
      </c>
      <c r="S343" s="1">
        <f>(Table2[[#This Row],[Close Price]]-Table2[[#This Row],[20D EMA]])/Table2[[#This Row],[20D EMA]]</f>
        <v>-1.7003084371217701E-2</v>
      </c>
      <c r="T343" s="1">
        <f>(Table2[[#This Row],[Close Price]]-Table2[[#This Row],[50D EMA]])/Table2[[#This Row],[50D EMA]]</f>
        <v>6.8383458026945072E-3</v>
      </c>
      <c r="U343" s="1">
        <f>(Table2[[#This Row],[Close Price]]-Table2[[#This Row],[200D EMA]])/Table2[[#This Row],[200D EMA]]</f>
        <v>8.9911362425340091E-2</v>
      </c>
      <c r="V343">
        <v>0.89195213099026205</v>
      </c>
      <c r="W343">
        <v>501.55</v>
      </c>
      <c r="X343">
        <v>517.35</v>
      </c>
      <c r="Y343">
        <v>501.55</v>
      </c>
      <c r="Z343">
        <v>524.35</v>
      </c>
      <c r="AA343">
        <v>501.55</v>
      </c>
      <c r="AB343">
        <v>519.75</v>
      </c>
      <c r="AC343" s="1">
        <f>(Table2[[#This Row],[Close Price]]/Table2[[#This Row],[Day Low]])-1</f>
        <v>3.987638321204301E-3</v>
      </c>
      <c r="AD343" s="1">
        <f>(Table2[[#This Row],[Day High]]/Table2[[#This Row],[Close Price]])-1</f>
        <v>2.74054215072983E-2</v>
      </c>
      <c r="AE343" s="1">
        <f>(Table2[[#This Row],[Close Price]]/Table2[[#This Row],[Current Week Low]])-1</f>
        <v>3.987638321204301E-3</v>
      </c>
      <c r="AF343" s="1">
        <f>(Table2[[#This Row],[Current Week High]]/Table2[[#This Row],[Close Price]])-1</f>
        <v>4.1306722271869711E-2</v>
      </c>
      <c r="AG343" s="1">
        <f>(Table2[[#This Row],[Close Price]]/Table2[[#This Row],[Current Month Low]])-1</f>
        <v>3.987638321204301E-3</v>
      </c>
      <c r="AH343" s="1">
        <f>(Table2[[#This Row],[Current Month High]]/Table2[[#This Row],[Close Price]])-1</f>
        <v>3.2171581769437019E-2</v>
      </c>
      <c r="AI343">
        <v>4.9548207725151396</v>
      </c>
      <c r="AJ343">
        <v>26.092400150244099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0.03</v>
      </c>
      <c r="AM343" t="s">
        <v>3175</v>
      </c>
      <c r="AN343">
        <v>-0.83</v>
      </c>
      <c r="AO343" t="s">
        <v>3174</v>
      </c>
      <c r="AP343">
        <v>0.12304676524159</v>
      </c>
      <c r="AQ343">
        <f>(Table2[[#This Row],[Sharpe Ratio]]-AVERAGE(Table2[Sharpe Ratio]))/_xlfn.STDEV.P(Table2[Sharpe Ratio])</f>
        <v>0.71926476533680328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0.12411529419245863</v>
      </c>
      <c r="AS343">
        <f>_xlfn.RANK.AVG(Table2[[#This Row],[1Y Return vs Nifty Z-Score]],Table2[1Y Return vs Nifty Z-Score])</f>
        <v>535</v>
      </c>
      <c r="AT343">
        <f>_xlfn.RANK.AVG(Table2[[#This Row],[6M Return vs Nifty Z-Score]],Table2[6M Return vs Nifty Z-Score])</f>
        <v>332</v>
      </c>
      <c r="AU343">
        <f>_xlfn.RANK.AVG(Table2[[#This Row],[Sharpe Ratio Z-Score]],Table2[Sharpe Ratio Z-Score])</f>
        <v>166</v>
      </c>
      <c r="AV343">
        <f>(Table2[[#This Row],[Rank 1Y]]+Table2[[#This Row],[Rank 6M]]+Table2[[#This Row],[Rank Sharpe]])/3</f>
        <v>344.33333333333331</v>
      </c>
    </row>
    <row r="344" spans="1:48" x14ac:dyDescent="0.3">
      <c r="A344" t="s">
        <v>61</v>
      </c>
      <c r="B344" t="s">
        <v>62</v>
      </c>
      <c r="C344" t="s">
        <v>3127</v>
      </c>
      <c r="D344" t="s">
        <v>63</v>
      </c>
      <c r="E344">
        <v>371432.74355715001</v>
      </c>
      <c r="F344">
        <v>295.25</v>
      </c>
      <c r="G344">
        <v>32.857761803347699</v>
      </c>
      <c r="H344">
        <f>(Table2[[#This Row],[1Y Return vs Nifty]]-AVERAGE(Table2[1Y Return vs Nifty]))/_xlfn.STDEV.P(Table2[1Y Return vs Nifty])</f>
        <v>0.13580006865911054</v>
      </c>
      <c r="I344">
        <v>-6.2302223014626996</v>
      </c>
      <c r="J344">
        <f>(Table2[[#This Row],[1M Return vs Nifty]]-AVERAGE(Table2[1M Return vs Nifty]))/_xlfn.STDEV.P(Table2[1M Return vs Nifty])</f>
        <v>-0.65285885938514288</v>
      </c>
      <c r="K344">
        <v>-1.34529486075966</v>
      </c>
      <c r="L344">
        <f>(Table2[[#This Row],[6M Return vs Nifty]]-AVERAGE(Table2[6M Return vs Nifty]))/_xlfn.STDEV.P(Table2[6M Return vs Nifty])</f>
        <v>-0.33800930015175401</v>
      </c>
      <c r="M344">
        <v>4.5676436608583302</v>
      </c>
      <c r="N344">
        <f>(Table2[[#This Row],[1W Return vs Nifty]]-AVERAGE(Table2[1W Return vs Nifty]))/_xlfn.STDEV.P(Table2[1W Return vs Nifty])</f>
        <v>0.45232735455647083</v>
      </c>
      <c r="O344">
        <v>298.26</v>
      </c>
      <c r="P344">
        <v>303.50326060306099</v>
      </c>
      <c r="Q344">
        <v>274.801865593152</v>
      </c>
      <c r="R344">
        <v>48.172977140186802</v>
      </c>
      <c r="S344" s="1">
        <f>(Table2[[#This Row],[Close Price]]-Table2[[#This Row],[20D EMA]])/Table2[[#This Row],[20D EMA]]</f>
        <v>-1.0091866157044159E-2</v>
      </c>
      <c r="T344" s="1">
        <f>(Table2[[#This Row],[Close Price]]-Table2[[#This Row],[50D EMA]])/Table2[[#This Row],[50D EMA]]</f>
        <v>-2.7193317747762461E-2</v>
      </c>
      <c r="U344" s="1">
        <f>(Table2[[#This Row],[Close Price]]-Table2[[#This Row],[200D EMA]])/Table2[[#This Row],[200D EMA]]</f>
        <v>7.4410464291103998E-2</v>
      </c>
      <c r="V344">
        <v>0.81739131002343102</v>
      </c>
      <c r="W344">
        <v>293.2</v>
      </c>
      <c r="X344">
        <v>299.7</v>
      </c>
      <c r="Y344">
        <v>290.55</v>
      </c>
      <c r="Z344">
        <v>301.8</v>
      </c>
      <c r="AA344">
        <v>290.55</v>
      </c>
      <c r="AB344">
        <v>299.7</v>
      </c>
      <c r="AC344" s="1">
        <f>(Table2[[#This Row],[Close Price]]/Table2[[#This Row],[Day Low]])-1</f>
        <v>6.9918144611187394E-3</v>
      </c>
      <c r="AD344" s="1">
        <f>(Table2[[#This Row],[Day High]]/Table2[[#This Row],[Close Price]])-1</f>
        <v>1.5071972904318276E-2</v>
      </c>
      <c r="AE344" s="1">
        <f>(Table2[[#This Row],[Close Price]]/Table2[[#This Row],[Current Week Low]])-1</f>
        <v>1.6176217518499403E-2</v>
      </c>
      <c r="AF344" s="1">
        <f>(Table2[[#This Row],[Current Week High]]/Table2[[#This Row],[Close Price]])-1</f>
        <v>2.2184589331075477E-2</v>
      </c>
      <c r="AG344" s="1">
        <f>(Table2[[#This Row],[Close Price]]/Table2[[#This Row],[Current Month Low]])-1</f>
        <v>1.6176217518499403E-2</v>
      </c>
      <c r="AH344" s="1">
        <f>(Table2[[#This Row],[Current Month High]]/Table2[[#This Row],[Close Price]])-1</f>
        <v>1.5071972904318276E-2</v>
      </c>
      <c r="AI344">
        <v>16.850127011007601</v>
      </c>
      <c r="AJ344">
        <v>64.118954974986096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-0.06</v>
      </c>
      <c r="AM344" t="s">
        <v>3174</v>
      </c>
      <c r="AN344">
        <v>0.2</v>
      </c>
      <c r="AO344" t="s">
        <v>3175</v>
      </c>
      <c r="AP344">
        <v>6.7102791262273004E-2</v>
      </c>
      <c r="AQ344">
        <f>(Table2[[#This Row],[Sharpe Ratio]]-AVERAGE(Table2[Sharpe Ratio]))/_xlfn.STDEV.P(Table2[Sharpe Ratio])</f>
        <v>6.6112901761744725E-2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265</v>
      </c>
      <c r="AT344">
        <f>_xlfn.RANK.AVG(Table2[[#This Row],[6M Return vs Nifty Z-Score]],Table2[6M Return vs Nifty Z-Score])</f>
        <v>436</v>
      </c>
      <c r="AU344">
        <f>_xlfn.RANK.AVG(Table2[[#This Row],[Sharpe Ratio Z-Score]],Table2[Sharpe Ratio Z-Score])</f>
        <v>333</v>
      </c>
      <c r="AV344">
        <f>(Table2[[#This Row],[Rank 1Y]]+Table2[[#This Row],[Rank 6M]]+Table2[[#This Row],[Rank Sharpe]])/3</f>
        <v>344.66666666666669</v>
      </c>
    </row>
    <row r="345" spans="1:48" x14ac:dyDescent="0.3">
      <c r="A345" t="s">
        <v>641</v>
      </c>
      <c r="B345" t="s">
        <v>642</v>
      </c>
      <c r="C345" t="s">
        <v>3138</v>
      </c>
      <c r="D345" t="s">
        <v>325</v>
      </c>
      <c r="E345">
        <v>29974.738555799999</v>
      </c>
      <c r="F345">
        <v>2362.6</v>
      </c>
      <c r="G345">
        <v>14.3994050970941</v>
      </c>
      <c r="H345">
        <f>(Table2[[#This Row],[1Y Return vs Nifty]]-AVERAGE(Table2[1Y Return vs Nifty]))/_xlfn.STDEV.P(Table2[1Y Return vs Nifty])</f>
        <v>-0.17854137449074217</v>
      </c>
      <c r="I345">
        <v>6.9750280493372099</v>
      </c>
      <c r="J345">
        <f>(Table2[[#This Row],[1M Return vs Nifty]]-AVERAGE(Table2[1M Return vs Nifty]))/_xlfn.STDEV.P(Table2[1M Return vs Nifty])</f>
        <v>0.55538240538739225</v>
      </c>
      <c r="K345">
        <v>65.519523273800999</v>
      </c>
      <c r="L345">
        <f>(Table2[[#This Row],[6M Return vs Nifty]]-AVERAGE(Table2[6M Return vs Nifty]))/_xlfn.STDEV.P(Table2[6M Return vs Nifty])</f>
        <v>1.8788986142252981</v>
      </c>
      <c r="M345">
        <v>12.020823030796301</v>
      </c>
      <c r="N345">
        <f>(Table2[[#This Row],[1W Return vs Nifty]]-AVERAGE(Table2[1W Return vs Nifty]))/_xlfn.STDEV.P(Table2[1W Return vs Nifty])</f>
        <v>2.25593057072772</v>
      </c>
      <c r="O345">
        <v>2176.5100000000002</v>
      </c>
      <c r="P345">
        <v>2097.11947376232</v>
      </c>
      <c r="Q345">
        <v>1785.6227278143999</v>
      </c>
      <c r="R345">
        <v>84.779988875171597</v>
      </c>
      <c r="S345" s="1">
        <f>(Table2[[#This Row],[Close Price]]-Table2[[#This Row],[20D EMA]])/Table2[[#This Row],[20D EMA]]</f>
        <v>8.5499262580920679E-2</v>
      </c>
      <c r="T345" s="1">
        <f>(Table2[[#This Row],[Close Price]]-Table2[[#This Row],[50D EMA]])/Table2[[#This Row],[50D EMA]]</f>
        <v>0.12659294311038785</v>
      </c>
      <c r="U345" s="1">
        <f>(Table2[[#This Row],[Close Price]]-Table2[[#This Row],[200D EMA]])/Table2[[#This Row],[200D EMA]]</f>
        <v>0.32312383976643233</v>
      </c>
      <c r="V345">
        <v>1.2889142831971301</v>
      </c>
      <c r="W345">
        <v>2306.9499999999998</v>
      </c>
      <c r="X345">
        <v>2378.6</v>
      </c>
      <c r="Y345">
        <v>2189</v>
      </c>
      <c r="Z345">
        <v>2378.6</v>
      </c>
      <c r="AA345">
        <v>2241.1</v>
      </c>
      <c r="AB345">
        <v>2378.6</v>
      </c>
      <c r="AC345" s="1">
        <f>(Table2[[#This Row],[Close Price]]/Table2[[#This Row],[Day Low]])-1</f>
        <v>2.4122759487635204E-2</v>
      </c>
      <c r="AD345" s="1">
        <f>(Table2[[#This Row],[Day High]]/Table2[[#This Row],[Close Price]])-1</f>
        <v>6.7722001185135383E-3</v>
      </c>
      <c r="AE345" s="1">
        <f>(Table2[[#This Row],[Close Price]]/Table2[[#This Row],[Current Week Low]])-1</f>
        <v>7.9305619004111483E-2</v>
      </c>
      <c r="AF345" s="1">
        <f>(Table2[[#This Row],[Current Week High]]/Table2[[#This Row],[Close Price]])-1</f>
        <v>6.7722001185135383E-3</v>
      </c>
      <c r="AG345" s="1">
        <f>(Table2[[#This Row],[Close Price]]/Table2[[#This Row],[Current Month Low]])-1</f>
        <v>5.4214448262014159E-2</v>
      </c>
      <c r="AH345" s="1">
        <f>(Table2[[#This Row],[Current Month High]]/Table2[[#This Row],[Close Price]])-1</f>
        <v>6.7722001185135383E-3</v>
      </c>
      <c r="AI345">
        <v>0.67722001185135305</v>
      </c>
      <c r="AJ345">
        <v>99.190624736531504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7.0000000000000007E-2</v>
      </c>
      <c r="AM345" t="s">
        <v>3175</v>
      </c>
      <c r="AN345">
        <v>16.12</v>
      </c>
      <c r="AO345" t="s">
        <v>3175</v>
      </c>
      <c r="AP345">
        <v>-4.2358461525733998E-2</v>
      </c>
      <c r="AQ345">
        <f>(Table2[[#This Row],[Sharpe Ratio]]-AVERAGE(Table2[Sharpe Ratio]))/_xlfn.STDEV.P(Table2[Sharpe Ratio])</f>
        <v>-1.2118589004234137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3.2998113154262545</v>
      </c>
      <c r="AS345">
        <f>_xlfn.RANK.AVG(Table2[[#This Row],[1Y Return vs Nifty Z-Score]],Table2[1Y Return vs Nifty Z-Score])</f>
        <v>353</v>
      </c>
      <c r="AT345">
        <f>_xlfn.RANK.AVG(Table2[[#This Row],[6M Return vs Nifty Z-Score]],Table2[6M Return vs Nifty Z-Score])</f>
        <v>36</v>
      </c>
      <c r="AU345">
        <f>_xlfn.RANK.AVG(Table2[[#This Row],[Sharpe Ratio Z-Score]],Table2[Sharpe Ratio Z-Score])</f>
        <v>649</v>
      </c>
      <c r="AV345">
        <f>(Table2[[#This Row],[Rank 1Y]]+Table2[[#This Row],[Rank 6M]]+Table2[[#This Row],[Rank Sharpe]])/3</f>
        <v>346</v>
      </c>
    </row>
    <row r="346" spans="1:48" x14ac:dyDescent="0.3">
      <c r="A346" t="s">
        <v>1527</v>
      </c>
      <c r="B346" t="s">
        <v>1528</v>
      </c>
      <c r="C346" t="s">
        <v>607</v>
      </c>
      <c r="D346" t="s">
        <v>469</v>
      </c>
      <c r="E346">
        <v>6613.8151607350001</v>
      </c>
      <c r="F346">
        <v>2199.35</v>
      </c>
      <c r="G346">
        <v>21.2249729814768</v>
      </c>
      <c r="H346">
        <f>(Table2[[#This Row],[1Y Return vs Nifty]]-AVERAGE(Table2[1Y Return vs Nifty]))/_xlfn.STDEV.P(Table2[1Y Return vs Nifty])</f>
        <v>-6.2303569942992791E-2</v>
      </c>
      <c r="I346">
        <v>-7.4458492091301203</v>
      </c>
      <c r="J346">
        <f>(Table2[[#This Row],[1M Return vs Nifty]]-AVERAGE(Table2[1M Return vs Nifty]))/_xlfn.STDEV.P(Table2[1M Return vs Nifty])</f>
        <v>-0.76408511813779423</v>
      </c>
      <c r="K346">
        <v>74.919346832216604</v>
      </c>
      <c r="L346">
        <f>(Table2[[#This Row],[6M Return vs Nifty]]-AVERAGE(Table2[6M Return vs Nifty]))/_xlfn.STDEV.P(Table2[6M Return vs Nifty])</f>
        <v>2.1905504488038856</v>
      </c>
      <c r="M346">
        <v>6.5828800848019</v>
      </c>
      <c r="N346">
        <f>(Table2[[#This Row],[1W Return vs Nifty]]-AVERAGE(Table2[1W Return vs Nifty]))/_xlfn.STDEV.P(Table2[1W Return vs Nifty])</f>
        <v>0.93999667192596803</v>
      </c>
      <c r="O346">
        <v>2182.69</v>
      </c>
      <c r="P346">
        <v>2135.2036879792299</v>
      </c>
      <c r="Q346">
        <v>1745.62186923836</v>
      </c>
      <c r="R346">
        <v>55.154947606571596</v>
      </c>
      <c r="S346" s="1">
        <f>(Table2[[#This Row],[Close Price]]-Table2[[#This Row],[20D EMA]])/Table2[[#This Row],[20D EMA]]</f>
        <v>7.6327834002995632E-3</v>
      </c>
      <c r="T346" s="1">
        <f>(Table2[[#This Row],[Close Price]]-Table2[[#This Row],[50D EMA]])/Table2[[#This Row],[50D EMA]]</f>
        <v>3.0042244860244902E-2</v>
      </c>
      <c r="U346" s="1">
        <f>(Table2[[#This Row],[Close Price]]-Table2[[#This Row],[200D EMA]])/Table2[[#This Row],[200D EMA]]</f>
        <v>0.25992349131121284</v>
      </c>
      <c r="V346">
        <v>0.51374428927595395</v>
      </c>
      <c r="W346">
        <v>2075.6999999999998</v>
      </c>
      <c r="X346">
        <v>2299.8000000000002</v>
      </c>
      <c r="Y346">
        <v>2006.4</v>
      </c>
      <c r="Z346">
        <v>2299.8000000000002</v>
      </c>
      <c r="AA346">
        <v>2072</v>
      </c>
      <c r="AB346">
        <v>2299.8000000000002</v>
      </c>
      <c r="AC346" s="1">
        <f>(Table2[[#This Row],[Close Price]]/Table2[[#This Row],[Day Low]])-1</f>
        <v>5.9570265452618454E-2</v>
      </c>
      <c r="AD346" s="1">
        <f>(Table2[[#This Row],[Day High]]/Table2[[#This Row],[Close Price]])-1</f>
        <v>4.5672585081956152E-2</v>
      </c>
      <c r="AE346" s="1">
        <f>(Table2[[#This Row],[Close Price]]/Table2[[#This Row],[Current Week Low]])-1</f>
        <v>9.6167264752790915E-2</v>
      </c>
      <c r="AF346" s="1">
        <f>(Table2[[#This Row],[Current Week High]]/Table2[[#This Row],[Close Price]])-1</f>
        <v>4.5672585081956152E-2</v>
      </c>
      <c r="AG346" s="1">
        <f>(Table2[[#This Row],[Close Price]]/Table2[[#This Row],[Current Month Low]])-1</f>
        <v>6.1462355212355213E-2</v>
      </c>
      <c r="AH346" s="1">
        <f>(Table2[[#This Row],[Current Month High]]/Table2[[#This Row],[Close Price]])-1</f>
        <v>4.5672585081956152E-2</v>
      </c>
      <c r="AI346">
        <v>13.3516720849341</v>
      </c>
      <c r="AJ346">
        <v>105.211103335665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0.04</v>
      </c>
      <c r="AM346" t="s">
        <v>3175</v>
      </c>
      <c r="AN346">
        <v>-3.08</v>
      </c>
      <c r="AO346" t="s">
        <v>3174</v>
      </c>
      <c r="AP346">
        <v>-7.1708780690199994E-2</v>
      </c>
      <c r="AQ346">
        <f>(Table2[[#This Row],[Sharpe Ratio]]-AVERAGE(Table2[Sharpe Ratio]))/_xlfn.STDEV.P(Table2[Sharpe Ratio])</f>
        <v>-1.5545270073741484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0.74963142527491833</v>
      </c>
      <c r="AS346">
        <f>_xlfn.RANK.AVG(Table2[[#This Row],[1Y Return vs Nifty Z-Score]],Table2[1Y Return vs Nifty Z-Score])</f>
        <v>327</v>
      </c>
      <c r="AT346">
        <f>_xlfn.RANK.AVG(Table2[[#This Row],[6M Return vs Nifty Z-Score]],Table2[6M Return vs Nifty Z-Score])</f>
        <v>26</v>
      </c>
      <c r="AU346">
        <f>_xlfn.RANK.AVG(Table2[[#This Row],[Sharpe Ratio Z-Score]],Table2[Sharpe Ratio Z-Score])</f>
        <v>685</v>
      </c>
      <c r="AV346">
        <f>(Table2[[#This Row],[Rank 1Y]]+Table2[[#This Row],[Rank 6M]]+Table2[[#This Row],[Rank Sharpe]])/3</f>
        <v>346</v>
      </c>
    </row>
    <row r="347" spans="1:48" x14ac:dyDescent="0.3">
      <c r="A347" t="s">
        <v>382</v>
      </c>
      <c r="B347" t="s">
        <v>383</v>
      </c>
      <c r="C347" t="s">
        <v>3135</v>
      </c>
      <c r="D347" t="s">
        <v>190</v>
      </c>
      <c r="E347">
        <v>60489.52029</v>
      </c>
      <c r="F347">
        <v>3870</v>
      </c>
      <c r="G347">
        <v>-8.38276050397128</v>
      </c>
      <c r="H347">
        <f>(Table2[[#This Row],[1Y Return vs Nifty]]-AVERAGE(Table2[1Y Return vs Nifty]))/_xlfn.STDEV.P(Table2[1Y Return vs Nifty])</f>
        <v>-0.56651625909634662</v>
      </c>
      <c r="I347">
        <v>2.9262282698698998</v>
      </c>
      <c r="J347">
        <f>(Table2[[#This Row],[1M Return vs Nifty]]-AVERAGE(Table2[1M Return vs Nifty]))/_xlfn.STDEV.P(Table2[1M Return vs Nifty])</f>
        <v>0.18492922681073506</v>
      </c>
      <c r="K347">
        <v>6.4058676006226003</v>
      </c>
      <c r="L347">
        <f>(Table2[[#This Row],[6M Return vs Nifty]]-AVERAGE(Table2[6M Return vs Nifty]))/_xlfn.STDEV.P(Table2[6M Return vs Nifty])</f>
        <v>-8.1018944301539109E-2</v>
      </c>
      <c r="M347">
        <v>5.2647779961449599</v>
      </c>
      <c r="N347">
        <f>(Table2[[#This Row],[1W Return vs Nifty]]-AVERAGE(Table2[1W Return vs Nifty]))/_xlfn.STDEV.P(Table2[1W Return vs Nifty])</f>
        <v>0.62102767247688007</v>
      </c>
      <c r="O347">
        <v>3894.72</v>
      </c>
      <c r="P347">
        <v>3952.4820433763498</v>
      </c>
      <c r="Q347">
        <v>3733.05686821176</v>
      </c>
      <c r="R347">
        <v>46.1872110085041</v>
      </c>
      <c r="S347" s="1">
        <f>(Table2[[#This Row],[Close Price]]-Table2[[#This Row],[20D EMA]])/Table2[[#This Row],[20D EMA]]</f>
        <v>-6.3470544737490248E-3</v>
      </c>
      <c r="T347" s="1">
        <f>(Table2[[#This Row],[Close Price]]-Table2[[#This Row],[50D EMA]])/Table2[[#This Row],[50D EMA]]</f>
        <v>-2.0868416977269988E-2</v>
      </c>
      <c r="U347" s="1">
        <f>(Table2[[#This Row],[Close Price]]-Table2[[#This Row],[200D EMA]])/Table2[[#This Row],[200D EMA]]</f>
        <v>3.6683912574265065E-2</v>
      </c>
      <c r="V347">
        <v>0.47336234953887302</v>
      </c>
      <c r="W347">
        <v>3812.8</v>
      </c>
      <c r="X347">
        <v>3917.1</v>
      </c>
      <c r="Y347">
        <v>3812.8</v>
      </c>
      <c r="Z347">
        <v>3963.3</v>
      </c>
      <c r="AA347">
        <v>3812.8</v>
      </c>
      <c r="AB347">
        <v>3963.3</v>
      </c>
      <c r="AC347" s="1">
        <f>(Table2[[#This Row],[Close Price]]/Table2[[#This Row],[Day Low]])-1</f>
        <v>1.5002098195551872E-2</v>
      </c>
      <c r="AD347" s="1">
        <f>(Table2[[#This Row],[Day High]]/Table2[[#This Row],[Close Price]])-1</f>
        <v>1.2170542635658865E-2</v>
      </c>
      <c r="AE347" s="1">
        <f>(Table2[[#This Row],[Close Price]]/Table2[[#This Row],[Current Week Low]])-1</f>
        <v>1.5002098195551872E-2</v>
      </c>
      <c r="AF347" s="1">
        <f>(Table2[[#This Row],[Current Week High]]/Table2[[#This Row],[Close Price]])-1</f>
        <v>2.4108527131782909E-2</v>
      </c>
      <c r="AG347" s="1">
        <f>(Table2[[#This Row],[Close Price]]/Table2[[#This Row],[Current Month Low]])-1</f>
        <v>1.5002098195551872E-2</v>
      </c>
      <c r="AH347" s="1">
        <f>(Table2[[#This Row],[Current Month High]]/Table2[[#This Row],[Close Price]])-1</f>
        <v>2.4108527131782909E-2</v>
      </c>
      <c r="AI347">
        <v>27.932816537467701</v>
      </c>
      <c r="AJ347">
        <v>48.150983845034801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-0.06</v>
      </c>
      <c r="AM347" t="s">
        <v>3174</v>
      </c>
      <c r="AN347">
        <v>0.48</v>
      </c>
      <c r="AO347" t="s">
        <v>3175</v>
      </c>
      <c r="AP347">
        <v>0.11276271159112</v>
      </c>
      <c r="AQ347">
        <f>(Table2[[#This Row],[Sharpe Ratio]]-AVERAGE(Table2[Sharpe Ratio]))/_xlfn.STDEV.P(Table2[Sharpe Ratio])</f>
        <v>0.59919734200013219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496</v>
      </c>
      <c r="AT347">
        <f>_xlfn.RANK.AVG(Table2[[#This Row],[6M Return vs Nifty Z-Score]],Table2[6M Return vs Nifty Z-Score])</f>
        <v>353</v>
      </c>
      <c r="AU347">
        <f>_xlfn.RANK.AVG(Table2[[#This Row],[Sharpe Ratio Z-Score]],Table2[Sharpe Ratio Z-Score])</f>
        <v>195</v>
      </c>
      <c r="AV347">
        <f>(Table2[[#This Row],[Rank 1Y]]+Table2[[#This Row],[Rank 6M]]+Table2[[#This Row],[Rank Sharpe]])/3</f>
        <v>348</v>
      </c>
    </row>
    <row r="348" spans="1:48" x14ac:dyDescent="0.3">
      <c r="A348" t="s">
        <v>1540</v>
      </c>
      <c r="B348" t="s">
        <v>1541</v>
      </c>
      <c r="C348" t="s">
        <v>3135</v>
      </c>
      <c r="D348" t="s">
        <v>271</v>
      </c>
      <c r="E348">
        <v>6530.2758844800001</v>
      </c>
      <c r="F348">
        <v>2397.9</v>
      </c>
      <c r="G348">
        <v>-20.216664172420899</v>
      </c>
      <c r="H348">
        <f>(Table2[[#This Row],[1Y Return vs Nifty]]-AVERAGE(Table2[1Y Return vs Nifty]))/_xlfn.STDEV.P(Table2[1Y Return vs Nifty])</f>
        <v>-0.76804483590494776</v>
      </c>
      <c r="I348">
        <v>-4.0276913555002398</v>
      </c>
      <c r="J348">
        <f>(Table2[[#This Row],[1M Return vs Nifty]]-AVERAGE(Table2[1M Return vs Nifty]))/_xlfn.STDEV.P(Table2[1M Return vs Nifty])</f>
        <v>-0.45133380645881732</v>
      </c>
      <c r="K348">
        <v>15.4512953064554</v>
      </c>
      <c r="L348">
        <f>(Table2[[#This Row],[6M Return vs Nifty]]-AVERAGE(Table2[6M Return vs Nifty]))/_xlfn.STDEV.P(Table2[6M Return vs Nifty])</f>
        <v>0.21888286997740217</v>
      </c>
      <c r="M348">
        <v>5.76442910549458</v>
      </c>
      <c r="N348">
        <f>(Table2[[#This Row],[1W Return vs Nifty]]-AVERAGE(Table2[1W Return vs Nifty]))/_xlfn.STDEV.P(Table2[1W Return vs Nifty])</f>
        <v>0.74193880356025932</v>
      </c>
      <c r="O348">
        <v>2472.66</v>
      </c>
      <c r="P348">
        <v>2442.5634421223599</v>
      </c>
      <c r="Q348">
        <v>2305.1934817808701</v>
      </c>
      <c r="R348">
        <v>40.082666895286202</v>
      </c>
      <c r="S348" s="1">
        <f>(Table2[[#This Row],[Close Price]]-Table2[[#This Row],[20D EMA]])/Table2[[#This Row],[20D EMA]]</f>
        <v>-3.0234646089636167E-2</v>
      </c>
      <c r="T348" s="1">
        <f>(Table2[[#This Row],[Close Price]]-Table2[[#This Row],[50D EMA]])/Table2[[#This Row],[50D EMA]]</f>
        <v>-1.8285478834298544E-2</v>
      </c>
      <c r="U348" s="1">
        <f>(Table2[[#This Row],[Close Price]]-Table2[[#This Row],[200D EMA]])/Table2[[#This Row],[200D EMA]]</f>
        <v>4.0216371836827268E-2</v>
      </c>
      <c r="V348">
        <v>0.72953885122550799</v>
      </c>
      <c r="W348">
        <v>2390</v>
      </c>
      <c r="X348">
        <v>2465</v>
      </c>
      <c r="Y348">
        <v>2390</v>
      </c>
      <c r="Z348">
        <v>2661.9</v>
      </c>
      <c r="AA348">
        <v>2390</v>
      </c>
      <c r="AB348">
        <v>2661</v>
      </c>
      <c r="AC348" s="1">
        <f>(Table2[[#This Row],[Close Price]]/Table2[[#This Row],[Day Low]])-1</f>
        <v>3.3054393305440577E-3</v>
      </c>
      <c r="AD348" s="1">
        <f>(Table2[[#This Row],[Day High]]/Table2[[#This Row],[Close Price]])-1</f>
        <v>2.7982818299345125E-2</v>
      </c>
      <c r="AE348" s="1">
        <f>(Table2[[#This Row],[Close Price]]/Table2[[#This Row],[Current Week Low]])-1</f>
        <v>3.3054393305440577E-3</v>
      </c>
      <c r="AF348" s="1">
        <f>(Table2[[#This Row],[Current Week High]]/Table2[[#This Row],[Close Price]])-1</f>
        <v>0.11009633429250587</v>
      </c>
      <c r="AG348" s="1">
        <f>(Table2[[#This Row],[Close Price]]/Table2[[#This Row],[Current Month Low]])-1</f>
        <v>3.3054393305440577E-3</v>
      </c>
      <c r="AH348" s="1">
        <f>(Table2[[#This Row],[Current Month High]]/Table2[[#This Row],[Close Price]])-1</f>
        <v>0.109721005880145</v>
      </c>
      <c r="AI348">
        <v>16.518620459568702</v>
      </c>
      <c r="AJ348">
        <v>39.412790697674403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-0.02</v>
      </c>
      <c r="AM348" t="s">
        <v>3174</v>
      </c>
      <c r="AN348">
        <v>-4.26</v>
      </c>
      <c r="AO348" t="s">
        <v>3174</v>
      </c>
      <c r="AP348">
        <v>0.10053797988209601</v>
      </c>
      <c r="AQ348">
        <f>(Table2[[#This Row],[Sharpe Ratio]]-AVERAGE(Table2[Sharpe Ratio]))/_xlfn.STDEV.P(Table2[Sharpe Ratio])</f>
        <v>0.4564722953238608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0.19791532649775723</v>
      </c>
      <c r="AS348">
        <f>_xlfn.RANK.AVG(Table2[[#This Row],[1Y Return vs Nifty Z-Score]],Table2[1Y Return vs Nifty Z-Score])</f>
        <v>577</v>
      </c>
      <c r="AT348">
        <f>_xlfn.RANK.AVG(Table2[[#This Row],[6M Return vs Nifty Z-Score]],Table2[6M Return vs Nifty Z-Score])</f>
        <v>244</v>
      </c>
      <c r="AU348">
        <f>_xlfn.RANK.AVG(Table2[[#This Row],[Sharpe Ratio Z-Score]],Table2[Sharpe Ratio Z-Score])</f>
        <v>226</v>
      </c>
      <c r="AV348">
        <f>(Table2[[#This Row],[Rank 1Y]]+Table2[[#This Row],[Rank 6M]]+Table2[[#This Row],[Rank Sharpe]])/3</f>
        <v>349</v>
      </c>
    </row>
    <row r="349" spans="1:48" x14ac:dyDescent="0.3">
      <c r="A349" t="s">
        <v>669</v>
      </c>
      <c r="B349" t="s">
        <v>670</v>
      </c>
      <c r="C349" t="s">
        <v>3131</v>
      </c>
      <c r="D349" t="s">
        <v>195</v>
      </c>
      <c r="E349">
        <v>27788.510131514999</v>
      </c>
      <c r="F349">
        <v>8527.9500000000007</v>
      </c>
      <c r="G349">
        <v>9.2184418830144299</v>
      </c>
      <c r="H349">
        <f>(Table2[[#This Row],[1Y Return vs Nifty]]-AVERAGE(Table2[1Y Return vs Nifty]))/_xlfn.STDEV.P(Table2[1Y Return vs Nifty])</f>
        <v>-0.26677195100074885</v>
      </c>
      <c r="I349">
        <v>-4.82906235166634</v>
      </c>
      <c r="J349">
        <f>(Table2[[#This Row],[1M Return vs Nifty]]-AVERAGE(Table2[1M Return vs Nifty]))/_xlfn.STDEV.P(Table2[1M Return vs Nifty])</f>
        <v>-0.52465687722521925</v>
      </c>
      <c r="K349">
        <v>17.7796378889966</v>
      </c>
      <c r="L349">
        <f>(Table2[[#This Row],[6M Return vs Nifty]]-AVERAGE(Table2[6M Return vs Nifty]))/_xlfn.STDEV.P(Table2[6M Return vs Nifty])</f>
        <v>0.29607923785249451</v>
      </c>
      <c r="M349">
        <v>3.6810069602906101</v>
      </c>
      <c r="N349">
        <f>(Table2[[#This Row],[1W Return vs Nifty]]-AVERAGE(Table2[1W Return vs Nifty]))/_xlfn.STDEV.P(Table2[1W Return vs Nifty])</f>
        <v>0.23776914720009618</v>
      </c>
      <c r="O349">
        <v>8658.93</v>
      </c>
      <c r="P349">
        <v>8441.7489279422898</v>
      </c>
      <c r="Q349">
        <v>7398.2653507842697</v>
      </c>
      <c r="R349">
        <v>36.399674979614403</v>
      </c>
      <c r="S349" s="1">
        <f>(Table2[[#This Row],[Close Price]]-Table2[[#This Row],[20D EMA]])/Table2[[#This Row],[20D EMA]]</f>
        <v>-1.5126580304956797E-2</v>
      </c>
      <c r="T349" s="1">
        <f>(Table2[[#This Row],[Close Price]]-Table2[[#This Row],[50D EMA]])/Table2[[#This Row],[50D EMA]]</f>
        <v>1.0211281192263885E-2</v>
      </c>
      <c r="U349" s="1">
        <f>(Table2[[#This Row],[Close Price]]-Table2[[#This Row],[200D EMA]])/Table2[[#This Row],[200D EMA]]</f>
        <v>0.15269588148740521</v>
      </c>
      <c r="V349">
        <v>1.50162903090556</v>
      </c>
      <c r="W349">
        <v>8315</v>
      </c>
      <c r="X349">
        <v>8572.4500000000007</v>
      </c>
      <c r="Y349">
        <v>8315</v>
      </c>
      <c r="Z349">
        <v>8600</v>
      </c>
      <c r="AA349">
        <v>8315</v>
      </c>
      <c r="AB349">
        <v>8600</v>
      </c>
      <c r="AC349" s="1">
        <f>(Table2[[#This Row],[Close Price]]/Table2[[#This Row],[Day Low]])-1</f>
        <v>2.5610342754059046E-2</v>
      </c>
      <c r="AD349" s="1">
        <f>(Table2[[#This Row],[Day High]]/Table2[[#This Row],[Close Price]])-1</f>
        <v>5.2181356598011153E-3</v>
      </c>
      <c r="AE349" s="1">
        <f>(Table2[[#This Row],[Close Price]]/Table2[[#This Row],[Current Week Low]])-1</f>
        <v>2.5610342754059046E-2</v>
      </c>
      <c r="AF349" s="1">
        <f>(Table2[[#This Row],[Current Week High]]/Table2[[#This Row],[Close Price]])-1</f>
        <v>8.4486893098574267E-3</v>
      </c>
      <c r="AG349" s="1">
        <f>(Table2[[#This Row],[Close Price]]/Table2[[#This Row],[Current Month Low]])-1</f>
        <v>2.5610342754059046E-2</v>
      </c>
      <c r="AH349" s="1">
        <f>(Table2[[#This Row],[Current Month High]]/Table2[[#This Row],[Close Price]])-1</f>
        <v>8.4486893098574267E-3</v>
      </c>
      <c r="AI349">
        <v>12.101970579095701</v>
      </c>
      <c r="AJ349">
        <v>43.181303044803101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0.06</v>
      </c>
      <c r="AM349" t="s">
        <v>3175</v>
      </c>
      <c r="AN349">
        <v>-4.1500000000000004</v>
      </c>
      <c r="AO349" t="s">
        <v>3174</v>
      </c>
      <c r="AP349">
        <v>2.4260816854530999E-2</v>
      </c>
      <c r="AQ349">
        <f>(Table2[[#This Row],[Sharpe Ratio]]-AVERAGE(Table2[Sharpe Ratio]))/_xlfn.STDEV.P(Table2[Sharpe Ratio])</f>
        <v>-0.43407171926637489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-0.69165216243975203</v>
      </c>
      <c r="AS349">
        <f>_xlfn.RANK.AVG(Table2[[#This Row],[1Y Return vs Nifty Z-Score]],Table2[1Y Return vs Nifty Z-Score])</f>
        <v>384</v>
      </c>
      <c r="AT349">
        <f>_xlfn.RANK.AVG(Table2[[#This Row],[6M Return vs Nifty Z-Score]],Table2[6M Return vs Nifty Z-Score])</f>
        <v>222</v>
      </c>
      <c r="AU349">
        <f>_xlfn.RANK.AVG(Table2[[#This Row],[Sharpe Ratio Z-Score]],Table2[Sharpe Ratio Z-Score])</f>
        <v>446</v>
      </c>
      <c r="AV349">
        <f>(Table2[[#This Row],[Rank 1Y]]+Table2[[#This Row],[Rank 6M]]+Table2[[#This Row],[Rank Sharpe]])/3</f>
        <v>350.66666666666669</v>
      </c>
    </row>
    <row r="350" spans="1:48" x14ac:dyDescent="0.3">
      <c r="A350" t="s">
        <v>185</v>
      </c>
      <c r="B350" t="s">
        <v>186</v>
      </c>
      <c r="C350" t="s">
        <v>3133</v>
      </c>
      <c r="D350" t="s">
        <v>187</v>
      </c>
      <c r="E350">
        <v>144031.3054219</v>
      </c>
      <c r="F350">
        <v>5425.55</v>
      </c>
      <c r="G350">
        <v>17.756348811132</v>
      </c>
      <c r="H350">
        <f>(Table2[[#This Row],[1Y Return vs Nifty]]-AVERAGE(Table2[1Y Return vs Nifty]))/_xlfn.STDEV.P(Table2[1Y Return vs Nifty])</f>
        <v>-0.12137341807748278</v>
      </c>
      <c r="I350">
        <v>8.0636235059929398</v>
      </c>
      <c r="J350">
        <f>(Table2[[#This Row],[1M Return vs Nifty]]-AVERAGE(Table2[1M Return vs Nifty]))/_xlfn.STDEV.P(Table2[1M Return vs Nifty])</f>
        <v>0.6549856629125842</v>
      </c>
      <c r="K350">
        <v>34.1898441208508</v>
      </c>
      <c r="L350">
        <f>(Table2[[#This Row],[6M Return vs Nifty]]-AVERAGE(Table2[6M Return vs Nifty]))/_xlfn.STDEV.P(Table2[6M Return vs Nifty])</f>
        <v>0.84016082046811191</v>
      </c>
      <c r="M350">
        <v>6.1034507784834</v>
      </c>
      <c r="N350">
        <f>(Table2[[#This Row],[1W Return vs Nifty]]-AVERAGE(Table2[1W Return vs Nifty]))/_xlfn.STDEV.P(Table2[1W Return vs Nifty])</f>
        <v>0.82397903758718871</v>
      </c>
      <c r="O350">
        <v>5354.57</v>
      </c>
      <c r="P350">
        <v>5119.8362633386196</v>
      </c>
      <c r="Q350">
        <v>4425.1362294103801</v>
      </c>
      <c r="R350">
        <v>58.201093388941203</v>
      </c>
      <c r="S350" s="1">
        <f>(Table2[[#This Row],[Close Price]]-Table2[[#This Row],[20D EMA]])/Table2[[#This Row],[20D EMA]]</f>
        <v>1.3255966398795884E-2</v>
      </c>
      <c r="T350" s="1">
        <f>(Table2[[#This Row],[Close Price]]-Table2[[#This Row],[50D EMA]])/Table2[[#This Row],[50D EMA]]</f>
        <v>5.9711623758457115E-2</v>
      </c>
      <c r="U350" s="1">
        <f>(Table2[[#This Row],[Close Price]]-Table2[[#This Row],[200D EMA]])/Table2[[#This Row],[200D EMA]]</f>
        <v>0.22607524802076398</v>
      </c>
      <c r="V350">
        <v>1.83258572246239</v>
      </c>
      <c r="W350">
        <v>5385.25</v>
      </c>
      <c r="X350">
        <v>5522.2</v>
      </c>
      <c r="Y350">
        <v>5241.7</v>
      </c>
      <c r="Z350">
        <v>5522.2</v>
      </c>
      <c r="AA350">
        <v>5241.7</v>
      </c>
      <c r="AB350">
        <v>5522.2</v>
      </c>
      <c r="AC350" s="1">
        <f>(Table2[[#This Row],[Close Price]]/Table2[[#This Row],[Day Low]])-1</f>
        <v>7.4834037417019772E-3</v>
      </c>
      <c r="AD350" s="1">
        <f>(Table2[[#This Row],[Day High]]/Table2[[#This Row],[Close Price]])-1</f>
        <v>1.7813862189086649E-2</v>
      </c>
      <c r="AE350" s="1">
        <f>(Table2[[#This Row],[Close Price]]/Table2[[#This Row],[Current Week Low]])-1</f>
        <v>3.5074498731327619E-2</v>
      </c>
      <c r="AF350" s="1">
        <f>(Table2[[#This Row],[Current Week High]]/Table2[[#This Row],[Close Price]])-1</f>
        <v>1.7813862189086649E-2</v>
      </c>
      <c r="AG350" s="1">
        <f>(Table2[[#This Row],[Close Price]]/Table2[[#This Row],[Current Month Low]])-1</f>
        <v>3.5074498731327619E-2</v>
      </c>
      <c r="AH350" s="1">
        <f>(Table2[[#This Row],[Current Month High]]/Table2[[#This Row],[Close Price]])-1</f>
        <v>1.7813862189086649E-2</v>
      </c>
      <c r="AI350">
        <v>2.9010883689211102</v>
      </c>
      <c r="AJ350">
        <v>64.645100597821099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7.0000000000000007E-2</v>
      </c>
      <c r="AM350" t="s">
        <v>3175</v>
      </c>
      <c r="AN350">
        <v>-0.49</v>
      </c>
      <c r="AO350" t="s">
        <v>3174</v>
      </c>
      <c r="AP350">
        <v>-2.0456382854948999E-2</v>
      </c>
      <c r="AQ350">
        <f>(Table2[[#This Row],[Sharpe Ratio]]-AVERAGE(Table2[Sharpe Ratio]))/_xlfn.STDEV.P(Table2[Sharpe Ratio])</f>
        <v>-0.95614979571662972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1.2416023071737725</v>
      </c>
      <c r="AS350">
        <f>_xlfn.RANK.AVG(Table2[[#This Row],[1Y Return vs Nifty Z-Score]],Table2[1Y Return vs Nifty Z-Score])</f>
        <v>337</v>
      </c>
      <c r="AT350">
        <f>_xlfn.RANK.AVG(Table2[[#This Row],[6M Return vs Nifty Z-Score]],Table2[6M Return vs Nifty Z-Score])</f>
        <v>112</v>
      </c>
      <c r="AU350">
        <f>_xlfn.RANK.AVG(Table2[[#This Row],[Sharpe Ratio Z-Score]],Table2[Sharpe Ratio Z-Score])</f>
        <v>608</v>
      </c>
      <c r="AV350">
        <f>(Table2[[#This Row],[Rank 1Y]]+Table2[[#This Row],[Rank 6M]]+Table2[[#This Row],[Rank Sharpe]])/3</f>
        <v>352.33333333333331</v>
      </c>
    </row>
    <row r="351" spans="1:48" x14ac:dyDescent="0.3">
      <c r="A351" t="s">
        <v>154</v>
      </c>
      <c r="B351" t="s">
        <v>155</v>
      </c>
      <c r="C351" t="s">
        <v>3129</v>
      </c>
      <c r="D351" t="s">
        <v>43</v>
      </c>
      <c r="E351">
        <v>180155.94616873999</v>
      </c>
      <c r="F351">
        <v>1798.1</v>
      </c>
      <c r="G351">
        <v>12.819642654520999</v>
      </c>
      <c r="H351">
        <f>(Table2[[#This Row],[1Y Return vs Nifty]]-AVERAGE(Table2[1Y Return vs Nifty]))/_xlfn.STDEV.P(Table2[1Y Return vs Nifty])</f>
        <v>-0.20544435474705741</v>
      </c>
      <c r="I351">
        <v>-4.7874601303065996</v>
      </c>
      <c r="J351">
        <f>(Table2[[#This Row],[1M Return vs Nifty]]-AVERAGE(Table2[1M Return vs Nifty]))/_xlfn.STDEV.P(Table2[1M Return vs Nifty])</f>
        <v>-0.52085039728597327</v>
      </c>
      <c r="K351">
        <v>11.738356198449999</v>
      </c>
      <c r="L351">
        <f>(Table2[[#This Row],[6M Return vs Nifty]]-AVERAGE(Table2[6M Return vs Nifty]))/_xlfn.STDEV.P(Table2[6M Return vs Nifty])</f>
        <v>9.5780103473611558E-2</v>
      </c>
      <c r="M351">
        <v>-0.27265924911442402</v>
      </c>
      <c r="N351">
        <f>(Table2[[#This Row],[1W Return vs Nifty]]-AVERAGE(Table2[1W Return vs Nifty]))/_xlfn.STDEV.P(Table2[1W Return vs Nifty])</f>
        <v>-0.71898296314256138</v>
      </c>
      <c r="O351">
        <v>1844.38</v>
      </c>
      <c r="P351">
        <v>1787.9374634916401</v>
      </c>
      <c r="Q351">
        <v>1584.9066720727899</v>
      </c>
      <c r="R351">
        <v>33.378517748341501</v>
      </c>
      <c r="S351" s="1">
        <f>(Table2[[#This Row],[Close Price]]-Table2[[#This Row],[20D EMA]])/Table2[[#This Row],[20D EMA]]</f>
        <v>-2.5092442988972011E-2</v>
      </c>
      <c r="T351" s="1">
        <f>(Table2[[#This Row],[Close Price]]-Table2[[#This Row],[50D EMA]])/Table2[[#This Row],[50D EMA]]</f>
        <v>5.6839440505450055E-3</v>
      </c>
      <c r="U351" s="1">
        <f>(Table2[[#This Row],[Close Price]]-Table2[[#This Row],[200D EMA]])/Table2[[#This Row],[200D EMA]]</f>
        <v>0.13451475199381249</v>
      </c>
      <c r="V351">
        <v>1.01292880133804</v>
      </c>
      <c r="W351">
        <v>1782.55</v>
      </c>
      <c r="X351">
        <v>1850</v>
      </c>
      <c r="Y351">
        <v>1782.55</v>
      </c>
      <c r="Z351">
        <v>1893.6</v>
      </c>
      <c r="AA351">
        <v>1782.55</v>
      </c>
      <c r="AB351">
        <v>1859.3</v>
      </c>
      <c r="AC351" s="1">
        <f>(Table2[[#This Row],[Close Price]]/Table2[[#This Row],[Day Low]])-1</f>
        <v>8.7234579675183888E-3</v>
      </c>
      <c r="AD351" s="1">
        <f>(Table2[[#This Row],[Day High]]/Table2[[#This Row],[Close Price]])-1</f>
        <v>2.8863800678494034E-2</v>
      </c>
      <c r="AE351" s="1">
        <f>(Table2[[#This Row],[Close Price]]/Table2[[#This Row],[Current Week Low]])-1</f>
        <v>8.7234579675183888E-3</v>
      </c>
      <c r="AF351" s="1">
        <f>(Table2[[#This Row],[Current Week High]]/Table2[[#This Row],[Close Price]])-1</f>
        <v>5.3111617818808687E-2</v>
      </c>
      <c r="AG351" s="1">
        <f>(Table2[[#This Row],[Close Price]]/Table2[[#This Row],[Current Month Low]])-1</f>
        <v>8.7234579675183888E-3</v>
      </c>
      <c r="AH351" s="1">
        <f>(Table2[[#This Row],[Current Month High]]/Table2[[#This Row],[Close Price]])-1</f>
        <v>3.4035926811634587E-2</v>
      </c>
      <c r="AI351">
        <v>7.6692063845170004</v>
      </c>
      <c r="AJ351">
        <v>42.215367580179503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0.11</v>
      </c>
      <c r="AM351" t="s">
        <v>3175</v>
      </c>
      <c r="AN351">
        <v>-1.1599999999999999</v>
      </c>
      <c r="AO351" t="s">
        <v>3174</v>
      </c>
      <c r="AP351">
        <v>3.5746110724022E-2</v>
      </c>
      <c r="AQ351">
        <f>(Table2[[#This Row],[Sharpe Ratio]]-AVERAGE(Table2[Sharpe Ratio]))/_xlfn.STDEV.P(Table2[Sharpe Ratio])</f>
        <v>-0.29997968824014376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-1.6494772999421243</v>
      </c>
      <c r="AS351">
        <f>_xlfn.RANK.AVG(Table2[[#This Row],[1Y Return vs Nifty Z-Score]],Table2[1Y Return vs Nifty Z-Score])</f>
        <v>362</v>
      </c>
      <c r="AT351">
        <f>_xlfn.RANK.AVG(Table2[[#This Row],[6M Return vs Nifty Z-Score]],Table2[6M Return vs Nifty Z-Score])</f>
        <v>284</v>
      </c>
      <c r="AU351">
        <f>_xlfn.RANK.AVG(Table2[[#This Row],[Sharpe Ratio Z-Score]],Table2[Sharpe Ratio Z-Score])</f>
        <v>417</v>
      </c>
      <c r="AV351">
        <f>(Table2[[#This Row],[Rank 1Y]]+Table2[[#This Row],[Rank 6M]]+Table2[[#This Row],[Rank Sharpe]])/3</f>
        <v>354.33333333333331</v>
      </c>
    </row>
    <row r="352" spans="1:48" x14ac:dyDescent="0.3">
      <c r="A352" t="s">
        <v>1638</v>
      </c>
      <c r="B352" t="s">
        <v>1639</v>
      </c>
      <c r="C352" t="s">
        <v>3133</v>
      </c>
      <c r="D352" t="s">
        <v>187</v>
      </c>
      <c r="E352">
        <v>5629.2344869199997</v>
      </c>
      <c r="F352">
        <v>621.15</v>
      </c>
      <c r="G352">
        <v>13.7638506096831</v>
      </c>
      <c r="H352">
        <f>(Table2[[#This Row],[1Y Return vs Nifty]]-AVERAGE(Table2[1Y Return vs Nifty]))/_xlfn.STDEV.P(Table2[1Y Return vs Nifty])</f>
        <v>-0.18936471689074325</v>
      </c>
      <c r="I352">
        <v>-7.3756992086447504</v>
      </c>
      <c r="J352">
        <f>(Table2[[#This Row],[1M Return vs Nifty]]-AVERAGE(Table2[1M Return vs Nifty]))/_xlfn.STDEV.P(Table2[1M Return vs Nifty])</f>
        <v>-0.75766660102841565</v>
      </c>
      <c r="K352">
        <v>25.382827313459099</v>
      </c>
      <c r="L352">
        <f>(Table2[[#This Row],[6M Return vs Nifty]]-AVERAGE(Table2[6M Return vs Nifty]))/_xlfn.STDEV.P(Table2[6M Return vs Nifty])</f>
        <v>0.54816353688817265</v>
      </c>
      <c r="M352">
        <v>4.3746054255249103</v>
      </c>
      <c r="N352">
        <f>(Table2[[#This Row],[1W Return vs Nifty]]-AVERAGE(Table2[1W Return vs Nifty]))/_xlfn.STDEV.P(Table2[1W Return vs Nifty])</f>
        <v>0.40561381596974599</v>
      </c>
      <c r="O352">
        <v>638.52</v>
      </c>
      <c r="P352">
        <v>635.51899496445697</v>
      </c>
      <c r="Q352">
        <v>561.82397902759396</v>
      </c>
      <c r="R352">
        <v>39.493142544961202</v>
      </c>
      <c r="S352" s="1">
        <f>(Table2[[#This Row],[Close Price]]-Table2[[#This Row],[20D EMA]])/Table2[[#This Row],[20D EMA]]</f>
        <v>-2.7203533170456689E-2</v>
      </c>
      <c r="T352" s="1">
        <f>(Table2[[#This Row],[Close Price]]-Table2[[#This Row],[50D EMA]])/Table2[[#This Row],[50D EMA]]</f>
        <v>-2.2609859151826943E-2</v>
      </c>
      <c r="U352" s="1">
        <f>(Table2[[#This Row],[Close Price]]-Table2[[#This Row],[200D EMA]])/Table2[[#This Row],[200D EMA]]</f>
        <v>0.1055953878563311</v>
      </c>
      <c r="V352">
        <v>0.61507335851560196</v>
      </c>
      <c r="W352">
        <v>600.75</v>
      </c>
      <c r="X352">
        <v>627.70000000000005</v>
      </c>
      <c r="Y352">
        <v>600.75</v>
      </c>
      <c r="Z352">
        <v>643.9</v>
      </c>
      <c r="AA352">
        <v>600.75</v>
      </c>
      <c r="AB352">
        <v>643.9</v>
      </c>
      <c r="AC352" s="1">
        <f>(Table2[[#This Row],[Close Price]]/Table2[[#This Row],[Day Low]])-1</f>
        <v>3.3957553058676648E-2</v>
      </c>
      <c r="AD352" s="1">
        <f>(Table2[[#This Row],[Day High]]/Table2[[#This Row],[Close Price]])-1</f>
        <v>1.0544956934718019E-2</v>
      </c>
      <c r="AE352" s="1">
        <f>(Table2[[#This Row],[Close Price]]/Table2[[#This Row],[Current Week Low]])-1</f>
        <v>3.3957553058676648E-2</v>
      </c>
      <c r="AF352" s="1">
        <f>(Table2[[#This Row],[Current Week High]]/Table2[[#This Row],[Close Price]])-1</f>
        <v>3.6625613780890243E-2</v>
      </c>
      <c r="AG352" s="1">
        <f>(Table2[[#This Row],[Close Price]]/Table2[[#This Row],[Current Month Low]])-1</f>
        <v>3.3957553058676648E-2</v>
      </c>
      <c r="AH352" s="1">
        <f>(Table2[[#This Row],[Current Month High]]/Table2[[#This Row],[Close Price]])-1</f>
        <v>3.6625613780890243E-2</v>
      </c>
      <c r="AI352">
        <v>16.187716332608801</v>
      </c>
      <c r="AJ352">
        <v>67.380759902991002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-0.08</v>
      </c>
      <c r="AM352" t="s">
        <v>3174</v>
      </c>
      <c r="AN352">
        <v>-6.45</v>
      </c>
      <c r="AO352" t="s">
        <v>3174</v>
      </c>
      <c r="AQ352">
        <f>(Table2[[#This Row],[Sharpe Ratio]]-AVERAGE(Table2[Sharpe Ratio]))/_xlfn.STDEV.P(Table2[Sharpe Ratio])</f>
        <v>-0.71731934386752538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-0.71057330892876558</v>
      </c>
      <c r="AS352">
        <f>_xlfn.RANK.AVG(Table2[[#This Row],[1Y Return vs Nifty Z-Score]],Table2[1Y Return vs Nifty Z-Score])</f>
        <v>355</v>
      </c>
      <c r="AT352">
        <f>_xlfn.RANK.AVG(Table2[[#This Row],[6M Return vs Nifty Z-Score]],Table2[6M Return vs Nifty Z-Score])</f>
        <v>168</v>
      </c>
      <c r="AU352">
        <f>_xlfn.RANK.AVG(Table2[[#This Row],[Sharpe Ratio Z-Score]],Table2[Sharpe Ratio Z-Score])</f>
        <v>541.5</v>
      </c>
      <c r="AV352">
        <f>(Table2[[#This Row],[Rank 1Y]]+Table2[[#This Row],[Rank 6M]]+Table2[[#This Row],[Rank Sharpe]])/3</f>
        <v>354.83333333333331</v>
      </c>
    </row>
    <row r="353" spans="1:48" x14ac:dyDescent="0.3">
      <c r="A353" t="s">
        <v>1063</v>
      </c>
      <c r="B353" t="s">
        <v>1064</v>
      </c>
      <c r="C353" t="s">
        <v>3140</v>
      </c>
      <c r="D353" t="s">
        <v>72</v>
      </c>
      <c r="E353">
        <v>12864</v>
      </c>
      <c r="F353">
        <v>85.76</v>
      </c>
      <c r="G353">
        <v>17.272722364514198</v>
      </c>
      <c r="H353">
        <f>(Table2[[#This Row],[1Y Return vs Nifty]]-AVERAGE(Table2[1Y Return vs Nifty]))/_xlfn.STDEV.P(Table2[1Y Return vs Nifty])</f>
        <v>-0.12960946192442882</v>
      </c>
      <c r="I353">
        <v>-11.446491143723399</v>
      </c>
      <c r="J353">
        <f>(Table2[[#This Row],[1M Return vs Nifty]]-AVERAGE(Table2[1M Return vs Nifty]))/_xlfn.STDEV.P(Table2[1M Return vs Nifty])</f>
        <v>-1.1301319966554908</v>
      </c>
      <c r="K353">
        <v>2.5610194220687599</v>
      </c>
      <c r="L353">
        <f>(Table2[[#This Row],[6M Return vs Nifty]]-AVERAGE(Table2[6M Return vs Nifty]))/_xlfn.STDEV.P(Table2[6M Return vs Nifty])</f>
        <v>-0.20849516564504023</v>
      </c>
      <c r="M353">
        <v>0.24829832837850799</v>
      </c>
      <c r="N353">
        <f>(Table2[[#This Row],[1W Return vs Nifty]]-AVERAGE(Table2[1W Return vs Nifty]))/_xlfn.STDEV.P(Table2[1W Return vs Nifty])</f>
        <v>-0.59291585599029439</v>
      </c>
      <c r="O353">
        <v>91.92</v>
      </c>
      <c r="P353">
        <v>93.508004462797899</v>
      </c>
      <c r="Q353">
        <v>80.920730667788405</v>
      </c>
      <c r="R353">
        <v>22.153167170849802</v>
      </c>
      <c r="S353" s="1">
        <f>(Table2[[#This Row],[Close Price]]-Table2[[#This Row],[20D EMA]])/Table2[[#This Row],[20D EMA]]</f>
        <v>-6.7014795474325456E-2</v>
      </c>
      <c r="T353" s="1">
        <f>(Table2[[#This Row],[Close Price]]-Table2[[#This Row],[50D EMA]])/Table2[[#This Row],[50D EMA]]</f>
        <v>-8.2859264373248739E-2</v>
      </c>
      <c r="U353" s="1">
        <f>(Table2[[#This Row],[Close Price]]-Table2[[#This Row],[200D EMA]])/Table2[[#This Row],[200D EMA]]</f>
        <v>5.9802590662196495E-2</v>
      </c>
      <c r="V353">
        <v>0.141782567115044</v>
      </c>
      <c r="W353">
        <v>83.95</v>
      </c>
      <c r="X353">
        <v>87.59</v>
      </c>
      <c r="Y353">
        <v>83.95</v>
      </c>
      <c r="Z353">
        <v>91.17</v>
      </c>
      <c r="AA353">
        <v>83.95</v>
      </c>
      <c r="AB353">
        <v>91.17</v>
      </c>
      <c r="AC353" s="1">
        <f>(Table2[[#This Row],[Close Price]]/Table2[[#This Row],[Day Low]])-1</f>
        <v>2.1560452650387196E-2</v>
      </c>
      <c r="AD353" s="1">
        <f>(Table2[[#This Row],[Day High]]/Table2[[#This Row],[Close Price]])-1</f>
        <v>2.1338619402984982E-2</v>
      </c>
      <c r="AE353" s="1">
        <f>(Table2[[#This Row],[Close Price]]/Table2[[#This Row],[Current Week Low]])-1</f>
        <v>2.1560452650387196E-2</v>
      </c>
      <c r="AF353" s="1">
        <f>(Table2[[#This Row],[Current Week High]]/Table2[[#This Row],[Close Price]])-1</f>
        <v>6.3083022388059629E-2</v>
      </c>
      <c r="AG353" s="1">
        <f>(Table2[[#This Row],[Close Price]]/Table2[[#This Row],[Current Month Low]])-1</f>
        <v>2.1560452650387196E-2</v>
      </c>
      <c r="AH353" s="1">
        <f>(Table2[[#This Row],[Current Month High]]/Table2[[#This Row],[Close Price]])-1</f>
        <v>6.3083022388059629E-2</v>
      </c>
      <c r="AI353">
        <v>53.6847014925373</v>
      </c>
      <c r="AJ353">
        <v>72.555331991951704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-0.09</v>
      </c>
      <c r="AM353" t="s">
        <v>3174</v>
      </c>
      <c r="AN353">
        <v>-8.83</v>
      </c>
      <c r="AO353" t="s">
        <v>3174</v>
      </c>
      <c r="AP353">
        <v>6.6023560965046996E-2</v>
      </c>
      <c r="AQ353">
        <f>(Table2[[#This Row],[Sharpe Ratio]]-AVERAGE(Table2[Sharpe Ratio]))/_xlfn.STDEV.P(Table2[Sharpe Ratio])</f>
        <v>5.3512772923553144E-2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340</v>
      </c>
      <c r="AT353">
        <f>_xlfn.RANK.AVG(Table2[[#This Row],[6M Return vs Nifty Z-Score]],Table2[6M Return vs Nifty Z-Score])</f>
        <v>388</v>
      </c>
      <c r="AU353">
        <f>_xlfn.RANK.AVG(Table2[[#This Row],[Sharpe Ratio Z-Score]],Table2[Sharpe Ratio Z-Score])</f>
        <v>337</v>
      </c>
      <c r="AV353">
        <f>(Table2[[#This Row],[Rank 1Y]]+Table2[[#This Row],[Rank 6M]]+Table2[[#This Row],[Rank Sharpe]])/3</f>
        <v>355</v>
      </c>
    </row>
    <row r="354" spans="1:48" x14ac:dyDescent="0.3">
      <c r="A354" t="s">
        <v>1187</v>
      </c>
      <c r="B354" t="s">
        <v>1188</v>
      </c>
      <c r="C354" t="s">
        <v>3140</v>
      </c>
      <c r="D354" t="s">
        <v>95</v>
      </c>
      <c r="E354">
        <v>10359.63383139</v>
      </c>
      <c r="F354">
        <v>214.29</v>
      </c>
      <c r="G354">
        <v>45.446974311915</v>
      </c>
      <c r="H354">
        <f>(Table2[[#This Row],[1Y Return vs Nifty]]-AVERAGE(Table2[1Y Return vs Nifty]))/_xlfn.STDEV.P(Table2[1Y Return vs Nifty])</f>
        <v>0.35019137613246248</v>
      </c>
      <c r="I354">
        <v>-2.7208705455572102</v>
      </c>
      <c r="J354">
        <f>(Table2[[#This Row],[1M Return vs Nifty]]-AVERAGE(Table2[1M Return vs Nifty]))/_xlfn.STDEV.P(Table2[1M Return vs Nifty])</f>
        <v>-0.3317635759602347</v>
      </c>
      <c r="K354">
        <v>-13.4772354828223</v>
      </c>
      <c r="L354">
        <f>(Table2[[#This Row],[6M Return vs Nifty]]-AVERAGE(Table2[6M Return vs Nifty]))/_xlfn.STDEV.P(Table2[6M Return vs Nifty])</f>
        <v>-0.74024467492953427</v>
      </c>
      <c r="M354">
        <v>4.6075039208914399</v>
      </c>
      <c r="N354">
        <f>(Table2[[#This Row],[1W Return vs Nifty]]-AVERAGE(Table2[1W Return vs Nifty]))/_xlfn.STDEV.P(Table2[1W Return vs Nifty])</f>
        <v>0.46197318348729088</v>
      </c>
      <c r="O354">
        <v>221.7</v>
      </c>
      <c r="P354">
        <v>222.60163162956599</v>
      </c>
      <c r="Q354">
        <v>200.42408580665199</v>
      </c>
      <c r="R354">
        <v>31.543148026028</v>
      </c>
      <c r="S354" s="1">
        <f>(Table2[[#This Row],[Close Price]]-Table2[[#This Row],[20D EMA]])/Table2[[#This Row],[20D EMA]]</f>
        <v>-3.3423545331529081E-2</v>
      </c>
      <c r="T354" s="1">
        <f>(Table2[[#This Row],[Close Price]]-Table2[[#This Row],[50D EMA]])/Table2[[#This Row],[50D EMA]]</f>
        <v>-3.7338592573290204E-2</v>
      </c>
      <c r="U354" s="1">
        <f>(Table2[[#This Row],[Close Price]]-Table2[[#This Row],[200D EMA]])/Table2[[#This Row],[200D EMA]]</f>
        <v>6.9182873592969138E-2</v>
      </c>
      <c r="V354">
        <v>0.34934787708847298</v>
      </c>
      <c r="W354">
        <v>213</v>
      </c>
      <c r="X354">
        <v>219.3</v>
      </c>
      <c r="Y354">
        <v>213</v>
      </c>
      <c r="Z354">
        <v>221.9</v>
      </c>
      <c r="AA354">
        <v>213</v>
      </c>
      <c r="AB354">
        <v>221.9</v>
      </c>
      <c r="AC354" s="1">
        <f>(Table2[[#This Row],[Close Price]]/Table2[[#This Row],[Day Low]])-1</f>
        <v>6.0563380281690726E-3</v>
      </c>
      <c r="AD354" s="1">
        <f>(Table2[[#This Row],[Day High]]/Table2[[#This Row],[Close Price]])-1</f>
        <v>2.3379532409351977E-2</v>
      </c>
      <c r="AE354" s="1">
        <f>(Table2[[#This Row],[Close Price]]/Table2[[#This Row],[Current Week Low]])-1</f>
        <v>6.0563380281690726E-3</v>
      </c>
      <c r="AF354" s="1">
        <f>(Table2[[#This Row],[Current Week High]]/Table2[[#This Row],[Close Price]])-1</f>
        <v>3.5512623080871775E-2</v>
      </c>
      <c r="AG354" s="1">
        <f>(Table2[[#This Row],[Close Price]]/Table2[[#This Row],[Current Month Low]])-1</f>
        <v>6.0563380281690726E-3</v>
      </c>
      <c r="AH354" s="1">
        <f>(Table2[[#This Row],[Current Month High]]/Table2[[#This Row],[Close Price]])-1</f>
        <v>3.5512623080871775E-2</v>
      </c>
      <c r="AI354">
        <v>16.9863269401278</v>
      </c>
      <c r="AJ354">
        <v>84.335483870967707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-0.03</v>
      </c>
      <c r="AM354" t="s">
        <v>3174</v>
      </c>
      <c r="AN354">
        <v>-5.23</v>
      </c>
      <c r="AO354" t="s">
        <v>3174</v>
      </c>
      <c r="AP354">
        <v>7.6509056395412001E-2</v>
      </c>
      <c r="AQ354">
        <f>(Table2[[#This Row],[Sharpe Ratio]]-AVERAGE(Table2[Sharpe Ratio]))/_xlfn.STDEV.P(Table2[Sharpe Ratio])</f>
        <v>0.17593205052765509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204</v>
      </c>
      <c r="AT354">
        <f>_xlfn.RANK.AVG(Table2[[#This Row],[6M Return vs Nifty Z-Score]],Table2[6M Return vs Nifty Z-Score])</f>
        <v>568</v>
      </c>
      <c r="AU354">
        <f>_xlfn.RANK.AVG(Table2[[#This Row],[Sharpe Ratio Z-Score]],Table2[Sharpe Ratio Z-Score])</f>
        <v>296</v>
      </c>
      <c r="AV354">
        <f>(Table2[[#This Row],[Rank 1Y]]+Table2[[#This Row],[Rank 6M]]+Table2[[#This Row],[Rank Sharpe]])/3</f>
        <v>356</v>
      </c>
    </row>
    <row r="355" spans="1:48" x14ac:dyDescent="0.3">
      <c r="A355" t="s">
        <v>712</v>
      </c>
      <c r="B355" t="s">
        <v>713</v>
      </c>
      <c r="C355" t="s">
        <v>3129</v>
      </c>
      <c r="D355" t="s">
        <v>579</v>
      </c>
      <c r="E355">
        <v>24551.251776735</v>
      </c>
      <c r="F355">
        <v>944.85</v>
      </c>
      <c r="G355">
        <v>2.2455205811195</v>
      </c>
      <c r="H355">
        <f>(Table2[[#This Row],[1Y Return vs Nifty]]-AVERAGE(Table2[1Y Return vs Nifty]))/_xlfn.STDEV.P(Table2[1Y Return vs Nifty])</f>
        <v>-0.38551914935050252</v>
      </c>
      <c r="I355">
        <v>-4.6707268538658502</v>
      </c>
      <c r="J355">
        <f>(Table2[[#This Row],[1M Return vs Nifty]]-AVERAGE(Table2[1M Return vs Nifty]))/_xlfn.STDEV.P(Table2[1M Return vs Nifty])</f>
        <v>-0.51016964850643431</v>
      </c>
      <c r="K355">
        <v>11.6599346683291</v>
      </c>
      <c r="L355">
        <f>(Table2[[#This Row],[6M Return vs Nifty]]-AVERAGE(Table2[6M Return vs Nifty]))/_xlfn.STDEV.P(Table2[6M Return vs Nifty])</f>
        <v>9.318003193176258E-2</v>
      </c>
      <c r="M355">
        <v>-1.2529955646451201</v>
      </c>
      <c r="N355">
        <f>(Table2[[#This Row],[1W Return vs Nifty]]-AVERAGE(Table2[1W Return vs Nifty]))/_xlfn.STDEV.P(Table2[1W Return vs Nifty])</f>
        <v>-0.9562156451778725</v>
      </c>
      <c r="O355">
        <v>989.26</v>
      </c>
      <c r="P355">
        <v>943.00631151110201</v>
      </c>
      <c r="Q355">
        <v>815.38243674995294</v>
      </c>
      <c r="R355">
        <v>31.511889114784999</v>
      </c>
      <c r="S355" s="1">
        <f>(Table2[[#This Row],[Close Price]]-Table2[[#This Row],[20D EMA]])/Table2[[#This Row],[20D EMA]]</f>
        <v>-4.4892141600792482E-2</v>
      </c>
      <c r="T355" s="1">
        <f>(Table2[[#This Row],[Close Price]]-Table2[[#This Row],[50D EMA]])/Table2[[#This Row],[50D EMA]]</f>
        <v>1.9551178676032697E-3</v>
      </c>
      <c r="U355" s="1">
        <f>(Table2[[#This Row],[Close Price]]-Table2[[#This Row],[200D EMA]])/Table2[[#This Row],[200D EMA]]</f>
        <v>0.15878139804690189</v>
      </c>
      <c r="V355">
        <v>0.46987001646433801</v>
      </c>
      <c r="W355">
        <v>922.4</v>
      </c>
      <c r="X355">
        <v>987.25</v>
      </c>
      <c r="Y355">
        <v>922.4</v>
      </c>
      <c r="Z355">
        <v>992</v>
      </c>
      <c r="AA355">
        <v>922.4</v>
      </c>
      <c r="AB355">
        <v>992</v>
      </c>
      <c r="AC355" s="1">
        <f>(Table2[[#This Row],[Close Price]]/Table2[[#This Row],[Day Low]])-1</f>
        <v>2.4338681699913378E-2</v>
      </c>
      <c r="AD355" s="1">
        <f>(Table2[[#This Row],[Day High]]/Table2[[#This Row],[Close Price]])-1</f>
        <v>4.4874847859448508E-2</v>
      </c>
      <c r="AE355" s="1">
        <f>(Table2[[#This Row],[Close Price]]/Table2[[#This Row],[Current Week Low]])-1</f>
        <v>2.4338681699913378E-2</v>
      </c>
      <c r="AF355" s="1">
        <f>(Table2[[#This Row],[Current Week High]]/Table2[[#This Row],[Close Price]])-1</f>
        <v>4.9902100862570853E-2</v>
      </c>
      <c r="AG355" s="1">
        <f>(Table2[[#This Row],[Close Price]]/Table2[[#This Row],[Current Month Low]])-1</f>
        <v>2.4338681699913378E-2</v>
      </c>
      <c r="AH355" s="1">
        <f>(Table2[[#This Row],[Current Month High]]/Table2[[#This Row],[Close Price]])-1</f>
        <v>4.9902100862570853E-2</v>
      </c>
      <c r="AI355">
        <v>27.237127586389299</v>
      </c>
      <c r="AJ355">
        <v>56.432119205298001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0.18</v>
      </c>
      <c r="AM355" t="s">
        <v>3175</v>
      </c>
      <c r="AN355">
        <v>-10.01</v>
      </c>
      <c r="AO355" t="s">
        <v>3174</v>
      </c>
      <c r="AP355">
        <v>5.7604277612072999E-2</v>
      </c>
      <c r="AQ355">
        <f>(Table2[[#This Row],[Sharpe Ratio]]-AVERAGE(Table2[Sharpe Ratio]))/_xlfn.STDEV.P(Table2[Sharpe Ratio])</f>
        <v>-4.4783258280710087E-2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-1.8035076693837568</v>
      </c>
      <c r="AS355">
        <f>_xlfn.RANK.AVG(Table2[[#This Row],[1Y Return vs Nifty Z-Score]],Table2[1Y Return vs Nifty Z-Score])</f>
        <v>430</v>
      </c>
      <c r="AT355">
        <f>_xlfn.RANK.AVG(Table2[[#This Row],[6M Return vs Nifty Z-Score]],Table2[6M Return vs Nifty Z-Score])</f>
        <v>286</v>
      </c>
      <c r="AU355">
        <f>_xlfn.RANK.AVG(Table2[[#This Row],[Sharpe Ratio Z-Score]],Table2[Sharpe Ratio Z-Score])</f>
        <v>354</v>
      </c>
      <c r="AV355">
        <f>(Table2[[#This Row],[Rank 1Y]]+Table2[[#This Row],[Rank 6M]]+Table2[[#This Row],[Rank Sharpe]])/3</f>
        <v>356.66666666666669</v>
      </c>
    </row>
    <row r="356" spans="1:48" x14ac:dyDescent="0.3">
      <c r="A356" t="s">
        <v>653</v>
      </c>
      <c r="B356" t="s">
        <v>654</v>
      </c>
      <c r="C356" t="s">
        <v>3133</v>
      </c>
      <c r="D356" t="s">
        <v>284</v>
      </c>
      <c r="E356">
        <v>29090.944987499999</v>
      </c>
      <c r="F356">
        <v>3495.3</v>
      </c>
      <c r="G356">
        <v>11.8271873716321</v>
      </c>
      <c r="H356">
        <f>(Table2[[#This Row],[1Y Return vs Nifty]]-AVERAGE(Table2[1Y Return vs Nifty]))/_xlfn.STDEV.P(Table2[1Y Return vs Nifty])</f>
        <v>-0.2223456331679744</v>
      </c>
      <c r="I356">
        <v>2.4742516544708102</v>
      </c>
      <c r="J356">
        <f>(Table2[[#This Row],[1M Return vs Nifty]]-AVERAGE(Table2[1M Return vs Nifty]))/_xlfn.STDEV.P(Table2[1M Return vs Nifty])</f>
        <v>0.14357470622761517</v>
      </c>
      <c r="K356">
        <v>42.421179409131</v>
      </c>
      <c r="L356">
        <f>(Table2[[#This Row],[6M Return vs Nifty]]-AVERAGE(Table2[6M Return vs Nifty]))/_xlfn.STDEV.P(Table2[6M Return vs Nifty])</f>
        <v>1.113071341360526</v>
      </c>
      <c r="M356">
        <v>8.8393532978632301</v>
      </c>
      <c r="N356">
        <f>(Table2[[#This Row],[1W Return vs Nifty]]-AVERAGE(Table2[1W Return vs Nifty]))/_xlfn.STDEV.P(Table2[1W Return vs Nifty])</f>
        <v>1.4860431498487927</v>
      </c>
      <c r="O356">
        <v>3347.38</v>
      </c>
      <c r="P356">
        <v>3250.2869345373801</v>
      </c>
      <c r="Q356">
        <v>2829.3692285511902</v>
      </c>
      <c r="R356">
        <v>75.548006990251196</v>
      </c>
      <c r="S356" s="1">
        <f>(Table2[[#This Row],[Close Price]]-Table2[[#This Row],[20D EMA]])/Table2[[#This Row],[20D EMA]]</f>
        <v>4.4189784249174004E-2</v>
      </c>
      <c r="T356" s="1">
        <f>(Table2[[#This Row],[Close Price]]-Table2[[#This Row],[50D EMA]])/Table2[[#This Row],[50D EMA]]</f>
        <v>7.5381980236613549E-2</v>
      </c>
      <c r="U356" s="1">
        <f>(Table2[[#This Row],[Close Price]]-Table2[[#This Row],[200D EMA]])/Table2[[#This Row],[200D EMA]]</f>
        <v>0.23536368626932697</v>
      </c>
      <c r="V356">
        <v>0.914755707503632</v>
      </c>
      <c r="W356">
        <v>3396</v>
      </c>
      <c r="X356">
        <v>3525</v>
      </c>
      <c r="Y356">
        <v>3247</v>
      </c>
      <c r="Z356">
        <v>3525</v>
      </c>
      <c r="AA356">
        <v>3303.1</v>
      </c>
      <c r="AB356">
        <v>3525</v>
      </c>
      <c r="AC356" s="1">
        <f>(Table2[[#This Row],[Close Price]]/Table2[[#This Row],[Day Low]])-1</f>
        <v>2.9240282685512486E-2</v>
      </c>
      <c r="AD356" s="1">
        <f>(Table2[[#This Row],[Day High]]/Table2[[#This Row],[Close Price]])-1</f>
        <v>8.4971247103251546E-3</v>
      </c>
      <c r="AE356" s="1">
        <f>(Table2[[#This Row],[Close Price]]/Table2[[#This Row],[Current Week Low]])-1</f>
        <v>7.6470588235294068E-2</v>
      </c>
      <c r="AF356" s="1">
        <f>(Table2[[#This Row],[Current Week High]]/Table2[[#This Row],[Close Price]])-1</f>
        <v>8.4971247103251546E-3</v>
      </c>
      <c r="AG356" s="1">
        <f>(Table2[[#This Row],[Close Price]]/Table2[[#This Row],[Current Month Low]])-1</f>
        <v>5.8187763010505433E-2</v>
      </c>
      <c r="AH356" s="1">
        <f>(Table2[[#This Row],[Current Month High]]/Table2[[#This Row],[Close Price]])-1</f>
        <v>8.4971247103251546E-3</v>
      </c>
      <c r="AI356">
        <v>0.84971247103251502</v>
      </c>
      <c r="AJ356">
        <v>79.827133816946997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0.05</v>
      </c>
      <c r="AM356" t="s">
        <v>3175</v>
      </c>
      <c r="AN356">
        <v>6.45</v>
      </c>
      <c r="AO356" t="s">
        <v>3175</v>
      </c>
      <c r="AP356">
        <v>-2.6166031963339002E-2</v>
      </c>
      <c r="AQ356">
        <f>(Table2[[#This Row],[Sharpe Ratio]]-AVERAGE(Table2[Sharpe Ratio]))/_xlfn.STDEV.P(Table2[Sharpe Ratio])</f>
        <v>-1.0228105580872713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1.4975330061816883</v>
      </c>
      <c r="AS356">
        <f>_xlfn.RANK.AVG(Table2[[#This Row],[1Y Return vs Nifty Z-Score]],Table2[1Y Return vs Nifty Z-Score])</f>
        <v>367</v>
      </c>
      <c r="AT356">
        <f>_xlfn.RANK.AVG(Table2[[#This Row],[6M Return vs Nifty Z-Score]],Table2[6M Return vs Nifty Z-Score])</f>
        <v>87</v>
      </c>
      <c r="AU356">
        <f>_xlfn.RANK.AVG(Table2[[#This Row],[Sharpe Ratio Z-Score]],Table2[Sharpe Ratio Z-Score])</f>
        <v>618</v>
      </c>
      <c r="AV356">
        <f>(Table2[[#This Row],[Rank 1Y]]+Table2[[#This Row],[Rank 6M]]+Table2[[#This Row],[Rank Sharpe]])/3</f>
        <v>357.33333333333331</v>
      </c>
    </row>
    <row r="357" spans="1:48" x14ac:dyDescent="0.3">
      <c r="A357" t="s">
        <v>675</v>
      </c>
      <c r="B357" t="s">
        <v>676</v>
      </c>
      <c r="C357" t="s">
        <v>3141</v>
      </c>
      <c r="D357" t="s">
        <v>271</v>
      </c>
      <c r="E357">
        <v>27441.29853788</v>
      </c>
      <c r="F357">
        <v>3648.2</v>
      </c>
      <c r="G357">
        <v>-10.579679992892499</v>
      </c>
      <c r="H357">
        <f>(Table2[[#This Row],[1Y Return vs Nifty]]-AVERAGE(Table2[1Y Return vs Nifty]))/_xlfn.STDEV.P(Table2[1Y Return vs Nifty])</f>
        <v>-0.6039292776884928</v>
      </c>
      <c r="I357">
        <v>-1.81788976960923</v>
      </c>
      <c r="J357">
        <f>(Table2[[#This Row],[1M Return vs Nifty]]-AVERAGE(Table2[1M Return vs Nifty]))/_xlfn.STDEV.P(Table2[1M Return vs Nifty])</f>
        <v>-0.24914351153028735</v>
      </c>
      <c r="K357">
        <v>12.541085027206501</v>
      </c>
      <c r="L357">
        <f>(Table2[[#This Row],[6M Return vs Nifty]]-AVERAGE(Table2[6M Return vs Nifty]))/_xlfn.STDEV.P(Table2[6M Return vs Nifty])</f>
        <v>0.12239463624610249</v>
      </c>
      <c r="M357">
        <v>1.90815027479925</v>
      </c>
      <c r="N357">
        <f>(Table2[[#This Row],[1W Return vs Nifty]]-AVERAGE(Table2[1W Return vs Nifty]))/_xlfn.STDEV.P(Table2[1W Return vs Nifty])</f>
        <v>-0.19124642602761879</v>
      </c>
      <c r="O357">
        <v>3779.44</v>
      </c>
      <c r="P357">
        <v>3835.3726463364301</v>
      </c>
      <c r="Q357">
        <v>3630.36471787865</v>
      </c>
      <c r="R357">
        <v>35.453278097826498</v>
      </c>
      <c r="S357" s="1">
        <f>(Table2[[#This Row],[Close Price]]-Table2[[#This Row],[20D EMA]])/Table2[[#This Row],[20D EMA]]</f>
        <v>-3.4724721122706075E-2</v>
      </c>
      <c r="T357" s="1">
        <f>(Table2[[#This Row],[Close Price]]-Table2[[#This Row],[50D EMA]])/Table2[[#This Row],[50D EMA]]</f>
        <v>-4.8801684632970056E-2</v>
      </c>
      <c r="U357" s="1">
        <f>(Table2[[#This Row],[Close Price]]-Table2[[#This Row],[200D EMA]])/Table2[[#This Row],[200D EMA]]</f>
        <v>4.9128072541900353E-3</v>
      </c>
      <c r="V357">
        <v>0.58014048237197502</v>
      </c>
      <c r="W357">
        <v>3610.35</v>
      </c>
      <c r="X357">
        <v>3739.25</v>
      </c>
      <c r="Y357">
        <v>3610.35</v>
      </c>
      <c r="Z357">
        <v>3850</v>
      </c>
      <c r="AA357">
        <v>3610.35</v>
      </c>
      <c r="AB357">
        <v>3823.6</v>
      </c>
      <c r="AC357" s="1">
        <f>(Table2[[#This Row],[Close Price]]/Table2[[#This Row],[Day Low]])-1</f>
        <v>1.048374811306374E-2</v>
      </c>
      <c r="AD357" s="1">
        <f>(Table2[[#This Row],[Day High]]/Table2[[#This Row],[Close Price]])-1</f>
        <v>2.495751329422724E-2</v>
      </c>
      <c r="AE357" s="1">
        <f>(Table2[[#This Row],[Close Price]]/Table2[[#This Row],[Current Week Low]])-1</f>
        <v>1.048374811306374E-2</v>
      </c>
      <c r="AF357" s="1">
        <f>(Table2[[#This Row],[Current Week High]]/Table2[[#This Row],[Close Price]])-1</f>
        <v>5.5314949838276561E-2</v>
      </c>
      <c r="AG357" s="1">
        <f>(Table2[[#This Row],[Close Price]]/Table2[[#This Row],[Current Month Low]])-1</f>
        <v>1.048374811306374E-2</v>
      </c>
      <c r="AH357" s="1">
        <f>(Table2[[#This Row],[Current Month High]]/Table2[[#This Row],[Close Price]])-1</f>
        <v>4.8078504467956806E-2</v>
      </c>
      <c r="AI357">
        <v>32.062386930541003</v>
      </c>
      <c r="AJ357">
        <v>44.511784511784498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-0.09</v>
      </c>
      <c r="AM357" t="s">
        <v>3174</v>
      </c>
      <c r="AN357">
        <v>-2.95</v>
      </c>
      <c r="AO357" t="s">
        <v>3174</v>
      </c>
      <c r="AP357">
        <v>8.1446007043703E-2</v>
      </c>
      <c r="AQ357">
        <f>(Table2[[#This Row],[Sharpe Ratio]]-AVERAGE(Table2[Sharpe Ratio]))/_xlfn.STDEV.P(Table2[Sharpe Ratio])</f>
        <v>0.23357147595534311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514</v>
      </c>
      <c r="AT357">
        <f>_xlfn.RANK.AVG(Table2[[#This Row],[6M Return vs Nifty Z-Score]],Table2[6M Return vs Nifty Z-Score])</f>
        <v>278</v>
      </c>
      <c r="AU357">
        <f>_xlfn.RANK.AVG(Table2[[#This Row],[Sharpe Ratio Z-Score]],Table2[Sharpe Ratio Z-Score])</f>
        <v>282</v>
      </c>
      <c r="AV357">
        <f>(Table2[[#This Row],[Rank 1Y]]+Table2[[#This Row],[Rank 6M]]+Table2[[#This Row],[Rank Sharpe]])/3</f>
        <v>358</v>
      </c>
    </row>
    <row r="358" spans="1:48" x14ac:dyDescent="0.3">
      <c r="A358" t="s">
        <v>762</v>
      </c>
      <c r="B358" t="s">
        <v>763</v>
      </c>
      <c r="C358" t="s">
        <v>3141</v>
      </c>
      <c r="D358" t="s">
        <v>271</v>
      </c>
      <c r="E358">
        <v>21513.0107606399</v>
      </c>
      <c r="F358">
        <v>680.4</v>
      </c>
      <c r="G358">
        <v>6.9982941677206201</v>
      </c>
      <c r="H358">
        <f>(Table2[[#This Row],[1Y Return vs Nifty]]-AVERAGE(Table2[1Y Return vs Nifty]))/_xlfn.STDEV.P(Table2[1Y Return vs Nifty])</f>
        <v>-0.30458054078679764</v>
      </c>
      <c r="I358">
        <v>-1.9484898496662499</v>
      </c>
      <c r="J358">
        <f>(Table2[[#This Row],[1M Return vs Nifty]]-AVERAGE(Table2[1M Return vs Nifty]))/_xlfn.STDEV.P(Table2[1M Return vs Nifty])</f>
        <v>-0.26109303173744719</v>
      </c>
      <c r="K358">
        <v>-6.9634586679381698</v>
      </c>
      <c r="L358">
        <f>(Table2[[#This Row],[6M Return vs Nifty]]-AVERAGE(Table2[6M Return vs Nifty]))/_xlfn.STDEV.P(Table2[6M Return vs Nifty])</f>
        <v>-0.52427993029593611</v>
      </c>
      <c r="M358">
        <v>3.0326657183994499</v>
      </c>
      <c r="N358">
        <f>(Table2[[#This Row],[1W Return vs Nifty]]-AVERAGE(Table2[1W Return vs Nifty]))/_xlfn.STDEV.P(Table2[1W Return vs Nifty])</f>
        <v>8.087632455210314E-2</v>
      </c>
      <c r="O358">
        <v>695.65</v>
      </c>
      <c r="P358">
        <v>691.48136510171798</v>
      </c>
      <c r="Q358">
        <v>642.56456604459595</v>
      </c>
      <c r="R358">
        <v>36.956561488893897</v>
      </c>
      <c r="S358" s="1">
        <f>(Table2[[#This Row],[Close Price]]-Table2[[#This Row],[20D EMA]])/Table2[[#This Row],[20D EMA]]</f>
        <v>-2.1921943506073457E-2</v>
      </c>
      <c r="T358" s="1">
        <f>(Table2[[#This Row],[Close Price]]-Table2[[#This Row],[50D EMA]])/Table2[[#This Row],[50D EMA]]</f>
        <v>-1.6025544086915373E-2</v>
      </c>
      <c r="U358" s="1">
        <f>(Table2[[#This Row],[Close Price]]-Table2[[#This Row],[200D EMA]])/Table2[[#This Row],[200D EMA]]</f>
        <v>5.8881917794356142E-2</v>
      </c>
      <c r="V358">
        <v>0.55859526198492504</v>
      </c>
      <c r="W358">
        <v>666.6</v>
      </c>
      <c r="X358">
        <v>688.75</v>
      </c>
      <c r="Y358">
        <v>665.85</v>
      </c>
      <c r="Z358">
        <v>698.9</v>
      </c>
      <c r="AA358">
        <v>666.6</v>
      </c>
      <c r="AB358">
        <v>698.9</v>
      </c>
      <c r="AC358" s="1">
        <f>(Table2[[#This Row],[Close Price]]/Table2[[#This Row],[Day Low]])-1</f>
        <v>2.070207020702064E-2</v>
      </c>
      <c r="AD358" s="1">
        <f>(Table2[[#This Row],[Day High]]/Table2[[#This Row],[Close Price]])-1</f>
        <v>1.2272192827748496E-2</v>
      </c>
      <c r="AE358" s="1">
        <f>(Table2[[#This Row],[Close Price]]/Table2[[#This Row],[Current Week Low]])-1</f>
        <v>2.185176841630998E-2</v>
      </c>
      <c r="AF358" s="1">
        <f>(Table2[[#This Row],[Current Week High]]/Table2[[#This Row],[Close Price]])-1</f>
        <v>2.7189888300999332E-2</v>
      </c>
      <c r="AG358" s="1">
        <f>(Table2[[#This Row],[Close Price]]/Table2[[#This Row],[Current Month Low]])-1</f>
        <v>2.070207020702064E-2</v>
      </c>
      <c r="AH358" s="1">
        <f>(Table2[[#This Row],[Current Month High]]/Table2[[#This Row],[Close Price]])-1</f>
        <v>2.7189888300999332E-2</v>
      </c>
      <c r="AI358">
        <v>17.423574368018802</v>
      </c>
      <c r="AJ358">
        <v>45.758354755783998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-0.01</v>
      </c>
      <c r="AM358" t="s">
        <v>3174</v>
      </c>
      <c r="AN358">
        <v>-7.76</v>
      </c>
      <c r="AO358" t="s">
        <v>3174</v>
      </c>
      <c r="AP358">
        <v>0.115568578192131</v>
      </c>
      <c r="AQ358">
        <f>(Table2[[#This Row],[Sharpe Ratio]]-AVERAGE(Table2[Sharpe Ratio]))/_xlfn.STDEV.P(Table2[Sharpe Ratio])</f>
        <v>0.63195613385983995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-0.37712104440823785</v>
      </c>
      <c r="AS358">
        <f>_xlfn.RANK.AVG(Table2[[#This Row],[1Y Return vs Nifty Z-Score]],Table2[1Y Return vs Nifty Z-Score])</f>
        <v>395</v>
      </c>
      <c r="AT358">
        <f>_xlfn.RANK.AVG(Table2[[#This Row],[6M Return vs Nifty Z-Score]],Table2[6M Return vs Nifty Z-Score])</f>
        <v>493</v>
      </c>
      <c r="AU358">
        <f>_xlfn.RANK.AVG(Table2[[#This Row],[Sharpe Ratio Z-Score]],Table2[Sharpe Ratio Z-Score])</f>
        <v>186</v>
      </c>
      <c r="AV358">
        <f>(Table2[[#This Row],[Rank 1Y]]+Table2[[#This Row],[Rank 6M]]+Table2[[#This Row],[Rank Sharpe]])/3</f>
        <v>358</v>
      </c>
    </row>
    <row r="359" spans="1:48" x14ac:dyDescent="0.3">
      <c r="A359" t="s">
        <v>620</v>
      </c>
      <c r="B359" t="s">
        <v>621</v>
      </c>
      <c r="C359" t="s">
        <v>3127</v>
      </c>
      <c r="D359" t="s">
        <v>18</v>
      </c>
      <c r="E359">
        <v>31439.869460603</v>
      </c>
      <c r="F359">
        <v>179.39</v>
      </c>
      <c r="G359">
        <v>54.629884325396603</v>
      </c>
      <c r="H359">
        <f>(Table2[[#This Row],[1Y Return vs Nifty]]-AVERAGE(Table2[1Y Return vs Nifty]))/_xlfn.STDEV.P(Table2[1Y Return vs Nifty])</f>
        <v>0.506574158841125</v>
      </c>
      <c r="I359">
        <v>-11.7995390914118</v>
      </c>
      <c r="J359">
        <f>(Table2[[#This Row],[1M Return vs Nifty]]-AVERAGE(Table2[1M Return vs Nifty]))/_xlfn.STDEV.P(Table2[1M Return vs Nifty])</f>
        <v>-1.1624348373823645</v>
      </c>
      <c r="K359">
        <v>-34.751243765493797</v>
      </c>
      <c r="L359">
        <f>(Table2[[#This Row],[6M Return vs Nifty]]-AVERAGE(Table2[6M Return vs Nifty]))/_xlfn.STDEV.P(Table2[6M Return vs Nifty])</f>
        <v>-1.4455859687242203</v>
      </c>
      <c r="M359">
        <v>3.7772663121243601</v>
      </c>
      <c r="N359">
        <f>(Table2[[#This Row],[1W Return vs Nifty]]-AVERAGE(Table2[1W Return vs Nifty]))/_xlfn.STDEV.P(Table2[1W Return vs Nifty])</f>
        <v>0.26106305546885106</v>
      </c>
      <c r="O359">
        <v>185.95</v>
      </c>
      <c r="P359">
        <v>196.484610541417</v>
      </c>
      <c r="Q359">
        <v>190.61579645907301</v>
      </c>
      <c r="R359">
        <v>38.174646186494797</v>
      </c>
      <c r="S359" s="1">
        <f>(Table2[[#This Row],[Close Price]]-Table2[[#This Row],[20D EMA]])/Table2[[#This Row],[20D EMA]]</f>
        <v>-3.5278300618445835E-2</v>
      </c>
      <c r="T359" s="1">
        <f>(Table2[[#This Row],[Close Price]]-Table2[[#This Row],[50D EMA]])/Table2[[#This Row],[50D EMA]]</f>
        <v>-8.7002287325773225E-2</v>
      </c>
      <c r="U359" s="1">
        <f>(Table2[[#This Row],[Close Price]]-Table2[[#This Row],[200D EMA]])/Table2[[#This Row],[200D EMA]]</f>
        <v>-5.88922674175291E-2</v>
      </c>
      <c r="V359">
        <v>0.38485209453994401</v>
      </c>
      <c r="W359">
        <v>174.31</v>
      </c>
      <c r="X359">
        <v>180.92</v>
      </c>
      <c r="Y359">
        <v>174.31</v>
      </c>
      <c r="Z359">
        <v>186.45</v>
      </c>
      <c r="AA359">
        <v>174.31</v>
      </c>
      <c r="AB359">
        <v>186.45</v>
      </c>
      <c r="AC359" s="1">
        <f>(Table2[[#This Row],[Close Price]]/Table2[[#This Row],[Day Low]])-1</f>
        <v>2.9143480006884159E-2</v>
      </c>
      <c r="AD359" s="1">
        <f>(Table2[[#This Row],[Day High]]/Table2[[#This Row],[Close Price]])-1</f>
        <v>8.5289035063269569E-3</v>
      </c>
      <c r="AE359" s="1">
        <f>(Table2[[#This Row],[Close Price]]/Table2[[#This Row],[Current Week Low]])-1</f>
        <v>2.9143480006884159E-2</v>
      </c>
      <c r="AF359" s="1">
        <f>(Table2[[#This Row],[Current Week High]]/Table2[[#This Row],[Close Price]])-1</f>
        <v>3.9355593957299817E-2</v>
      </c>
      <c r="AG359" s="1">
        <f>(Table2[[#This Row],[Close Price]]/Table2[[#This Row],[Current Month Low]])-1</f>
        <v>2.9143480006884159E-2</v>
      </c>
      <c r="AH359" s="1">
        <f>(Table2[[#This Row],[Current Month High]]/Table2[[#This Row],[Close Price]])-1</f>
        <v>3.9355593957299817E-2</v>
      </c>
      <c r="AI359">
        <v>61.240871843469499</v>
      </c>
      <c r="AJ359">
        <v>98.220994475138099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-0.23</v>
      </c>
      <c r="AM359" t="s">
        <v>3174</v>
      </c>
      <c r="AN359">
        <v>-4.01</v>
      </c>
      <c r="AO359" t="s">
        <v>3174</v>
      </c>
      <c r="AP359">
        <v>0.11305486220697999</v>
      </c>
      <c r="AQ359">
        <f>(Table2[[#This Row],[Sharpe Ratio]]-AVERAGE(Table2[Sharpe Ratio]))/_xlfn.STDEV.P(Table2[Sharpe Ratio])</f>
        <v>0.60260823160307864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171</v>
      </c>
      <c r="AT359">
        <f>_xlfn.RANK.AVG(Table2[[#This Row],[6M Return vs Nifty Z-Score]],Table2[6M Return vs Nifty Z-Score])</f>
        <v>710</v>
      </c>
      <c r="AU359">
        <f>_xlfn.RANK.AVG(Table2[[#This Row],[Sharpe Ratio Z-Score]],Table2[Sharpe Ratio Z-Score])</f>
        <v>194</v>
      </c>
      <c r="AV359">
        <f>(Table2[[#This Row],[Rank 1Y]]+Table2[[#This Row],[Rank 6M]]+Table2[[#This Row],[Rank Sharpe]])/3</f>
        <v>358.33333333333331</v>
      </c>
    </row>
    <row r="360" spans="1:48" x14ac:dyDescent="0.3">
      <c r="A360" t="s">
        <v>998</v>
      </c>
      <c r="B360" t="s">
        <v>999</v>
      </c>
      <c r="C360" t="s">
        <v>3131</v>
      </c>
      <c r="D360" t="s">
        <v>1000</v>
      </c>
      <c r="E360">
        <v>14225.42135595</v>
      </c>
      <c r="F360">
        <v>739.9</v>
      </c>
      <c r="G360">
        <v>25.251645873248901</v>
      </c>
      <c r="H360">
        <f>(Table2[[#This Row],[1Y Return vs Nifty]]-AVERAGE(Table2[1Y Return vs Nifty]))/_xlfn.STDEV.P(Table2[1Y Return vs Nifty])</f>
        <v>6.2697157527594775E-3</v>
      </c>
      <c r="I360">
        <v>-8.8215368679881401</v>
      </c>
      <c r="J360">
        <f>(Table2[[#This Row],[1M Return vs Nifty]]-AVERAGE(Table2[1M Return vs Nifty]))/_xlfn.STDEV.P(Table2[1M Return vs Nifty])</f>
        <v>-0.88995646118051785</v>
      </c>
      <c r="K360">
        <v>24.149059956851101</v>
      </c>
      <c r="L360">
        <f>(Table2[[#This Row],[6M Return vs Nifty]]-AVERAGE(Table2[6M Return vs Nifty]))/_xlfn.STDEV.P(Table2[6M Return vs Nifty])</f>
        <v>0.50725789033634872</v>
      </c>
      <c r="M360">
        <v>2.1403684380760901</v>
      </c>
      <c r="N360">
        <f>(Table2[[#This Row],[1W Return vs Nifty]]-AVERAGE(Table2[1W Return vs Nifty]))/_xlfn.STDEV.P(Table2[1W Return vs Nifty])</f>
        <v>-0.13505169283377982</v>
      </c>
      <c r="O360">
        <v>774.83</v>
      </c>
      <c r="P360">
        <v>775.719899077734</v>
      </c>
      <c r="Q360">
        <v>663.33741570812504</v>
      </c>
      <c r="R360">
        <v>30.415626533229201</v>
      </c>
      <c r="S360" s="1">
        <f>(Table2[[#This Row],[Close Price]]-Table2[[#This Row],[20D EMA]])/Table2[[#This Row],[20D EMA]]</f>
        <v>-4.5080856445930156E-2</v>
      </c>
      <c r="T360" s="1">
        <f>(Table2[[#This Row],[Close Price]]-Table2[[#This Row],[50D EMA]])/Table2[[#This Row],[50D EMA]]</f>
        <v>-4.6176331328255056E-2</v>
      </c>
      <c r="U360" s="1">
        <f>(Table2[[#This Row],[Close Price]]-Table2[[#This Row],[200D EMA]])/Table2[[#This Row],[200D EMA]]</f>
        <v>0.11542027100965345</v>
      </c>
      <c r="V360">
        <v>0.74962687921700799</v>
      </c>
      <c r="W360">
        <v>736.05</v>
      </c>
      <c r="X360">
        <v>753.1</v>
      </c>
      <c r="Y360">
        <v>725</v>
      </c>
      <c r="Z360">
        <v>774</v>
      </c>
      <c r="AA360">
        <v>725</v>
      </c>
      <c r="AB360">
        <v>757</v>
      </c>
      <c r="AC360" s="1">
        <f>(Table2[[#This Row],[Close Price]]/Table2[[#This Row],[Day Low]])-1</f>
        <v>5.2306229196386056E-3</v>
      </c>
      <c r="AD360" s="1">
        <f>(Table2[[#This Row],[Day High]]/Table2[[#This Row],[Close Price]])-1</f>
        <v>1.7840248682254423E-2</v>
      </c>
      <c r="AE360" s="1">
        <f>(Table2[[#This Row],[Close Price]]/Table2[[#This Row],[Current Week Low]])-1</f>
        <v>2.0551724137930938E-2</v>
      </c>
      <c r="AF360" s="1">
        <f>(Table2[[#This Row],[Current Week High]]/Table2[[#This Row],[Close Price]])-1</f>
        <v>4.6087309095823814E-2</v>
      </c>
      <c r="AG360" s="1">
        <f>(Table2[[#This Row],[Close Price]]/Table2[[#This Row],[Current Month Low]])-1</f>
        <v>2.0551724137930938E-2</v>
      </c>
      <c r="AH360" s="1">
        <f>(Table2[[#This Row],[Current Month High]]/Table2[[#This Row],[Close Price]])-1</f>
        <v>2.3111231247465946E-2</v>
      </c>
      <c r="AI360">
        <v>18.4889849979727</v>
      </c>
      <c r="AJ360">
        <v>65.7667749523916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-0.17</v>
      </c>
      <c r="AM360" t="s">
        <v>3174</v>
      </c>
      <c r="AN360">
        <v>-11.07</v>
      </c>
      <c r="AO360" t="s">
        <v>3174</v>
      </c>
      <c r="AP360">
        <v>-1.5084060215523E-2</v>
      </c>
      <c r="AQ360">
        <f>(Table2[[#This Row],[Sharpe Ratio]]-AVERAGE(Table2[Sharpe Ratio]))/_xlfn.STDEV.P(Table2[Sharpe Ratio])</f>
        <v>-0.89342735585268918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301</v>
      </c>
      <c r="AT360">
        <f>_xlfn.RANK.AVG(Table2[[#This Row],[6M Return vs Nifty Z-Score]],Table2[6M Return vs Nifty Z-Score])</f>
        <v>178</v>
      </c>
      <c r="AU360">
        <f>_xlfn.RANK.AVG(Table2[[#This Row],[Sharpe Ratio Z-Score]],Table2[Sharpe Ratio Z-Score])</f>
        <v>601</v>
      </c>
      <c r="AV360">
        <f>(Table2[[#This Row],[Rank 1Y]]+Table2[[#This Row],[Rank 6M]]+Table2[[#This Row],[Rank Sharpe]])/3</f>
        <v>360</v>
      </c>
    </row>
    <row r="361" spans="1:48" x14ac:dyDescent="0.3">
      <c r="A361" t="s">
        <v>750</v>
      </c>
      <c r="B361" t="s">
        <v>751</v>
      </c>
      <c r="C361" t="s">
        <v>3127</v>
      </c>
      <c r="D361" t="s">
        <v>276</v>
      </c>
      <c r="E361">
        <v>22598.479107248</v>
      </c>
      <c r="F361">
        <v>228.47</v>
      </c>
      <c r="G361">
        <v>38.064677637072101</v>
      </c>
      <c r="H361">
        <f>(Table2[[#This Row],[1Y Return vs Nifty]]-AVERAGE(Table2[1Y Return vs Nifty]))/_xlfn.STDEV.P(Table2[1Y Return vs Nifty])</f>
        <v>0.22447261213521666</v>
      </c>
      <c r="I361">
        <v>-10.613644393764201</v>
      </c>
      <c r="J361">
        <f>(Table2[[#This Row],[1M Return vs Nifty]]-AVERAGE(Table2[1M Return vs Nifty]))/_xlfn.STDEV.P(Table2[1M Return vs Nifty])</f>
        <v>-1.0539289877158351</v>
      </c>
      <c r="K361">
        <v>-1.8140155471005199</v>
      </c>
      <c r="L361">
        <f>(Table2[[#This Row],[6M Return vs Nifty]]-AVERAGE(Table2[6M Return vs Nifty]))/_xlfn.STDEV.P(Table2[6M Return vs Nifty])</f>
        <v>-0.35354976863983328</v>
      </c>
      <c r="M361">
        <v>-0.479761981261839</v>
      </c>
      <c r="N361">
        <f>(Table2[[#This Row],[1W Return vs Nifty]]-AVERAGE(Table2[1W Return vs Nifty]))/_xlfn.STDEV.P(Table2[1W Return vs Nifty])</f>
        <v>-0.76909998505210375</v>
      </c>
      <c r="O361">
        <v>248.4</v>
      </c>
      <c r="P361">
        <v>249.81963761350701</v>
      </c>
      <c r="Q361">
        <v>216.817456964136</v>
      </c>
      <c r="R361">
        <v>15.5452537873926</v>
      </c>
      <c r="S361" s="1">
        <f>(Table2[[#This Row],[Close Price]]-Table2[[#This Row],[20D EMA]])/Table2[[#This Row],[20D EMA]]</f>
        <v>-8.0233494363929167E-2</v>
      </c>
      <c r="T361" s="1">
        <f>(Table2[[#This Row],[Close Price]]-Table2[[#This Row],[50D EMA]])/Table2[[#This Row],[50D EMA]]</f>
        <v>-8.5460205680615006E-2</v>
      </c>
      <c r="U361" s="1">
        <f>(Table2[[#This Row],[Close Price]]-Table2[[#This Row],[200D EMA]])/Table2[[#This Row],[200D EMA]]</f>
        <v>5.3743564743458171E-2</v>
      </c>
      <c r="V361">
        <v>0.31293068453400003</v>
      </c>
      <c r="W361">
        <v>227.57</v>
      </c>
      <c r="X361">
        <v>238.1</v>
      </c>
      <c r="Y361">
        <v>227.57</v>
      </c>
      <c r="Z361">
        <v>247.48</v>
      </c>
      <c r="AA361">
        <v>227.57</v>
      </c>
      <c r="AB361">
        <v>247.48</v>
      </c>
      <c r="AC361" s="1">
        <f>(Table2[[#This Row],[Close Price]]/Table2[[#This Row],[Day Low]])-1</f>
        <v>3.9548270861713419E-3</v>
      </c>
      <c r="AD361" s="1">
        <f>(Table2[[#This Row],[Day High]]/Table2[[#This Row],[Close Price]])-1</f>
        <v>4.2149954042106197E-2</v>
      </c>
      <c r="AE361" s="1">
        <f>(Table2[[#This Row],[Close Price]]/Table2[[#This Row],[Current Week Low]])-1</f>
        <v>3.9548270861713419E-3</v>
      </c>
      <c r="AF361" s="1">
        <f>(Table2[[#This Row],[Current Week High]]/Table2[[#This Row],[Close Price]])-1</f>
        <v>8.3205672517179474E-2</v>
      </c>
      <c r="AG361" s="1">
        <f>(Table2[[#This Row],[Close Price]]/Table2[[#This Row],[Current Month Low]])-1</f>
        <v>3.9548270861713419E-3</v>
      </c>
      <c r="AH361" s="1">
        <f>(Table2[[#This Row],[Current Month High]]/Table2[[#This Row],[Close Price]])-1</f>
        <v>8.3205672517179474E-2</v>
      </c>
      <c r="AI361">
        <v>24.4802381056593</v>
      </c>
      <c r="AJ361">
        <v>72.560422960725006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-0.17</v>
      </c>
      <c r="AM361" t="s">
        <v>3174</v>
      </c>
      <c r="AN361">
        <v>-10.28</v>
      </c>
      <c r="AO361" t="s">
        <v>3174</v>
      </c>
      <c r="AP361">
        <v>4.1823972339223997E-2</v>
      </c>
      <c r="AQ361">
        <f>(Table2[[#This Row],[Sharpe Ratio]]-AVERAGE(Table2[Sharpe Ratio]))/_xlfn.STDEV.P(Table2[Sharpe Ratio])</f>
        <v>-0.22902000557641022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240</v>
      </c>
      <c r="AT361">
        <f>_xlfn.RANK.AVG(Table2[[#This Row],[6M Return vs Nifty Z-Score]],Table2[6M Return vs Nifty Z-Score])</f>
        <v>440</v>
      </c>
      <c r="AU361">
        <f>_xlfn.RANK.AVG(Table2[[#This Row],[Sharpe Ratio Z-Score]],Table2[Sharpe Ratio Z-Score])</f>
        <v>402</v>
      </c>
      <c r="AV361">
        <f>(Table2[[#This Row],[Rank 1Y]]+Table2[[#This Row],[Rank 6M]]+Table2[[#This Row],[Rank Sharpe]])/3</f>
        <v>360.66666666666669</v>
      </c>
    </row>
    <row r="362" spans="1:48" x14ac:dyDescent="0.3">
      <c r="A362" t="s">
        <v>215</v>
      </c>
      <c r="B362" t="s">
        <v>216</v>
      </c>
      <c r="C362" t="s">
        <v>3138</v>
      </c>
      <c r="D362" t="s">
        <v>217</v>
      </c>
      <c r="E362">
        <v>121274.35949615001</v>
      </c>
      <c r="F362">
        <v>1934.45</v>
      </c>
      <c r="G362">
        <v>10.107812258741999</v>
      </c>
      <c r="H362">
        <f>(Table2[[#This Row],[1Y Return vs Nifty]]-AVERAGE(Table2[1Y Return vs Nifty]))/_xlfn.STDEV.P(Table2[1Y Return vs Nifty])</f>
        <v>-0.25162618413482757</v>
      </c>
      <c r="I362">
        <v>5.3659684769235696</v>
      </c>
      <c r="J362">
        <f>(Table2[[#This Row],[1M Return vs Nifty]]-AVERAGE(Table2[1M Return vs Nifty]))/_xlfn.STDEV.P(Table2[1M Return vs Nifty])</f>
        <v>0.40815822400338353</v>
      </c>
      <c r="K362">
        <v>14.612019137289399</v>
      </c>
      <c r="L362">
        <f>(Table2[[#This Row],[6M Return vs Nifty]]-AVERAGE(Table2[6M Return vs Nifty]))/_xlfn.STDEV.P(Table2[6M Return vs Nifty])</f>
        <v>0.19105660747224079</v>
      </c>
      <c r="M362">
        <v>1.72829641107595</v>
      </c>
      <c r="N362">
        <f>(Table2[[#This Row],[1W Return vs Nifty]]-AVERAGE(Table2[1W Return vs Nifty]))/_xlfn.STDEV.P(Table2[1W Return vs Nifty])</f>
        <v>-0.23476946377451113</v>
      </c>
      <c r="O362">
        <v>1984.41</v>
      </c>
      <c r="P362">
        <v>1931.08997227791</v>
      </c>
      <c r="Q362">
        <v>1717.4181678354801</v>
      </c>
      <c r="R362">
        <v>29.784463400271999</v>
      </c>
      <c r="S362" s="1">
        <f>(Table2[[#This Row],[Close Price]]-Table2[[#This Row],[20D EMA]])/Table2[[#This Row],[20D EMA]]</f>
        <v>-2.5176248859862648E-2</v>
      </c>
      <c r="T362" s="1">
        <f>(Table2[[#This Row],[Close Price]]-Table2[[#This Row],[50D EMA]])/Table2[[#This Row],[50D EMA]]</f>
        <v>1.7399643570861687E-3</v>
      </c>
      <c r="U362" s="1">
        <f>(Table2[[#This Row],[Close Price]]-Table2[[#This Row],[200D EMA]])/Table2[[#This Row],[200D EMA]]</f>
        <v>0.12637098886525261</v>
      </c>
      <c r="V362">
        <v>1.2119091284852901</v>
      </c>
      <c r="W362">
        <v>1928.9</v>
      </c>
      <c r="X362">
        <v>1983.55</v>
      </c>
      <c r="Y362">
        <v>1919.55</v>
      </c>
      <c r="Z362">
        <v>2065.4</v>
      </c>
      <c r="AA362">
        <v>1919.55</v>
      </c>
      <c r="AB362">
        <v>2065.4</v>
      </c>
      <c r="AC362" s="1">
        <f>(Table2[[#This Row],[Close Price]]/Table2[[#This Row],[Day Low]])-1</f>
        <v>2.8772875732281378E-3</v>
      </c>
      <c r="AD362" s="1">
        <f>(Table2[[#This Row],[Day High]]/Table2[[#This Row],[Close Price]])-1</f>
        <v>2.5381891493706066E-2</v>
      </c>
      <c r="AE362" s="1">
        <f>(Table2[[#This Row],[Close Price]]/Table2[[#This Row],[Current Week Low]])-1</f>
        <v>7.7622359407152342E-3</v>
      </c>
      <c r="AF362" s="1">
        <f>(Table2[[#This Row],[Current Week High]]/Table2[[#This Row],[Close Price]])-1</f>
        <v>6.7693659696554498E-2</v>
      </c>
      <c r="AG362" s="1">
        <f>(Table2[[#This Row],[Close Price]]/Table2[[#This Row],[Current Month Low]])-1</f>
        <v>7.7622359407152342E-3</v>
      </c>
      <c r="AH362" s="1">
        <f>(Table2[[#This Row],[Current Month High]]/Table2[[#This Row],[Close Price]])-1</f>
        <v>6.7693659696554498E-2</v>
      </c>
      <c r="AI362">
        <v>8.8681537387887897</v>
      </c>
      <c r="AJ362">
        <v>56.908788579308101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0.05</v>
      </c>
      <c r="AM362" t="s">
        <v>3175</v>
      </c>
      <c r="AN362">
        <v>-3.59</v>
      </c>
      <c r="AO362" t="s">
        <v>3174</v>
      </c>
      <c r="AP362">
        <v>2.2421265515005999E-2</v>
      </c>
      <c r="AQ362">
        <f>(Table2[[#This Row],[Sharpe Ratio]]-AVERAGE(Table2[Sharpe Ratio]))/_xlfn.STDEV.P(Table2[Sharpe Ratio])</f>
        <v>-0.45554867737444488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-0.34272949380815926</v>
      </c>
      <c r="AS362">
        <f>_xlfn.RANK.AVG(Table2[[#This Row],[1Y Return vs Nifty Z-Score]],Table2[1Y Return vs Nifty Z-Score])</f>
        <v>377</v>
      </c>
      <c r="AT362">
        <f>_xlfn.RANK.AVG(Table2[[#This Row],[6M Return vs Nifty Z-Score]],Table2[6M Return vs Nifty Z-Score])</f>
        <v>257</v>
      </c>
      <c r="AU362">
        <f>_xlfn.RANK.AVG(Table2[[#This Row],[Sharpe Ratio Z-Score]],Table2[Sharpe Ratio Z-Score])</f>
        <v>448</v>
      </c>
      <c r="AV362">
        <f>(Table2[[#This Row],[Rank 1Y]]+Table2[[#This Row],[Rank 6M]]+Table2[[#This Row],[Rank Sharpe]])/3</f>
        <v>360.66666666666669</v>
      </c>
    </row>
    <row r="363" spans="1:48" x14ac:dyDescent="0.3">
      <c r="A363" t="s">
        <v>133</v>
      </c>
      <c r="B363" t="s">
        <v>134</v>
      </c>
      <c r="C363" t="s">
        <v>3142</v>
      </c>
      <c r="D363" t="s">
        <v>135</v>
      </c>
      <c r="E363">
        <v>209126.70948141001</v>
      </c>
      <c r="F363">
        <v>844.85</v>
      </c>
      <c r="G363">
        <v>31.992500594196301</v>
      </c>
      <c r="H363">
        <f>(Table2[[#This Row],[1Y Return vs Nifty]]-AVERAGE(Table2[1Y Return vs Nifty]))/_xlfn.STDEV.P(Table2[1Y Return vs Nifty])</f>
        <v>0.12106487519012264</v>
      </c>
      <c r="I363">
        <v>4.23726549669981</v>
      </c>
      <c r="J363">
        <f>(Table2[[#This Row],[1M Return vs Nifty]]-AVERAGE(Table2[1M Return vs Nifty]))/_xlfn.STDEV.P(Table2[1M Return vs Nifty])</f>
        <v>0.30488524695638064</v>
      </c>
      <c r="K363">
        <v>-15.9843166825972</v>
      </c>
      <c r="L363">
        <f>(Table2[[#This Row],[6M Return vs Nifty]]-AVERAGE(Table2[6M Return vs Nifty]))/_xlfn.STDEV.P(Table2[6M Return vs Nifty])</f>
        <v>-0.82336713467483524</v>
      </c>
      <c r="M363">
        <v>-1.95385777793827</v>
      </c>
      <c r="N363">
        <f>(Table2[[#This Row],[1W Return vs Nifty]]-AVERAGE(Table2[1W Return vs Nifty]))/_xlfn.STDEV.P(Table2[1W Return vs Nifty])</f>
        <v>-1.1258180764687413</v>
      </c>
      <c r="O363">
        <v>876.33</v>
      </c>
      <c r="P363">
        <v>861.26226601405097</v>
      </c>
      <c r="Q363">
        <v>803.85984549341299</v>
      </c>
      <c r="R363">
        <v>34.266777286588798</v>
      </c>
      <c r="S363" s="1">
        <f>(Table2[[#This Row],[Close Price]]-Table2[[#This Row],[20D EMA]])/Table2[[#This Row],[20D EMA]]</f>
        <v>-3.5922540595437813E-2</v>
      </c>
      <c r="T363" s="1">
        <f>(Table2[[#This Row],[Close Price]]-Table2[[#This Row],[50D EMA]])/Table2[[#This Row],[50D EMA]]</f>
        <v>-1.9056060693344236E-2</v>
      </c>
      <c r="U363" s="1">
        <f>(Table2[[#This Row],[Close Price]]-Table2[[#This Row],[200D EMA]])/Table2[[#This Row],[200D EMA]]</f>
        <v>5.099166818243929E-2</v>
      </c>
      <c r="V363">
        <v>1.3511954596000399</v>
      </c>
      <c r="W363">
        <v>832.3</v>
      </c>
      <c r="X363">
        <v>866.05</v>
      </c>
      <c r="Y363">
        <v>832.3</v>
      </c>
      <c r="Z363">
        <v>917.9</v>
      </c>
      <c r="AA363">
        <v>832.3</v>
      </c>
      <c r="AB363">
        <v>916.1</v>
      </c>
      <c r="AC363" s="1">
        <f>(Table2[[#This Row],[Close Price]]/Table2[[#This Row],[Day Low]])-1</f>
        <v>1.5078697585005463E-2</v>
      </c>
      <c r="AD363" s="1">
        <f>(Table2[[#This Row],[Day High]]/Table2[[#This Row],[Close Price]])-1</f>
        <v>2.5093211812747818E-2</v>
      </c>
      <c r="AE363" s="1">
        <f>(Table2[[#This Row],[Close Price]]/Table2[[#This Row],[Current Week Low]])-1</f>
        <v>1.5078697585005463E-2</v>
      </c>
      <c r="AF363" s="1">
        <f>(Table2[[#This Row],[Current Week High]]/Table2[[#This Row],[Close Price]])-1</f>
        <v>8.6465052967982459E-2</v>
      </c>
      <c r="AG363" s="1">
        <f>(Table2[[#This Row],[Close Price]]/Table2[[#This Row],[Current Month Low]])-1</f>
        <v>1.5078697585005463E-2</v>
      </c>
      <c r="AH363" s="1">
        <f>(Table2[[#This Row],[Current Month High]]/Table2[[#This Row],[Close Price]])-1</f>
        <v>8.4334497248032214E-2</v>
      </c>
      <c r="AI363">
        <v>14.5292063679943</v>
      </c>
      <c r="AJ363">
        <v>64.527750730282307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0.09</v>
      </c>
      <c r="AM363" t="s">
        <v>3175</v>
      </c>
      <c r="AN363">
        <v>-1.86</v>
      </c>
      <c r="AO363" t="s">
        <v>3174</v>
      </c>
      <c r="AP363">
        <v>0.10060361149325001</v>
      </c>
      <c r="AQ363">
        <f>(Table2[[#This Row],[Sharpe Ratio]]-AVERAGE(Table2[Sharpe Ratio]))/_xlfn.STDEV.P(Table2[Sharpe Ratio])</f>
        <v>0.45723855138479985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-1.0659965376122735</v>
      </c>
      <c r="AS363">
        <f>_xlfn.RANK.AVG(Table2[[#This Row],[1Y Return vs Nifty Z-Score]],Table2[1Y Return vs Nifty Z-Score])</f>
        <v>268</v>
      </c>
      <c r="AT363">
        <f>_xlfn.RANK.AVG(Table2[[#This Row],[6M Return vs Nifty Z-Score]],Table2[6M Return vs Nifty Z-Score])</f>
        <v>592</v>
      </c>
      <c r="AU363">
        <f>_xlfn.RANK.AVG(Table2[[#This Row],[Sharpe Ratio Z-Score]],Table2[Sharpe Ratio Z-Score])</f>
        <v>225</v>
      </c>
      <c r="AV363">
        <f>(Table2[[#This Row],[Rank 1Y]]+Table2[[#This Row],[Rank 6M]]+Table2[[#This Row],[Rank Sharpe]])/3</f>
        <v>361.66666666666669</v>
      </c>
    </row>
    <row r="364" spans="1:48" x14ac:dyDescent="0.3">
      <c r="A364" t="s">
        <v>305</v>
      </c>
      <c r="B364" t="s">
        <v>306</v>
      </c>
      <c r="C364" t="s">
        <v>3129</v>
      </c>
      <c r="D364" t="s">
        <v>227</v>
      </c>
      <c r="E364">
        <v>90134.333922949998</v>
      </c>
      <c r="F364">
        <v>4219.45</v>
      </c>
      <c r="G364">
        <v>29.945068709878001</v>
      </c>
      <c r="H364">
        <f>(Table2[[#This Row],[1Y Return vs Nifty]]-AVERAGE(Table2[1Y Return vs Nifty]))/_xlfn.STDEV.P(Table2[1Y Return vs Nifty])</f>
        <v>8.6197595100688099E-2</v>
      </c>
      <c r="I364">
        <v>-3.8833501643269801</v>
      </c>
      <c r="J364">
        <f>(Table2[[#This Row],[1M Return vs Nifty]]-AVERAGE(Table2[1M Return vs Nifty]))/_xlfn.STDEV.P(Table2[1M Return vs Nifty])</f>
        <v>-0.43812701531521819</v>
      </c>
      <c r="K364">
        <v>2.9555674478655298</v>
      </c>
      <c r="L364">
        <f>(Table2[[#This Row],[6M Return vs Nifty]]-AVERAGE(Table2[6M Return vs Nifty]))/_xlfn.STDEV.P(Table2[6M Return vs Nifty])</f>
        <v>-0.1954138971185862</v>
      </c>
      <c r="M364">
        <v>-1.8727993132268801</v>
      </c>
      <c r="N364">
        <f>(Table2[[#This Row],[1W Return vs Nifty]]-AVERAGE(Table2[1W Return vs Nifty]))/_xlfn.STDEV.P(Table2[1W Return vs Nifty])</f>
        <v>-1.1062026478851967</v>
      </c>
      <c r="O364">
        <v>4370.79</v>
      </c>
      <c r="P364">
        <v>4307.8663679860801</v>
      </c>
      <c r="Q364">
        <v>3835.61194970733</v>
      </c>
      <c r="R364">
        <v>31.038375158080701</v>
      </c>
      <c r="S364" s="1">
        <f>(Table2[[#This Row],[Close Price]]-Table2[[#This Row],[20D EMA]])/Table2[[#This Row],[20D EMA]]</f>
        <v>-3.4625319450259595E-2</v>
      </c>
      <c r="T364" s="1">
        <f>(Table2[[#This Row],[Close Price]]-Table2[[#This Row],[50D EMA]])/Table2[[#This Row],[50D EMA]]</f>
        <v>-2.0524398956092694E-2</v>
      </c>
      <c r="U364" s="1">
        <f>(Table2[[#This Row],[Close Price]]-Table2[[#This Row],[200D EMA]])/Table2[[#This Row],[200D EMA]]</f>
        <v>0.1000721802219742</v>
      </c>
      <c r="V364">
        <v>0.75771586299774696</v>
      </c>
      <c r="W364">
        <v>4184.6499999999996</v>
      </c>
      <c r="X364">
        <v>4289.6499999999996</v>
      </c>
      <c r="Y364">
        <v>4184.6499999999996</v>
      </c>
      <c r="Z364">
        <v>4420</v>
      </c>
      <c r="AA364">
        <v>4184.6499999999996</v>
      </c>
      <c r="AB364">
        <v>4390.7</v>
      </c>
      <c r="AC364" s="1">
        <f>(Table2[[#This Row],[Close Price]]/Table2[[#This Row],[Day Low]])-1</f>
        <v>8.3161076792563904E-3</v>
      </c>
      <c r="AD364" s="1">
        <f>(Table2[[#This Row],[Day High]]/Table2[[#This Row],[Close Price]])-1</f>
        <v>1.663723945063933E-2</v>
      </c>
      <c r="AE364" s="1">
        <f>(Table2[[#This Row],[Close Price]]/Table2[[#This Row],[Current Week Low]])-1</f>
        <v>8.3161076792563904E-3</v>
      </c>
      <c r="AF364" s="1">
        <f>(Table2[[#This Row],[Current Week High]]/Table2[[#This Row],[Close Price]])-1</f>
        <v>4.7529891336548724E-2</v>
      </c>
      <c r="AG364" s="1">
        <f>(Table2[[#This Row],[Close Price]]/Table2[[#This Row],[Current Month Low]])-1</f>
        <v>8.3161076792563904E-3</v>
      </c>
      <c r="AH364" s="1">
        <f>(Table2[[#This Row],[Current Month High]]/Table2[[#This Row],[Close Price]])-1</f>
        <v>4.0585858346466885E-2</v>
      </c>
      <c r="AI364">
        <v>7.7439002713623797</v>
      </c>
      <c r="AJ364">
        <v>61.170741023682098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0.03</v>
      </c>
      <c r="AM364" t="s">
        <v>3175</v>
      </c>
      <c r="AN364">
        <v>-4.58</v>
      </c>
      <c r="AO364" t="s">
        <v>3174</v>
      </c>
      <c r="AP364">
        <v>3.1060968399987E-2</v>
      </c>
      <c r="AQ364">
        <f>(Table2[[#This Row],[Sharpe Ratio]]-AVERAGE(Table2[Sharpe Ratio]))/_xlfn.STDEV.P(Table2[Sharpe Ratio])</f>
        <v>-0.35467922462254647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-2.0082251898408594</v>
      </c>
      <c r="AS364">
        <f>_xlfn.RANK.AVG(Table2[[#This Row],[1Y Return vs Nifty Z-Score]],Table2[1Y Return vs Nifty Z-Score])</f>
        <v>274</v>
      </c>
      <c r="AT364">
        <f>_xlfn.RANK.AVG(Table2[[#This Row],[6M Return vs Nifty Z-Score]],Table2[6M Return vs Nifty Z-Score])</f>
        <v>381</v>
      </c>
      <c r="AU364">
        <f>_xlfn.RANK.AVG(Table2[[#This Row],[Sharpe Ratio Z-Score]],Table2[Sharpe Ratio Z-Score])</f>
        <v>430</v>
      </c>
      <c r="AV364">
        <f>(Table2[[#This Row],[Rank 1Y]]+Table2[[#This Row],[Rank 6M]]+Table2[[#This Row],[Rank Sharpe]])/3</f>
        <v>361.66666666666669</v>
      </c>
    </row>
    <row r="365" spans="1:48" x14ac:dyDescent="0.3">
      <c r="A365" t="s">
        <v>200</v>
      </c>
      <c r="B365" t="s">
        <v>201</v>
      </c>
      <c r="C365" t="s">
        <v>3135</v>
      </c>
      <c r="D365" t="s">
        <v>202</v>
      </c>
      <c r="E365">
        <v>128994.8949828</v>
      </c>
      <c r="F365">
        <v>4706.8</v>
      </c>
      <c r="G365">
        <v>9.6969134578606706</v>
      </c>
      <c r="H365">
        <f>(Table2[[#This Row],[1Y Return vs Nifty]]-AVERAGE(Table2[1Y Return vs Nifty]))/_xlfn.STDEV.P(Table2[1Y Return vs Nifty])</f>
        <v>-0.25862369339922603</v>
      </c>
      <c r="I365">
        <v>-0.55837774552306796</v>
      </c>
      <c r="J365">
        <f>(Table2[[#This Row],[1M Return vs Nifty]]-AVERAGE(Table2[1M Return vs Nifty]))/_xlfn.STDEV.P(Table2[1M Return vs Nifty])</f>
        <v>-0.13390189470733199</v>
      </c>
      <c r="K365">
        <v>6.1471691158399704</v>
      </c>
      <c r="L365">
        <f>(Table2[[#This Row],[6M Return vs Nifty]]-AVERAGE(Table2[6M Return vs Nifty]))/_xlfn.STDEV.P(Table2[6M Return vs Nifty])</f>
        <v>-8.959611140304552E-2</v>
      </c>
      <c r="M365">
        <v>0.48082973128411799</v>
      </c>
      <c r="N365">
        <f>(Table2[[#This Row],[1W Return vs Nifty]]-AVERAGE(Table2[1W Return vs Nifty]))/_xlfn.STDEV.P(Table2[1W Return vs Nifty])</f>
        <v>-0.53664532158816025</v>
      </c>
      <c r="O365">
        <v>4880.32</v>
      </c>
      <c r="P365">
        <v>4848.2928616776799</v>
      </c>
      <c r="Q365">
        <v>4469.9531775021196</v>
      </c>
      <c r="R365">
        <v>30.2250647234365</v>
      </c>
      <c r="S365" s="1">
        <f>(Table2[[#This Row],[Close Price]]-Table2[[#This Row],[20D EMA]])/Table2[[#This Row],[20D EMA]]</f>
        <v>-3.5555045570782151E-2</v>
      </c>
      <c r="T365" s="1">
        <f>(Table2[[#This Row],[Close Price]]-Table2[[#This Row],[50D EMA]])/Table2[[#This Row],[50D EMA]]</f>
        <v>-2.9184058330320867E-2</v>
      </c>
      <c r="U365" s="1">
        <f>(Table2[[#This Row],[Close Price]]-Table2[[#This Row],[200D EMA]])/Table2[[#This Row],[200D EMA]]</f>
        <v>5.2986421354470271E-2</v>
      </c>
      <c r="V365">
        <v>1.38461378904203</v>
      </c>
      <c r="W365">
        <v>4690.8500000000004</v>
      </c>
      <c r="X365">
        <v>4802.8</v>
      </c>
      <c r="Y365">
        <v>4690.8500000000004</v>
      </c>
      <c r="Z365">
        <v>5085</v>
      </c>
      <c r="AA365">
        <v>4690.8500000000004</v>
      </c>
      <c r="AB365">
        <v>5045.95</v>
      </c>
      <c r="AC365" s="1">
        <f>(Table2[[#This Row],[Close Price]]/Table2[[#This Row],[Day Low]])-1</f>
        <v>3.4002366308878429E-3</v>
      </c>
      <c r="AD365" s="1">
        <f>(Table2[[#This Row],[Day High]]/Table2[[#This Row],[Close Price]])-1</f>
        <v>2.0396022775558853E-2</v>
      </c>
      <c r="AE365" s="1">
        <f>(Table2[[#This Row],[Close Price]]/Table2[[#This Row],[Current Week Low]])-1</f>
        <v>3.4002366308878429E-3</v>
      </c>
      <c r="AF365" s="1">
        <f>(Table2[[#This Row],[Current Week High]]/Table2[[#This Row],[Close Price]])-1</f>
        <v>8.0351831392878381E-2</v>
      </c>
      <c r="AG365" s="1">
        <f>(Table2[[#This Row],[Close Price]]/Table2[[#This Row],[Current Month Low]])-1</f>
        <v>3.4002366308878429E-3</v>
      </c>
      <c r="AH365" s="1">
        <f>(Table2[[#This Row],[Current Month High]]/Table2[[#This Row],[Close Price]])-1</f>
        <v>7.2055324211778515E-2</v>
      </c>
      <c r="AI365">
        <v>8.4601002804452996</v>
      </c>
      <c r="AJ365">
        <v>43.719083969465601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-0.06</v>
      </c>
      <c r="AM365" t="s">
        <v>3174</v>
      </c>
      <c r="AN365">
        <v>-2.96</v>
      </c>
      <c r="AO365" t="s">
        <v>3174</v>
      </c>
      <c r="AP365">
        <v>5.7390390679746002E-2</v>
      </c>
      <c r="AQ365">
        <f>(Table2[[#This Row],[Sharpe Ratio]]-AVERAGE(Table2[Sharpe Ratio]))/_xlfn.STDEV.P(Table2[Sharpe Ratio])</f>
        <v>-4.7280411030269476E-2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-1.0660474321280331</v>
      </c>
      <c r="AS365">
        <f>_xlfn.RANK.AVG(Table2[[#This Row],[1Y Return vs Nifty Z-Score]],Table2[1Y Return vs Nifty Z-Score])</f>
        <v>380</v>
      </c>
      <c r="AT365">
        <f>_xlfn.RANK.AVG(Table2[[#This Row],[6M Return vs Nifty Z-Score]],Table2[6M Return vs Nifty Z-Score])</f>
        <v>356</v>
      </c>
      <c r="AU365">
        <f>_xlfn.RANK.AVG(Table2[[#This Row],[Sharpe Ratio Z-Score]],Table2[Sharpe Ratio Z-Score])</f>
        <v>356</v>
      </c>
      <c r="AV365">
        <f>(Table2[[#This Row],[Rank 1Y]]+Table2[[#This Row],[Rank 6M]]+Table2[[#This Row],[Rank Sharpe]])/3</f>
        <v>364</v>
      </c>
    </row>
    <row r="366" spans="1:48" x14ac:dyDescent="0.3">
      <c r="A366" t="s">
        <v>1015</v>
      </c>
      <c r="B366" t="s">
        <v>1016</v>
      </c>
      <c r="C366" t="s">
        <v>3133</v>
      </c>
      <c r="D366" t="s">
        <v>284</v>
      </c>
      <c r="E366">
        <v>14005.498981795001</v>
      </c>
      <c r="F366">
        <v>1379.15</v>
      </c>
      <c r="G366">
        <v>4.31812310656841</v>
      </c>
      <c r="H366">
        <f>(Table2[[#This Row],[1Y Return vs Nifty]]-AVERAGE(Table2[1Y Return vs Nifty]))/_xlfn.STDEV.P(Table2[1Y Return vs Nifty])</f>
        <v>-0.35022321920386529</v>
      </c>
      <c r="I366">
        <v>11.6732145772752</v>
      </c>
      <c r="J366">
        <f>(Table2[[#This Row],[1M Return vs Nifty]]-AVERAGE(Table2[1M Return vs Nifty]))/_xlfn.STDEV.P(Table2[1M Return vs Nifty])</f>
        <v>0.98525254657023054</v>
      </c>
      <c r="K366">
        <v>-10.410051317005699</v>
      </c>
      <c r="L366">
        <f>(Table2[[#This Row],[6M Return vs Nifty]]-AVERAGE(Table2[6M Return vs Nifty]))/_xlfn.STDEV.P(Table2[6M Return vs Nifty])</f>
        <v>-0.63855196055817431</v>
      </c>
      <c r="M366">
        <v>4.4939520212033797</v>
      </c>
      <c r="N366">
        <f>(Table2[[#This Row],[1W Return vs Nifty]]-AVERAGE(Table2[1W Return vs Nifty]))/_xlfn.STDEV.P(Table2[1W Return vs Nifty])</f>
        <v>0.43449463221213958</v>
      </c>
      <c r="O366">
        <v>1359.02</v>
      </c>
      <c r="P366">
        <v>1306.4910304766299</v>
      </c>
      <c r="Q366">
        <v>1235.32554088643</v>
      </c>
      <c r="R366">
        <v>50.584308837937897</v>
      </c>
      <c r="S366" s="1">
        <f>(Table2[[#This Row],[Close Price]]-Table2[[#This Row],[20D EMA]])/Table2[[#This Row],[20D EMA]]</f>
        <v>1.4812144044973665E-2</v>
      </c>
      <c r="T366" s="1">
        <f>(Table2[[#This Row],[Close Price]]-Table2[[#This Row],[50D EMA]])/Table2[[#This Row],[50D EMA]]</f>
        <v>5.5613829585085588E-2</v>
      </c>
      <c r="U366" s="1">
        <f>(Table2[[#This Row],[Close Price]]-Table2[[#This Row],[200D EMA]])/Table2[[#This Row],[200D EMA]]</f>
        <v>0.11642636240675985</v>
      </c>
      <c r="V366">
        <v>2.0676861508836399</v>
      </c>
      <c r="W366">
        <v>1372</v>
      </c>
      <c r="X366">
        <v>1419.85</v>
      </c>
      <c r="Y366">
        <v>1372</v>
      </c>
      <c r="Z366">
        <v>1464.8</v>
      </c>
      <c r="AA366">
        <v>1372</v>
      </c>
      <c r="AB366">
        <v>1464.8</v>
      </c>
      <c r="AC366" s="1">
        <f>(Table2[[#This Row],[Close Price]]/Table2[[#This Row],[Day Low]])-1</f>
        <v>5.2113702623908242E-3</v>
      </c>
      <c r="AD366" s="1">
        <f>(Table2[[#This Row],[Day High]]/Table2[[#This Row],[Close Price]])-1</f>
        <v>2.9510930645687328E-2</v>
      </c>
      <c r="AE366" s="1">
        <f>(Table2[[#This Row],[Close Price]]/Table2[[#This Row],[Current Week Low]])-1</f>
        <v>5.2113702623908242E-3</v>
      </c>
      <c r="AF366" s="1">
        <f>(Table2[[#This Row],[Current Week High]]/Table2[[#This Row],[Close Price]])-1</f>
        <v>6.2103469528332456E-2</v>
      </c>
      <c r="AG366" s="1">
        <f>(Table2[[#This Row],[Close Price]]/Table2[[#This Row],[Current Month Low]])-1</f>
        <v>5.2113702623908242E-3</v>
      </c>
      <c r="AH366" s="1">
        <f>(Table2[[#This Row],[Current Month High]]/Table2[[#This Row],[Close Price]])-1</f>
        <v>6.2103469528332456E-2</v>
      </c>
      <c r="AI366">
        <v>19.566399593952699</v>
      </c>
      <c r="AJ366">
        <v>38.894204139181198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0.05</v>
      </c>
      <c r="AM366" t="s">
        <v>3175</v>
      </c>
      <c r="AN366">
        <v>4.97</v>
      </c>
      <c r="AO366" t="s">
        <v>3175</v>
      </c>
      <c r="AP366">
        <v>0.132058324192037</v>
      </c>
      <c r="AQ366">
        <f>(Table2[[#This Row],[Sharpe Ratio]]-AVERAGE(Table2[Sharpe Ratio]))/_xlfn.STDEV.P(Table2[Sharpe Ratio])</f>
        <v>0.82447567731772609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1.2554476763380567</v>
      </c>
      <c r="AS366">
        <f>_xlfn.RANK.AVG(Table2[[#This Row],[1Y Return vs Nifty Z-Score]],Table2[1Y Return vs Nifty Z-Score])</f>
        <v>413</v>
      </c>
      <c r="AT366">
        <f>_xlfn.RANK.AVG(Table2[[#This Row],[6M Return vs Nifty Z-Score]],Table2[6M Return vs Nifty Z-Score])</f>
        <v>538</v>
      </c>
      <c r="AU366">
        <f>_xlfn.RANK.AVG(Table2[[#This Row],[Sharpe Ratio Z-Score]],Table2[Sharpe Ratio Z-Score])</f>
        <v>143</v>
      </c>
      <c r="AV366">
        <f>(Table2[[#This Row],[Rank 1Y]]+Table2[[#This Row],[Rank 6M]]+Table2[[#This Row],[Rank Sharpe]])/3</f>
        <v>364.66666666666669</v>
      </c>
    </row>
    <row r="367" spans="1:48" x14ac:dyDescent="0.3">
      <c r="A367" t="s">
        <v>714</v>
      </c>
      <c r="B367" t="s">
        <v>715</v>
      </c>
      <c r="C367" t="s">
        <v>3139</v>
      </c>
      <c r="D367" t="s">
        <v>292</v>
      </c>
      <c r="E367">
        <v>24461.119978929899</v>
      </c>
      <c r="F367">
        <v>391.15</v>
      </c>
      <c r="G367">
        <v>39.462484717928902</v>
      </c>
      <c r="H367">
        <f>(Table2[[#This Row],[1Y Return vs Nifty]]-AVERAGE(Table2[1Y Return vs Nifty]))/_xlfn.STDEV.P(Table2[1Y Return vs Nifty])</f>
        <v>0.24827693567463266</v>
      </c>
      <c r="I367">
        <v>3.0222040730858</v>
      </c>
      <c r="J367">
        <f>(Table2[[#This Row],[1M Return vs Nifty]]-AVERAGE(Table2[1M Return vs Nifty]))/_xlfn.STDEV.P(Table2[1M Return vs Nifty])</f>
        <v>0.19371072831843761</v>
      </c>
      <c r="K367">
        <v>-28.136218299127599</v>
      </c>
      <c r="L367">
        <f>(Table2[[#This Row],[6M Return vs Nifty]]-AVERAGE(Table2[6M Return vs Nifty]))/_xlfn.STDEV.P(Table2[6M Return vs Nifty])</f>
        <v>-1.2262643176777626</v>
      </c>
      <c r="M367">
        <v>8.0442914669536307</v>
      </c>
      <c r="N367">
        <f>(Table2[[#This Row],[1W Return vs Nifty]]-AVERAGE(Table2[1W Return vs Nifty]))/_xlfn.STDEV.P(Table2[1W Return vs Nifty])</f>
        <v>1.2936452476773481</v>
      </c>
      <c r="O367">
        <v>380.07</v>
      </c>
      <c r="P367">
        <v>388.83910836964202</v>
      </c>
      <c r="Q367">
        <v>378.36722767209</v>
      </c>
      <c r="R367">
        <v>68.353294109247003</v>
      </c>
      <c r="S367" s="1">
        <f>(Table2[[#This Row],[Close Price]]-Table2[[#This Row],[20D EMA]])/Table2[[#This Row],[20D EMA]]</f>
        <v>2.9152524534954045E-2</v>
      </c>
      <c r="T367" s="1">
        <f>(Table2[[#This Row],[Close Price]]-Table2[[#This Row],[50D EMA]])/Table2[[#This Row],[50D EMA]]</f>
        <v>5.9430535165232281E-3</v>
      </c>
      <c r="U367" s="1">
        <f>(Table2[[#This Row],[Close Price]]-Table2[[#This Row],[200D EMA]])/Table2[[#This Row],[200D EMA]]</f>
        <v>3.3784036758564367E-2</v>
      </c>
      <c r="V367">
        <v>0.72847274791750904</v>
      </c>
      <c r="W367">
        <v>378.15</v>
      </c>
      <c r="X367">
        <v>393.9</v>
      </c>
      <c r="Y367">
        <v>369.2</v>
      </c>
      <c r="Z367">
        <v>393.9</v>
      </c>
      <c r="AA367">
        <v>369.2</v>
      </c>
      <c r="AB367">
        <v>393.9</v>
      </c>
      <c r="AC367" s="1">
        <f>(Table2[[#This Row],[Close Price]]/Table2[[#This Row],[Day Low]])-1</f>
        <v>3.4377892370752283E-2</v>
      </c>
      <c r="AD367" s="1">
        <f>(Table2[[#This Row],[Day High]]/Table2[[#This Row],[Close Price]])-1</f>
        <v>7.0305509395371946E-3</v>
      </c>
      <c r="AE367" s="1">
        <f>(Table2[[#This Row],[Close Price]]/Table2[[#This Row],[Current Week Low]])-1</f>
        <v>5.9452871072589453E-2</v>
      </c>
      <c r="AF367" s="1">
        <f>(Table2[[#This Row],[Current Week High]]/Table2[[#This Row],[Close Price]])-1</f>
        <v>7.0305509395371946E-3</v>
      </c>
      <c r="AG367" s="1">
        <f>(Table2[[#This Row],[Close Price]]/Table2[[#This Row],[Current Month Low]])-1</f>
        <v>5.9452871072589453E-2</v>
      </c>
      <c r="AH367" s="1">
        <f>(Table2[[#This Row],[Current Month High]]/Table2[[#This Row],[Close Price]])-1</f>
        <v>7.0305509395371946E-3</v>
      </c>
      <c r="AI367">
        <v>28.3906429758404</v>
      </c>
      <c r="AJ367">
        <v>90.294332279250696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-0.09</v>
      </c>
      <c r="AM367" t="s">
        <v>3174</v>
      </c>
      <c r="AN367">
        <v>4.5</v>
      </c>
      <c r="AO367" t="s">
        <v>3175</v>
      </c>
      <c r="AP367">
        <v>0.12104422268565</v>
      </c>
      <c r="AQ367">
        <f>(Table2[[#This Row],[Sharpe Ratio]]-AVERAGE(Table2[Sharpe Ratio]))/_xlfn.STDEV.P(Table2[Sharpe Ratio])</f>
        <v>0.69588486739133137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233</v>
      </c>
      <c r="AT367">
        <f>_xlfn.RANK.AVG(Table2[[#This Row],[6M Return vs Nifty Z-Score]],Table2[6M Return vs Nifty Z-Score])</f>
        <v>690</v>
      </c>
      <c r="AU367">
        <f>_xlfn.RANK.AVG(Table2[[#This Row],[Sharpe Ratio Z-Score]],Table2[Sharpe Ratio Z-Score])</f>
        <v>173</v>
      </c>
      <c r="AV367">
        <f>(Table2[[#This Row],[Rank 1Y]]+Table2[[#This Row],[Rank 6M]]+Table2[[#This Row],[Rank Sharpe]])/3</f>
        <v>365.33333333333331</v>
      </c>
    </row>
    <row r="368" spans="1:48" x14ac:dyDescent="0.3">
      <c r="A368" t="s">
        <v>1895</v>
      </c>
      <c r="B368" t="s">
        <v>1896</v>
      </c>
      <c r="C368" t="s">
        <v>3141</v>
      </c>
      <c r="D368" t="s">
        <v>117</v>
      </c>
      <c r="E368">
        <v>3795.6886211999999</v>
      </c>
      <c r="F368">
        <v>867.4</v>
      </c>
      <c r="G368">
        <v>35.237018218171798</v>
      </c>
      <c r="H368">
        <f>(Table2[[#This Row],[1Y Return vs Nifty]]-AVERAGE(Table2[1Y Return vs Nifty]))/_xlfn.STDEV.P(Table2[1Y Return vs Nifty])</f>
        <v>0.1763182419158863</v>
      </c>
      <c r="I368">
        <v>16.310086562264399</v>
      </c>
      <c r="J368">
        <f>(Table2[[#This Row],[1M Return vs Nifty]]-AVERAGE(Table2[1M Return vs Nifty]))/_xlfn.STDEV.P(Table2[1M Return vs Nifty])</f>
        <v>1.4095125888186772</v>
      </c>
      <c r="K368">
        <v>-15.194769301289099</v>
      </c>
      <c r="L368">
        <f>(Table2[[#This Row],[6M Return vs Nifty]]-AVERAGE(Table2[6M Return vs Nifty]))/_xlfn.STDEV.P(Table2[6M Return vs Nifty])</f>
        <v>-0.79718963375237495</v>
      </c>
      <c r="M368">
        <v>5.7354611146176104</v>
      </c>
      <c r="N368">
        <f>(Table2[[#This Row],[1W Return vs Nifty]]-AVERAGE(Table2[1W Return vs Nifty]))/_xlfn.STDEV.P(Table2[1W Return vs Nifty])</f>
        <v>0.73492880703146835</v>
      </c>
      <c r="O368">
        <v>838.91</v>
      </c>
      <c r="P368">
        <v>835.06342692171199</v>
      </c>
      <c r="Q368">
        <v>778.53513949336605</v>
      </c>
      <c r="R368">
        <v>66.883255995573293</v>
      </c>
      <c r="S368" s="1">
        <f>(Table2[[#This Row],[Close Price]]-Table2[[#This Row],[20D EMA]])/Table2[[#This Row],[20D EMA]]</f>
        <v>3.3960734762966245E-2</v>
      </c>
      <c r="T368" s="1">
        <f>(Table2[[#This Row],[Close Price]]-Table2[[#This Row],[50D EMA]])/Table2[[#This Row],[50D EMA]]</f>
        <v>3.8723493372820848E-2</v>
      </c>
      <c r="U368" s="1">
        <f>(Table2[[#This Row],[Close Price]]-Table2[[#This Row],[200D EMA]])/Table2[[#This Row],[200D EMA]]</f>
        <v>0.11414367316093528</v>
      </c>
      <c r="V368">
        <v>0.72677324328181903</v>
      </c>
      <c r="W368">
        <v>845.3</v>
      </c>
      <c r="X368">
        <v>880</v>
      </c>
      <c r="Y368">
        <v>840.5</v>
      </c>
      <c r="Z368">
        <v>880.5</v>
      </c>
      <c r="AA368">
        <v>840.5</v>
      </c>
      <c r="AB368">
        <v>880.5</v>
      </c>
      <c r="AC368" s="1">
        <f>(Table2[[#This Row],[Close Price]]/Table2[[#This Row],[Day Low]])-1</f>
        <v>2.614456406009702E-2</v>
      </c>
      <c r="AD368" s="1">
        <f>(Table2[[#This Row],[Day High]]/Table2[[#This Row],[Close Price]])-1</f>
        <v>1.4526170163707608E-2</v>
      </c>
      <c r="AE368" s="1">
        <f>(Table2[[#This Row],[Close Price]]/Table2[[#This Row],[Current Week Low]])-1</f>
        <v>3.200475907198097E-2</v>
      </c>
      <c r="AF368" s="1">
        <f>(Table2[[#This Row],[Current Week High]]/Table2[[#This Row],[Close Price]])-1</f>
        <v>1.51026054876644E-2</v>
      </c>
      <c r="AG368" s="1">
        <f>(Table2[[#This Row],[Close Price]]/Table2[[#This Row],[Current Month Low]])-1</f>
        <v>3.200475907198097E-2</v>
      </c>
      <c r="AH368" s="1">
        <f>(Table2[[#This Row],[Current Month High]]/Table2[[#This Row],[Close Price]])-1</f>
        <v>1.51026054876644E-2</v>
      </c>
      <c r="AI368">
        <v>24.8558911690108</v>
      </c>
      <c r="AJ368">
        <v>104.81700118063701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-0.16</v>
      </c>
      <c r="AM368" t="s">
        <v>3174</v>
      </c>
      <c r="AN368">
        <v>3.26</v>
      </c>
      <c r="AO368" t="s">
        <v>3175</v>
      </c>
      <c r="AP368">
        <v>8.8649197134598998E-2</v>
      </c>
      <c r="AQ368">
        <f>(Table2[[#This Row],[Sharpe Ratio]]-AVERAGE(Table2[Sharpe Ratio]))/_xlfn.STDEV.P(Table2[Sharpe Ratio])</f>
        <v>0.31766948860802874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1.8412394926216857</v>
      </c>
      <c r="AS368">
        <f>_xlfn.RANK.AVG(Table2[[#This Row],[1Y Return vs Nifty Z-Score]],Table2[1Y Return vs Nifty Z-Score])</f>
        <v>254</v>
      </c>
      <c r="AT368">
        <f>_xlfn.RANK.AVG(Table2[[#This Row],[6M Return vs Nifty Z-Score]],Table2[6M Return vs Nifty Z-Score])</f>
        <v>583</v>
      </c>
      <c r="AU368">
        <f>_xlfn.RANK.AVG(Table2[[#This Row],[Sharpe Ratio Z-Score]],Table2[Sharpe Ratio Z-Score])</f>
        <v>261</v>
      </c>
      <c r="AV368">
        <f>(Table2[[#This Row],[Rank 1Y]]+Table2[[#This Row],[Rank 6M]]+Table2[[#This Row],[Rank Sharpe]])/3</f>
        <v>366</v>
      </c>
    </row>
    <row r="369" spans="1:48" x14ac:dyDescent="0.3">
      <c r="A369" t="s">
        <v>220</v>
      </c>
      <c r="B369" t="s">
        <v>221</v>
      </c>
      <c r="C369" t="s">
        <v>3142</v>
      </c>
      <c r="D369" t="s">
        <v>135</v>
      </c>
      <c r="E369">
        <v>116766.586148225</v>
      </c>
      <c r="F369">
        <v>1173.25</v>
      </c>
      <c r="G369">
        <v>27.710732615629698</v>
      </c>
      <c r="H369">
        <f>(Table2[[#This Row],[1Y Return vs Nifty]]-AVERAGE(Table2[1Y Return vs Nifty]))/_xlfn.STDEV.P(Table2[1Y Return vs Nifty])</f>
        <v>4.81473805813281E-2</v>
      </c>
      <c r="I369">
        <v>-2.4358400911887701</v>
      </c>
      <c r="J369">
        <f>(Table2[[#This Row],[1M Return vs Nifty]]-AVERAGE(Table2[1M Return vs Nifty]))/_xlfn.STDEV.P(Table2[1M Return vs Nifty])</f>
        <v>-0.30568413425817309</v>
      </c>
      <c r="K369">
        <v>-8.0287634998447999</v>
      </c>
      <c r="L369">
        <f>(Table2[[#This Row],[6M Return vs Nifty]]-AVERAGE(Table2[6M Return vs Nifty]))/_xlfn.STDEV.P(Table2[6M Return vs Nifty])</f>
        <v>-0.55960018957377056</v>
      </c>
      <c r="M369">
        <v>-9.1467872749883607</v>
      </c>
      <c r="N369">
        <f>(Table2[[#This Row],[1W Return vs Nifty]]-AVERAGE(Table2[1W Return vs Nifty]))/_xlfn.STDEV.P(Table2[1W Return vs Nifty])</f>
        <v>-2.8664431346686436</v>
      </c>
      <c r="O369">
        <v>1270.3900000000001</v>
      </c>
      <c r="P369">
        <v>1286.0378668609201</v>
      </c>
      <c r="Q369">
        <v>1198.51381078439</v>
      </c>
      <c r="R369">
        <v>25.712299257957199</v>
      </c>
      <c r="S369" s="1">
        <f>(Table2[[#This Row],[Close Price]]-Table2[[#This Row],[20D EMA]])/Table2[[#This Row],[20D EMA]]</f>
        <v>-7.6464707688190317E-2</v>
      </c>
      <c r="T369" s="1">
        <f>(Table2[[#This Row],[Close Price]]-Table2[[#This Row],[50D EMA]])/Table2[[#This Row],[50D EMA]]</f>
        <v>-8.7701824158742003E-2</v>
      </c>
      <c r="U369" s="1">
        <f>(Table2[[#This Row],[Close Price]]-Table2[[#This Row],[200D EMA]])/Table2[[#This Row],[200D EMA]]</f>
        <v>-2.1079282155168168E-2</v>
      </c>
      <c r="V369">
        <v>1.52685584221648</v>
      </c>
      <c r="W369">
        <v>1123</v>
      </c>
      <c r="X369">
        <v>1185</v>
      </c>
      <c r="Y369">
        <v>1123</v>
      </c>
      <c r="Z369">
        <v>1288.95</v>
      </c>
      <c r="AA369">
        <v>1123</v>
      </c>
      <c r="AB369">
        <v>1252</v>
      </c>
      <c r="AC369" s="1">
        <f>(Table2[[#This Row],[Close Price]]/Table2[[#This Row],[Day Low]])-1</f>
        <v>4.4746215494211983E-2</v>
      </c>
      <c r="AD369" s="1">
        <f>(Table2[[#This Row],[Day High]]/Table2[[#This Row],[Close Price]])-1</f>
        <v>1.0014915832090354E-2</v>
      </c>
      <c r="AE369" s="1">
        <f>(Table2[[#This Row],[Close Price]]/Table2[[#This Row],[Current Week Low]])-1</f>
        <v>4.4746215494211983E-2</v>
      </c>
      <c r="AF369" s="1">
        <f>(Table2[[#This Row],[Current Week High]]/Table2[[#This Row],[Close Price]])-1</f>
        <v>9.8614958448753454E-2</v>
      </c>
      <c r="AG369" s="1">
        <f>(Table2[[#This Row],[Close Price]]/Table2[[#This Row],[Current Month Low]])-1</f>
        <v>4.4746215494211983E-2</v>
      </c>
      <c r="AH369" s="1">
        <f>(Table2[[#This Row],[Current Month High]]/Table2[[#This Row],[Close Price]])-1</f>
        <v>6.7121244406562974E-2</v>
      </c>
      <c r="AI369">
        <v>40.630726614106102</v>
      </c>
      <c r="AJ369">
        <v>67.201083083938997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-0.12</v>
      </c>
      <c r="AM369" t="s">
        <v>3174</v>
      </c>
      <c r="AN369">
        <v>-8.58</v>
      </c>
      <c r="AO369" t="s">
        <v>3174</v>
      </c>
      <c r="AP369">
        <v>7.2885936059744E-2</v>
      </c>
      <c r="AQ369">
        <f>(Table2[[#This Row],[Sharpe Ratio]]-AVERAGE(Table2[Sharpe Ratio]))/_xlfn.STDEV.P(Table2[Sharpe Ratio])</f>
        <v>0.13363173414195922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285</v>
      </c>
      <c r="AT369">
        <f>_xlfn.RANK.AVG(Table2[[#This Row],[6M Return vs Nifty Z-Score]],Table2[6M Return vs Nifty Z-Score])</f>
        <v>507</v>
      </c>
      <c r="AU369">
        <f>_xlfn.RANK.AVG(Table2[[#This Row],[Sharpe Ratio Z-Score]],Table2[Sharpe Ratio Z-Score])</f>
        <v>311</v>
      </c>
      <c r="AV369">
        <f>(Table2[[#This Row],[Rank 1Y]]+Table2[[#This Row],[Rank 6M]]+Table2[[#This Row],[Rank Sharpe]])/3</f>
        <v>367.66666666666669</v>
      </c>
    </row>
    <row r="370" spans="1:48" x14ac:dyDescent="0.3">
      <c r="A370" t="s">
        <v>1378</v>
      </c>
      <c r="B370" t="s">
        <v>1379</v>
      </c>
      <c r="C370" t="s">
        <v>3135</v>
      </c>
      <c r="D370" t="s">
        <v>190</v>
      </c>
      <c r="E370">
        <v>8125.2322590000003</v>
      </c>
      <c r="F370">
        <v>412.15</v>
      </c>
      <c r="G370">
        <v>4.2069933958219501</v>
      </c>
      <c r="H370">
        <f>(Table2[[#This Row],[1Y Return vs Nifty]]-AVERAGE(Table2[1Y Return vs Nifty]))/_xlfn.STDEV.P(Table2[1Y Return vs Nifty])</f>
        <v>-0.35211573185863659</v>
      </c>
      <c r="I370">
        <v>-6.0426268288781104</v>
      </c>
      <c r="J370">
        <f>(Table2[[#This Row],[1M Return vs Nifty]]-AVERAGE(Table2[1M Return vs Nifty]))/_xlfn.STDEV.P(Table2[1M Return vs Nifty])</f>
        <v>-0.63569442970452905</v>
      </c>
      <c r="K370">
        <v>27.4807389439868</v>
      </c>
      <c r="L370">
        <f>(Table2[[#This Row],[6M Return vs Nifty]]-AVERAGE(Table2[6M Return vs Nifty]))/_xlfn.STDEV.P(Table2[6M Return vs Nifty])</f>
        <v>0.61771994976917333</v>
      </c>
      <c r="M370">
        <v>-3.7921666088213599</v>
      </c>
      <c r="N370">
        <f>(Table2[[#This Row],[1W Return vs Nifty]]-AVERAGE(Table2[1W Return vs Nifty]))/_xlfn.STDEV.P(Table2[1W Return vs Nifty])</f>
        <v>-1.5706724876036693</v>
      </c>
      <c r="O370">
        <v>444.88</v>
      </c>
      <c r="P370">
        <v>430.23262550150702</v>
      </c>
      <c r="Q370">
        <v>348.50678682974097</v>
      </c>
      <c r="R370">
        <v>17.901244003844202</v>
      </c>
      <c r="S370" s="1">
        <f>(Table2[[#This Row],[Close Price]]-Table2[[#This Row],[20D EMA]])/Table2[[#This Row],[20D EMA]]</f>
        <v>-7.3570401007013175E-2</v>
      </c>
      <c r="T370" s="1">
        <f>(Table2[[#This Row],[Close Price]]-Table2[[#This Row],[50D EMA]])/Table2[[#This Row],[50D EMA]]</f>
        <v>-4.2029879720136887E-2</v>
      </c>
      <c r="U370" s="1">
        <f>(Table2[[#This Row],[Close Price]]-Table2[[#This Row],[200D EMA]])/Table2[[#This Row],[200D EMA]]</f>
        <v>0.18261685446416046</v>
      </c>
      <c r="V370">
        <v>1.8570459490201801</v>
      </c>
      <c r="W370">
        <v>406.1</v>
      </c>
      <c r="X370">
        <v>423.55</v>
      </c>
      <c r="Y370">
        <v>406.1</v>
      </c>
      <c r="Z370">
        <v>445</v>
      </c>
      <c r="AA370">
        <v>406.1</v>
      </c>
      <c r="AB370">
        <v>441.5</v>
      </c>
      <c r="AC370" s="1">
        <f>(Table2[[#This Row],[Close Price]]/Table2[[#This Row],[Day Low]])-1</f>
        <v>1.4897808421570957E-2</v>
      </c>
      <c r="AD370" s="1">
        <f>(Table2[[#This Row],[Day High]]/Table2[[#This Row],[Close Price]])-1</f>
        <v>2.7659832585223976E-2</v>
      </c>
      <c r="AE370" s="1">
        <f>(Table2[[#This Row],[Close Price]]/Table2[[#This Row],[Current Week Low]])-1</f>
        <v>1.4897808421570957E-2</v>
      </c>
      <c r="AF370" s="1">
        <f>(Table2[[#This Row],[Current Week High]]/Table2[[#This Row],[Close Price]])-1</f>
        <v>7.9703991265316132E-2</v>
      </c>
      <c r="AG370" s="1">
        <f>(Table2[[#This Row],[Close Price]]/Table2[[#This Row],[Current Month Low]])-1</f>
        <v>1.4897808421570957E-2</v>
      </c>
      <c r="AH370" s="1">
        <f>(Table2[[#This Row],[Current Month High]]/Table2[[#This Row],[Close Price]])-1</f>
        <v>7.1211937401431502E-2</v>
      </c>
      <c r="AI370">
        <v>17.748392575518601</v>
      </c>
      <c r="AJ370">
        <v>71.6576426488962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0.05</v>
      </c>
      <c r="AM370" t="s">
        <v>3175</v>
      </c>
      <c r="AN370">
        <v>-10.3</v>
      </c>
      <c r="AO370" t="s">
        <v>3174</v>
      </c>
      <c r="AQ370">
        <f>(Table2[[#This Row],[Sharpe Ratio]]-AVERAGE(Table2[Sharpe Ratio]))/_xlfn.STDEV.P(Table2[Sharpe Ratio])</f>
        <v>-0.71731934386752538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-2.6580820432651873</v>
      </c>
      <c r="AS370">
        <f>_xlfn.RANK.AVG(Table2[[#This Row],[1Y Return vs Nifty Z-Score]],Table2[1Y Return vs Nifty Z-Score])</f>
        <v>414</v>
      </c>
      <c r="AT370">
        <f>_xlfn.RANK.AVG(Table2[[#This Row],[6M Return vs Nifty Z-Score]],Table2[6M Return vs Nifty Z-Score])</f>
        <v>149</v>
      </c>
      <c r="AU370">
        <f>_xlfn.RANK.AVG(Table2[[#This Row],[Sharpe Ratio Z-Score]],Table2[Sharpe Ratio Z-Score])</f>
        <v>541.5</v>
      </c>
      <c r="AV370">
        <f>(Table2[[#This Row],[Rank 1Y]]+Table2[[#This Row],[Rank 6M]]+Table2[[#This Row],[Rank Sharpe]])/3</f>
        <v>368.16666666666669</v>
      </c>
    </row>
    <row r="371" spans="1:48" x14ac:dyDescent="0.3">
      <c r="A371" t="s">
        <v>1956</v>
      </c>
      <c r="B371" t="s">
        <v>1957</v>
      </c>
      <c r="C371" t="s">
        <v>3141</v>
      </c>
      <c r="D371" t="s">
        <v>117</v>
      </c>
      <c r="E371">
        <v>3596.2302060000002</v>
      </c>
      <c r="F371">
        <v>624.29999999999995</v>
      </c>
      <c r="G371">
        <v>-7.5842755488974802</v>
      </c>
      <c r="H371">
        <f>(Table2[[#This Row],[1Y Return vs Nifty]]-AVERAGE(Table2[1Y Return vs Nifty]))/_xlfn.STDEV.P(Table2[1Y Return vs Nifty])</f>
        <v>-0.55291824941944456</v>
      </c>
      <c r="I371">
        <v>12.0896196140579</v>
      </c>
      <c r="J371">
        <f>(Table2[[#This Row],[1M Return vs Nifty]]-AVERAGE(Table2[1M Return vs Nifty]))/_xlfn.STDEV.P(Table2[1M Return vs Nifty])</f>
        <v>1.0233523731493994</v>
      </c>
      <c r="K371">
        <v>-4.6132540557565402</v>
      </c>
      <c r="L371">
        <f>(Table2[[#This Row],[6M Return vs Nifty]]-AVERAGE(Table2[6M Return vs Nifty]))/_xlfn.STDEV.P(Table2[6M Return vs Nifty])</f>
        <v>-0.44635872523611264</v>
      </c>
      <c r="M371">
        <v>4.9250982902634304</v>
      </c>
      <c r="N371">
        <f>(Table2[[#This Row],[1W Return vs Nifty]]-AVERAGE(Table2[1W Return vs Nifty]))/_xlfn.STDEV.P(Table2[1W Return vs Nifty])</f>
        <v>0.5388282003338758</v>
      </c>
      <c r="O371">
        <v>606.69000000000005</v>
      </c>
      <c r="P371">
        <v>595.85778108932095</v>
      </c>
      <c r="Q371">
        <v>571.99925645631595</v>
      </c>
      <c r="R371">
        <v>56.644270488270401</v>
      </c>
      <c r="S371" s="1">
        <f>(Table2[[#This Row],[Close Price]]-Table2[[#This Row],[20D EMA]])/Table2[[#This Row],[20D EMA]]</f>
        <v>2.90263561291597E-2</v>
      </c>
      <c r="T371" s="1">
        <f>(Table2[[#This Row],[Close Price]]-Table2[[#This Row],[50D EMA]])/Table2[[#This Row],[50D EMA]]</f>
        <v>4.7733234025545815E-2</v>
      </c>
      <c r="U371" s="1">
        <f>(Table2[[#This Row],[Close Price]]-Table2[[#This Row],[200D EMA]])/Table2[[#This Row],[200D EMA]]</f>
        <v>9.1434985191590462E-2</v>
      </c>
      <c r="V371">
        <v>1.30432678967579</v>
      </c>
      <c r="W371">
        <v>615.54999999999995</v>
      </c>
      <c r="X371">
        <v>643.15</v>
      </c>
      <c r="Y371">
        <v>615.54999999999995</v>
      </c>
      <c r="Z371">
        <v>659</v>
      </c>
      <c r="AA371">
        <v>615.54999999999995</v>
      </c>
      <c r="AB371">
        <v>657</v>
      </c>
      <c r="AC371" s="1">
        <f>(Table2[[#This Row],[Close Price]]/Table2[[#This Row],[Day Low]])-1</f>
        <v>1.4214929737633053E-2</v>
      </c>
      <c r="AD371" s="1">
        <f>(Table2[[#This Row],[Day High]]/Table2[[#This Row],[Close Price]])-1</f>
        <v>3.0193817075124141E-2</v>
      </c>
      <c r="AE371" s="1">
        <f>(Table2[[#This Row],[Close Price]]/Table2[[#This Row],[Current Week Low]])-1</f>
        <v>1.4214929737633053E-2</v>
      </c>
      <c r="AF371" s="1">
        <f>(Table2[[#This Row],[Current Week High]]/Table2[[#This Row],[Close Price]])-1</f>
        <v>5.5582252122377218E-2</v>
      </c>
      <c r="AG371" s="1">
        <f>(Table2[[#This Row],[Close Price]]/Table2[[#This Row],[Current Month Low]])-1</f>
        <v>1.4214929737633053E-2</v>
      </c>
      <c r="AH371" s="1">
        <f>(Table2[[#This Row],[Current Month High]]/Table2[[#This Row],[Close Price]])-1</f>
        <v>5.2378664103796435E-2</v>
      </c>
      <c r="AI371">
        <v>10.836136472849599</v>
      </c>
      <c r="AJ371">
        <v>35.7173913043478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-0.1</v>
      </c>
      <c r="AM371" t="s">
        <v>3174</v>
      </c>
      <c r="AN371">
        <v>4.2300000000000004</v>
      </c>
      <c r="AO371" t="s">
        <v>3175</v>
      </c>
      <c r="AP371">
        <v>0.13068803395839501</v>
      </c>
      <c r="AQ371">
        <f>(Table2[[#This Row],[Sharpe Ratio]]-AVERAGE(Table2[Sharpe Ratio]))/_xlfn.STDEV.P(Table2[Sharpe Ratio])</f>
        <v>0.80847739267543628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1.3713809915031545</v>
      </c>
      <c r="AS371">
        <f>_xlfn.RANK.AVG(Table2[[#This Row],[1Y Return vs Nifty Z-Score]],Table2[1Y Return vs Nifty Z-Score])</f>
        <v>488</v>
      </c>
      <c r="AT371">
        <f>_xlfn.RANK.AVG(Table2[[#This Row],[6M Return vs Nifty Z-Score]],Table2[6M Return vs Nifty Z-Score])</f>
        <v>470</v>
      </c>
      <c r="AU371">
        <f>_xlfn.RANK.AVG(Table2[[#This Row],[Sharpe Ratio Z-Score]],Table2[Sharpe Ratio Z-Score])</f>
        <v>148</v>
      </c>
      <c r="AV371">
        <f>(Table2[[#This Row],[Rank 1Y]]+Table2[[#This Row],[Rank 6M]]+Table2[[#This Row],[Rank Sharpe]])/3</f>
        <v>368.66666666666669</v>
      </c>
    </row>
    <row r="372" spans="1:48" x14ac:dyDescent="0.3">
      <c r="A372" t="s">
        <v>115</v>
      </c>
      <c r="B372" t="s">
        <v>116</v>
      </c>
      <c r="C372" t="s">
        <v>3136</v>
      </c>
      <c r="D372" t="s">
        <v>117</v>
      </c>
      <c r="E372">
        <v>251941.29673900001</v>
      </c>
      <c r="F372">
        <v>1033.75</v>
      </c>
      <c r="G372">
        <v>7.92923498255354</v>
      </c>
      <c r="H372">
        <f>(Table2[[#This Row],[1Y Return vs Nifty]]-AVERAGE(Table2[1Y Return vs Nifty]))/_xlfn.STDEV.P(Table2[1Y Return vs Nifty])</f>
        <v>-0.28872683918818581</v>
      </c>
      <c r="I372">
        <v>13.731517610068201</v>
      </c>
      <c r="J372">
        <f>(Table2[[#This Row],[1M Return vs Nifty]]-AVERAGE(Table2[1M Return vs Nifty]))/_xlfn.STDEV.P(Table2[1M Return vs Nifty])</f>
        <v>1.1735811729545318</v>
      </c>
      <c r="K372">
        <v>8.7514132907407909</v>
      </c>
      <c r="L372">
        <f>(Table2[[#This Row],[6M Return vs Nifty]]-AVERAGE(Table2[6M Return vs Nifty]))/_xlfn.STDEV.P(Table2[6M Return vs Nifty])</f>
        <v>-3.2522061419937073E-3</v>
      </c>
      <c r="M372">
        <v>7.3135683768932003</v>
      </c>
      <c r="N372">
        <f>(Table2[[#This Row],[1W Return vs Nifty]]-AVERAGE(Table2[1W Return vs Nifty]))/_xlfn.STDEV.P(Table2[1W Return vs Nifty])</f>
        <v>1.116816749401913</v>
      </c>
      <c r="O372">
        <v>987.29</v>
      </c>
      <c r="P372">
        <v>955.415347234916</v>
      </c>
      <c r="Q372">
        <v>889.41631641173501</v>
      </c>
      <c r="R372">
        <v>74.591763074179099</v>
      </c>
      <c r="S372" s="1">
        <f>(Table2[[#This Row],[Close Price]]-Table2[[#This Row],[20D EMA]])/Table2[[#This Row],[20D EMA]]</f>
        <v>4.7058108559795031E-2</v>
      </c>
      <c r="T372" s="1">
        <f>(Table2[[#This Row],[Close Price]]-Table2[[#This Row],[50D EMA]])/Table2[[#This Row],[50D EMA]]</f>
        <v>8.1990155372523243E-2</v>
      </c>
      <c r="U372" s="1">
        <f>(Table2[[#This Row],[Close Price]]-Table2[[#This Row],[200D EMA]])/Table2[[#This Row],[200D EMA]]</f>
        <v>0.16227910476228435</v>
      </c>
      <c r="V372">
        <v>1.7416843816342999</v>
      </c>
      <c r="W372">
        <v>1027.3</v>
      </c>
      <c r="X372">
        <v>1063</v>
      </c>
      <c r="Y372">
        <v>1004</v>
      </c>
      <c r="Z372">
        <v>1063</v>
      </c>
      <c r="AA372">
        <v>1014.4</v>
      </c>
      <c r="AB372">
        <v>1063</v>
      </c>
      <c r="AC372" s="1">
        <f>(Table2[[#This Row],[Close Price]]/Table2[[#This Row],[Day Low]])-1</f>
        <v>6.2785943736007876E-3</v>
      </c>
      <c r="AD372" s="1">
        <f>(Table2[[#This Row],[Day High]]/Table2[[#This Row],[Close Price]])-1</f>
        <v>2.8295042321644592E-2</v>
      </c>
      <c r="AE372" s="1">
        <f>(Table2[[#This Row],[Close Price]]/Table2[[#This Row],[Current Week Low]])-1</f>
        <v>2.9631474103585687E-2</v>
      </c>
      <c r="AF372" s="1">
        <f>(Table2[[#This Row],[Current Week High]]/Table2[[#This Row],[Close Price]])-1</f>
        <v>2.8295042321644592E-2</v>
      </c>
      <c r="AG372" s="1">
        <f>(Table2[[#This Row],[Close Price]]/Table2[[#This Row],[Current Month Low]])-1</f>
        <v>1.9075315457413256E-2</v>
      </c>
      <c r="AH372" s="1">
        <f>(Table2[[#This Row],[Current Month High]]/Table2[[#This Row],[Close Price]])-1</f>
        <v>2.8295042321644592E-2</v>
      </c>
      <c r="AI372">
        <v>2.8295042321644499</v>
      </c>
      <c r="AJ372">
        <v>42.980636237897599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0.06</v>
      </c>
      <c r="AM372" t="s">
        <v>3175</v>
      </c>
      <c r="AN372">
        <v>7.21</v>
      </c>
      <c r="AO372" t="s">
        <v>3175</v>
      </c>
      <c r="AP372">
        <v>4.3800727487540998E-2</v>
      </c>
      <c r="AQ372">
        <f>(Table2[[#This Row],[Sharpe Ratio]]-AVERAGE(Table2[Sharpe Ratio]))/_xlfn.STDEV.P(Table2[Sharpe Ratio])</f>
        <v>-0.20594117836559783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1.7924776986606674</v>
      </c>
      <c r="AS372">
        <f>_xlfn.RANK.AVG(Table2[[#This Row],[1Y Return vs Nifty Z-Score]],Table2[1Y Return vs Nifty Z-Score])</f>
        <v>389</v>
      </c>
      <c r="AT372">
        <f>_xlfn.RANK.AVG(Table2[[#This Row],[6M Return vs Nifty Z-Score]],Table2[6M Return vs Nifty Z-Score])</f>
        <v>321</v>
      </c>
      <c r="AU372">
        <f>_xlfn.RANK.AVG(Table2[[#This Row],[Sharpe Ratio Z-Score]],Table2[Sharpe Ratio Z-Score])</f>
        <v>398</v>
      </c>
      <c r="AV372">
        <f>(Table2[[#This Row],[Rank 1Y]]+Table2[[#This Row],[Rank 6M]]+Table2[[#This Row],[Rank Sharpe]])/3</f>
        <v>369.33333333333331</v>
      </c>
    </row>
    <row r="373" spans="1:48" x14ac:dyDescent="0.3">
      <c r="A373" t="s">
        <v>1149</v>
      </c>
      <c r="B373" t="s">
        <v>1150</v>
      </c>
      <c r="C373" t="s">
        <v>3140</v>
      </c>
      <c r="D373" t="s">
        <v>1151</v>
      </c>
      <c r="E373">
        <v>11083.75993685</v>
      </c>
      <c r="F373">
        <v>745.75</v>
      </c>
      <c r="G373">
        <v>48.162952488823301</v>
      </c>
      <c r="H373">
        <f>(Table2[[#This Row],[1Y Return vs Nifty]]-AVERAGE(Table2[1Y Return vs Nifty]))/_xlfn.STDEV.P(Table2[1Y Return vs Nifty])</f>
        <v>0.396443841250531</v>
      </c>
      <c r="I373">
        <v>-8.0104334788842806</v>
      </c>
      <c r="J373">
        <f>(Table2[[#This Row],[1M Return vs Nifty]]-AVERAGE(Table2[1M Return vs Nifty]))/_xlfn.STDEV.P(Table2[1M Return vs Nifty])</f>
        <v>-0.81574290530857085</v>
      </c>
      <c r="K373">
        <v>15.6060511319595</v>
      </c>
      <c r="L373">
        <f>(Table2[[#This Row],[6M Return vs Nifty]]-AVERAGE(Table2[6M Return vs Nifty]))/_xlfn.STDEV.P(Table2[6M Return vs Nifty])</f>
        <v>0.22401381064137843</v>
      </c>
      <c r="M373">
        <v>-0.62262375092111899</v>
      </c>
      <c r="N373">
        <f>(Table2[[#This Row],[1W Return vs Nifty]]-AVERAGE(Table2[1W Return vs Nifty]))/_xlfn.STDEV.P(Table2[1W Return vs Nifty])</f>
        <v>-0.80367126456064153</v>
      </c>
      <c r="O373">
        <v>791.45</v>
      </c>
      <c r="P373">
        <v>759.13468206164202</v>
      </c>
      <c r="Q373">
        <v>635.76168391442695</v>
      </c>
      <c r="R373">
        <v>24.881449150346</v>
      </c>
      <c r="S373" s="1">
        <f>(Table2[[#This Row],[Close Price]]-Table2[[#This Row],[20D EMA]])/Table2[[#This Row],[20D EMA]]</f>
        <v>-5.7742118895697823E-2</v>
      </c>
      <c r="T373" s="1">
        <f>(Table2[[#This Row],[Close Price]]-Table2[[#This Row],[50D EMA]])/Table2[[#This Row],[50D EMA]]</f>
        <v>-1.763149857057273E-2</v>
      </c>
      <c r="U373" s="1">
        <f>(Table2[[#This Row],[Close Price]]-Table2[[#This Row],[200D EMA]])/Table2[[#This Row],[200D EMA]]</f>
        <v>0.17300242979156541</v>
      </c>
      <c r="V373">
        <v>0.53765992961377096</v>
      </c>
      <c r="W373">
        <v>732.05</v>
      </c>
      <c r="X373">
        <v>761.3</v>
      </c>
      <c r="Y373">
        <v>732.05</v>
      </c>
      <c r="Z373">
        <v>794.4</v>
      </c>
      <c r="AA373">
        <v>732.05</v>
      </c>
      <c r="AB373">
        <v>783.45</v>
      </c>
      <c r="AC373" s="1">
        <f>(Table2[[#This Row],[Close Price]]/Table2[[#This Row],[Day Low]])-1</f>
        <v>1.8714568677002941E-2</v>
      </c>
      <c r="AD373" s="1">
        <f>(Table2[[#This Row],[Day High]]/Table2[[#This Row],[Close Price]])-1</f>
        <v>2.0851491786791687E-2</v>
      </c>
      <c r="AE373" s="1">
        <f>(Table2[[#This Row],[Close Price]]/Table2[[#This Row],[Current Week Low]])-1</f>
        <v>1.8714568677002941E-2</v>
      </c>
      <c r="AF373" s="1">
        <f>(Table2[[#This Row],[Current Week High]]/Table2[[#This Row],[Close Price]])-1</f>
        <v>6.5236339255782649E-2</v>
      </c>
      <c r="AG373" s="1">
        <f>(Table2[[#This Row],[Close Price]]/Table2[[#This Row],[Current Month Low]])-1</f>
        <v>1.8714568677002941E-2</v>
      </c>
      <c r="AH373" s="1">
        <f>(Table2[[#This Row],[Current Month High]]/Table2[[#This Row],[Close Price]])-1</f>
        <v>5.0553134428427793E-2</v>
      </c>
      <c r="AI373">
        <v>17.331545424069699</v>
      </c>
      <c r="AJ373">
        <v>86.274509803921504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0.11</v>
      </c>
      <c r="AM373" t="s">
        <v>3175</v>
      </c>
      <c r="AN373">
        <v>-8.6199999999999992</v>
      </c>
      <c r="AO373" t="s">
        <v>3174</v>
      </c>
      <c r="AP373">
        <v>-5.6656540572291997E-2</v>
      </c>
      <c r="AQ373">
        <f>(Table2[[#This Row],[Sharpe Ratio]]-AVERAGE(Table2[Sharpe Ratio]))/_xlfn.STDEV.P(Table2[Sharpe Ratio])</f>
        <v>-1.378790498422789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-2.3777470164000918</v>
      </c>
      <c r="AS373">
        <f>_xlfn.RANK.AVG(Table2[[#This Row],[1Y Return vs Nifty Z-Score]],Table2[1Y Return vs Nifty Z-Score])</f>
        <v>195</v>
      </c>
      <c r="AT373">
        <f>_xlfn.RANK.AVG(Table2[[#This Row],[6M Return vs Nifty Z-Score]],Table2[6M Return vs Nifty Z-Score])</f>
        <v>243</v>
      </c>
      <c r="AU373">
        <f>_xlfn.RANK.AVG(Table2[[#This Row],[Sharpe Ratio Z-Score]],Table2[Sharpe Ratio Z-Score])</f>
        <v>670</v>
      </c>
      <c r="AV373">
        <f>(Table2[[#This Row],[Rank 1Y]]+Table2[[#This Row],[Rank 6M]]+Table2[[#This Row],[Rank Sharpe]])/3</f>
        <v>369.33333333333331</v>
      </c>
    </row>
    <row r="374" spans="1:48" x14ac:dyDescent="0.3">
      <c r="A374" t="s">
        <v>1142</v>
      </c>
      <c r="B374" t="s">
        <v>1143</v>
      </c>
      <c r="C374" t="s">
        <v>3138</v>
      </c>
      <c r="D374" t="s">
        <v>111</v>
      </c>
      <c r="E374">
        <v>11106.595693499999</v>
      </c>
      <c r="F374">
        <v>803.65</v>
      </c>
      <c r="G374">
        <v>48.8808418387936</v>
      </c>
      <c r="H374">
        <f>(Table2[[#This Row],[1Y Return vs Nifty]]-AVERAGE(Table2[1Y Return vs Nifty]))/_xlfn.STDEV.P(Table2[1Y Return vs Nifty])</f>
        <v>0.40866932686026142</v>
      </c>
      <c r="I374">
        <v>13.5474135213873</v>
      </c>
      <c r="J374">
        <f>(Table2[[#This Row],[1M Return vs Nifty]]-AVERAGE(Table2[1M Return vs Nifty]))/_xlfn.STDEV.P(Table2[1M Return vs Nifty])</f>
        <v>1.1567361945521246</v>
      </c>
      <c r="K374">
        <v>3.3356430697636998</v>
      </c>
      <c r="L374">
        <f>(Table2[[#This Row],[6M Return vs Nifty]]-AVERAGE(Table2[6M Return vs Nifty]))/_xlfn.STDEV.P(Table2[6M Return vs Nifty])</f>
        <v>-0.18281246219727712</v>
      </c>
      <c r="M374">
        <v>11.381864307783699</v>
      </c>
      <c r="N374">
        <f>(Table2[[#This Row],[1W Return vs Nifty]]-AVERAGE(Table2[1W Return vs Nifty]))/_xlfn.STDEV.P(Table2[1W Return vs Nifty])</f>
        <v>2.1013082343226062</v>
      </c>
      <c r="O374">
        <v>746.18</v>
      </c>
      <c r="P374">
        <v>727.68557964498996</v>
      </c>
      <c r="Q374">
        <v>657.78450192167202</v>
      </c>
      <c r="R374">
        <v>75.150740365043006</v>
      </c>
      <c r="S374" s="1">
        <f>(Table2[[#This Row],[Close Price]]-Table2[[#This Row],[20D EMA]])/Table2[[#This Row],[20D EMA]]</f>
        <v>7.7018949851242371E-2</v>
      </c>
      <c r="T374" s="1">
        <f>(Table2[[#This Row],[Close Price]]-Table2[[#This Row],[50D EMA]])/Table2[[#This Row],[50D EMA]]</f>
        <v>0.10439181767497738</v>
      </c>
      <c r="U374" s="1">
        <f>(Table2[[#This Row],[Close Price]]-Table2[[#This Row],[200D EMA]])/Table2[[#This Row],[200D EMA]]</f>
        <v>0.22175271331597501</v>
      </c>
      <c r="V374">
        <v>1.0821704344116401</v>
      </c>
      <c r="W374">
        <v>776</v>
      </c>
      <c r="X374">
        <v>840</v>
      </c>
      <c r="Y374">
        <v>731.05</v>
      </c>
      <c r="Z374">
        <v>840</v>
      </c>
      <c r="AA374">
        <v>769.3</v>
      </c>
      <c r="AB374">
        <v>840</v>
      </c>
      <c r="AC374" s="1">
        <f>(Table2[[#This Row],[Close Price]]/Table2[[#This Row],[Day Low]])-1</f>
        <v>3.5631443298969057E-2</v>
      </c>
      <c r="AD374" s="1">
        <f>(Table2[[#This Row],[Day High]]/Table2[[#This Row],[Close Price]])-1</f>
        <v>4.5231132955888764E-2</v>
      </c>
      <c r="AE374" s="1">
        <f>(Table2[[#This Row],[Close Price]]/Table2[[#This Row],[Current Week Low]])-1</f>
        <v>9.9309212776143907E-2</v>
      </c>
      <c r="AF374" s="1">
        <f>(Table2[[#This Row],[Current Week High]]/Table2[[#This Row],[Close Price]])-1</f>
        <v>4.5231132955888764E-2</v>
      </c>
      <c r="AG374" s="1">
        <f>(Table2[[#This Row],[Close Price]]/Table2[[#This Row],[Current Month Low]])-1</f>
        <v>4.4650981411672896E-2</v>
      </c>
      <c r="AH374" s="1">
        <f>(Table2[[#This Row],[Current Month High]]/Table2[[#This Row],[Close Price]])-1</f>
        <v>4.5231132955888764E-2</v>
      </c>
      <c r="AI374">
        <v>4.5231132955888702</v>
      </c>
      <c r="AJ374">
        <v>83.880562864660703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0.03</v>
      </c>
      <c r="AM374" t="s">
        <v>3175</v>
      </c>
      <c r="AN374">
        <v>11.33</v>
      </c>
      <c r="AO374" t="s">
        <v>3175</v>
      </c>
      <c r="AQ374">
        <f>(Table2[[#This Row],[Sharpe Ratio]]-AVERAGE(Table2[Sharpe Ratio]))/_xlfn.STDEV.P(Table2[Sharpe Ratio])</f>
        <v>-0.71731934386752538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2.76658194967019</v>
      </c>
      <c r="AS374">
        <f>_xlfn.RANK.AVG(Table2[[#This Row],[1Y Return vs Nifty Z-Score]],Table2[1Y Return vs Nifty Z-Score])</f>
        <v>192</v>
      </c>
      <c r="AT374">
        <f>_xlfn.RANK.AVG(Table2[[#This Row],[6M Return vs Nifty Z-Score]],Table2[6M Return vs Nifty Z-Score])</f>
        <v>376</v>
      </c>
      <c r="AU374">
        <f>_xlfn.RANK.AVG(Table2[[#This Row],[Sharpe Ratio Z-Score]],Table2[Sharpe Ratio Z-Score])</f>
        <v>541.5</v>
      </c>
      <c r="AV374">
        <f>(Table2[[#This Row],[Rank 1Y]]+Table2[[#This Row],[Rank 6M]]+Table2[[#This Row],[Rank Sharpe]])/3</f>
        <v>369.83333333333331</v>
      </c>
    </row>
    <row r="375" spans="1:48" x14ac:dyDescent="0.3">
      <c r="A375" t="s">
        <v>280</v>
      </c>
      <c r="B375" t="s">
        <v>281</v>
      </c>
      <c r="C375" t="s">
        <v>3129</v>
      </c>
      <c r="D375" t="s">
        <v>34</v>
      </c>
      <c r="E375">
        <v>97618.348860119993</v>
      </c>
      <c r="F375">
        <v>107.62</v>
      </c>
      <c r="G375">
        <v>15.483677644895501</v>
      </c>
      <c r="H375">
        <f>(Table2[[#This Row],[1Y Return vs Nifty]]-AVERAGE(Table2[1Y Return vs Nifty]))/_xlfn.STDEV.P(Table2[1Y Return vs Nifty])</f>
        <v>-0.16007646979377163</v>
      </c>
      <c r="I375">
        <v>-0.27802586385785999</v>
      </c>
      <c r="J375">
        <f>(Table2[[#This Row],[1M Return vs Nifty]]-AVERAGE(Table2[1M Return vs Nifty]))/_xlfn.STDEV.P(Table2[1M Return vs Nifty])</f>
        <v>-0.10825052853963095</v>
      </c>
      <c r="K375">
        <v>-22.512944652118499</v>
      </c>
      <c r="L375">
        <f>(Table2[[#This Row],[6M Return vs Nifty]]-AVERAGE(Table2[6M Return vs Nifty]))/_xlfn.STDEV.P(Table2[6M Return vs Nifty])</f>
        <v>-1.0398242704218965</v>
      </c>
      <c r="M375">
        <v>1.88448047827</v>
      </c>
      <c r="N375">
        <f>(Table2[[#This Row],[1W Return vs Nifty]]-AVERAGE(Table2[1W Return vs Nifty]))/_xlfn.STDEV.P(Table2[1W Return vs Nifty])</f>
        <v>-0.19697430657728948</v>
      </c>
      <c r="O375">
        <v>108.46</v>
      </c>
      <c r="P375">
        <v>109.570676224568</v>
      </c>
      <c r="Q375">
        <v>105.84470262927501</v>
      </c>
      <c r="R375">
        <v>44.754918584643598</v>
      </c>
      <c r="S375" s="1">
        <f>(Table2[[#This Row],[Close Price]]-Table2[[#This Row],[20D EMA]])/Table2[[#This Row],[20D EMA]]</f>
        <v>-7.744790706251053E-3</v>
      </c>
      <c r="T375" s="1">
        <f>(Table2[[#This Row],[Close Price]]-Table2[[#This Row],[50D EMA]])/Table2[[#This Row],[50D EMA]]</f>
        <v>-1.7802903950049891E-2</v>
      </c>
      <c r="U375" s="1">
        <f>(Table2[[#This Row],[Close Price]]-Table2[[#This Row],[200D EMA]])/Table2[[#This Row],[200D EMA]]</f>
        <v>1.6772661518479996E-2</v>
      </c>
      <c r="V375">
        <v>1.2565901109658799</v>
      </c>
      <c r="W375">
        <v>106.51</v>
      </c>
      <c r="X375">
        <v>110.35</v>
      </c>
      <c r="Y375">
        <v>106.51</v>
      </c>
      <c r="Z375">
        <v>113.5</v>
      </c>
      <c r="AA375">
        <v>106.51</v>
      </c>
      <c r="AB375">
        <v>112.46</v>
      </c>
      <c r="AC375" s="1">
        <f>(Table2[[#This Row],[Close Price]]/Table2[[#This Row],[Day Low]])-1</f>
        <v>1.0421556661346365E-2</v>
      </c>
      <c r="AD375" s="1">
        <f>(Table2[[#This Row],[Day High]]/Table2[[#This Row],[Close Price]])-1</f>
        <v>2.5367032150157787E-2</v>
      </c>
      <c r="AE375" s="1">
        <f>(Table2[[#This Row],[Close Price]]/Table2[[#This Row],[Current Week Low]])-1</f>
        <v>1.0421556661346365E-2</v>
      </c>
      <c r="AF375" s="1">
        <f>(Table2[[#This Row],[Current Week High]]/Table2[[#This Row],[Close Price]])-1</f>
        <v>5.4636684631109489E-2</v>
      </c>
      <c r="AG375" s="1">
        <f>(Table2[[#This Row],[Close Price]]/Table2[[#This Row],[Current Month Low]])-1</f>
        <v>1.0421556661346365E-2</v>
      </c>
      <c r="AH375" s="1">
        <f>(Table2[[#This Row],[Current Month High]]/Table2[[#This Row],[Close Price]])-1</f>
        <v>4.4973053335811031E-2</v>
      </c>
      <c r="AI375">
        <v>19.7732763426872</v>
      </c>
      <c r="AJ375">
        <v>57.293189125986501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-0.06</v>
      </c>
      <c r="AM375" t="s">
        <v>3174</v>
      </c>
      <c r="AN375">
        <v>1.97</v>
      </c>
      <c r="AO375" t="s">
        <v>3175</v>
      </c>
      <c r="AP375">
        <v>0.14484784236821399</v>
      </c>
      <c r="AQ375">
        <f>(Table2[[#This Row],[Sharpe Ratio]]-AVERAGE(Table2[Sharpe Ratio]))/_xlfn.STDEV.P(Table2[Sharpe Ratio])</f>
        <v>0.97379466624199262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346</v>
      </c>
      <c r="AT375">
        <f>_xlfn.RANK.AVG(Table2[[#This Row],[6M Return vs Nifty Z-Score]],Table2[6M Return vs Nifty Z-Score])</f>
        <v>650</v>
      </c>
      <c r="AU375">
        <f>_xlfn.RANK.AVG(Table2[[#This Row],[Sharpe Ratio Z-Score]],Table2[Sharpe Ratio Z-Score])</f>
        <v>115</v>
      </c>
      <c r="AV375">
        <f>(Table2[[#This Row],[Rank 1Y]]+Table2[[#This Row],[Rank 6M]]+Table2[[#This Row],[Rank Sharpe]])/3</f>
        <v>370.33333333333331</v>
      </c>
    </row>
    <row r="376" spans="1:48" x14ac:dyDescent="0.3">
      <c r="A376" t="s">
        <v>616</v>
      </c>
      <c r="B376" t="s">
        <v>617</v>
      </c>
      <c r="C376" t="s">
        <v>3135</v>
      </c>
      <c r="D376" t="s">
        <v>190</v>
      </c>
      <c r="E376">
        <v>31938.20295264</v>
      </c>
      <c r="F376">
        <v>2270.5500000000002</v>
      </c>
      <c r="G376">
        <v>15.4693127593113</v>
      </c>
      <c r="H376">
        <f>(Table2[[#This Row],[1Y Return vs Nifty]]-AVERAGE(Table2[1Y Return vs Nifty]))/_xlfn.STDEV.P(Table2[1Y Return vs Nifty])</f>
        <v>-0.16032110039318409</v>
      </c>
      <c r="I376">
        <v>-6.1910897834462499</v>
      </c>
      <c r="J376">
        <f>(Table2[[#This Row],[1M Return vs Nifty]]-AVERAGE(Table2[1M Return vs Nifty]))/_xlfn.STDEV.P(Table2[1M Return vs Nifty])</f>
        <v>-0.64927834998124012</v>
      </c>
      <c r="K376">
        <v>9.1489690609583203</v>
      </c>
      <c r="L376">
        <f>(Table2[[#This Row],[6M Return vs Nifty]]-AVERAGE(Table2[6M Return vs Nifty]))/_xlfn.STDEV.P(Table2[6M Return vs Nifty])</f>
        <v>9.92878436975588E-3</v>
      </c>
      <c r="M376">
        <v>2.91616379868747</v>
      </c>
      <c r="N376">
        <f>(Table2[[#This Row],[1W Return vs Nifty]]-AVERAGE(Table2[1W Return vs Nifty]))/_xlfn.STDEV.P(Table2[1W Return vs Nifty])</f>
        <v>5.2683894630159593E-2</v>
      </c>
      <c r="O376">
        <v>2417.04</v>
      </c>
      <c r="P376">
        <v>2458.44971705334</v>
      </c>
      <c r="Q376">
        <v>2224.6405671051998</v>
      </c>
      <c r="R376">
        <v>22.5179457873088</v>
      </c>
      <c r="S376" s="1">
        <f>(Table2[[#This Row],[Close Price]]-Table2[[#This Row],[20D EMA]])/Table2[[#This Row],[20D EMA]]</f>
        <v>-6.06071889583953E-2</v>
      </c>
      <c r="T376" s="1">
        <f>(Table2[[#This Row],[Close Price]]-Table2[[#This Row],[50D EMA]])/Table2[[#This Row],[50D EMA]]</f>
        <v>-7.6430164810754611E-2</v>
      </c>
      <c r="U376" s="1">
        <f>(Table2[[#This Row],[Close Price]]-Table2[[#This Row],[200D EMA]])/Table2[[#This Row],[200D EMA]]</f>
        <v>2.0636786712264151E-2</v>
      </c>
      <c r="V376">
        <v>2.0954575357167</v>
      </c>
      <c r="W376">
        <v>2250</v>
      </c>
      <c r="X376">
        <v>2336.3000000000002</v>
      </c>
      <c r="Y376">
        <v>2250</v>
      </c>
      <c r="Z376">
        <v>2435.6999999999998</v>
      </c>
      <c r="AA376">
        <v>2250</v>
      </c>
      <c r="AB376">
        <v>2418.6999999999998</v>
      </c>
      <c r="AC376" s="1">
        <f>(Table2[[#This Row],[Close Price]]/Table2[[#This Row],[Day Low]])-1</f>
        <v>9.1333333333334377E-3</v>
      </c>
      <c r="AD376" s="1">
        <f>(Table2[[#This Row],[Day High]]/Table2[[#This Row],[Close Price]])-1</f>
        <v>2.8957741516372648E-2</v>
      </c>
      <c r="AE376" s="1">
        <f>(Table2[[#This Row],[Close Price]]/Table2[[#This Row],[Current Week Low]])-1</f>
        <v>9.1333333333334377E-3</v>
      </c>
      <c r="AF376" s="1">
        <f>(Table2[[#This Row],[Current Week High]]/Table2[[#This Row],[Close Price]])-1</f>
        <v>7.2735680782189061E-2</v>
      </c>
      <c r="AG376" s="1">
        <f>(Table2[[#This Row],[Close Price]]/Table2[[#This Row],[Current Month Low]])-1</f>
        <v>9.1333333333334377E-3</v>
      </c>
      <c r="AH376" s="1">
        <f>(Table2[[#This Row],[Current Month High]]/Table2[[#This Row],[Close Price]])-1</f>
        <v>6.5248508070731681E-2</v>
      </c>
      <c r="AI376">
        <v>34.826363656382803</v>
      </c>
      <c r="AJ376">
        <v>47.433524885555599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-0.13</v>
      </c>
      <c r="AM376" t="s">
        <v>3174</v>
      </c>
      <c r="AN376">
        <v>-5.7</v>
      </c>
      <c r="AO376" t="s">
        <v>3174</v>
      </c>
      <c r="AP376">
        <v>2.1858411537384E-2</v>
      </c>
      <c r="AQ376">
        <f>(Table2[[#This Row],[Sharpe Ratio]]-AVERAGE(Table2[Sharpe Ratio]))/_xlfn.STDEV.P(Table2[Sharpe Ratio])</f>
        <v>-0.46212005760103297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347</v>
      </c>
      <c r="AT376">
        <f>_xlfn.RANK.AVG(Table2[[#This Row],[6M Return vs Nifty Z-Score]],Table2[6M Return vs Nifty Z-Score])</f>
        <v>315</v>
      </c>
      <c r="AU376">
        <f>_xlfn.RANK.AVG(Table2[[#This Row],[Sharpe Ratio Z-Score]],Table2[Sharpe Ratio Z-Score])</f>
        <v>451</v>
      </c>
      <c r="AV376">
        <f>(Table2[[#This Row],[Rank 1Y]]+Table2[[#This Row],[Rank 6M]]+Table2[[#This Row],[Rank Sharpe]])/3</f>
        <v>371</v>
      </c>
    </row>
    <row r="377" spans="1:48" x14ac:dyDescent="0.3">
      <c r="A377" t="s">
        <v>396</v>
      </c>
      <c r="B377" t="s">
        <v>397</v>
      </c>
      <c r="C377" t="s">
        <v>3129</v>
      </c>
      <c r="D377" t="s">
        <v>398</v>
      </c>
      <c r="E377">
        <v>59352.051191603001</v>
      </c>
      <c r="F377">
        <v>227.83</v>
      </c>
      <c r="G377">
        <v>1.11591809707172</v>
      </c>
      <c r="H377">
        <f>(Table2[[#This Row],[1Y Return vs Nifty]]-AVERAGE(Table2[1Y Return vs Nifty]))/_xlfn.STDEV.P(Table2[1Y Return vs Nifty])</f>
        <v>-0.40475601212610041</v>
      </c>
      <c r="I377">
        <v>5.9452896157124799</v>
      </c>
      <c r="J377">
        <f>(Table2[[#This Row],[1M Return vs Nifty]]-AVERAGE(Table2[1M Return vs Nifty]))/_xlfn.STDEV.P(Table2[1M Return vs Nifty])</f>
        <v>0.4611643910085686</v>
      </c>
      <c r="K377">
        <v>-0.26444730243622899</v>
      </c>
      <c r="L377">
        <f>(Table2[[#This Row],[6M Return vs Nifty]]-AVERAGE(Table2[6M Return vs Nifty]))/_xlfn.STDEV.P(Table2[6M Return vs Nifty])</f>
        <v>-0.30217372064774239</v>
      </c>
      <c r="M377">
        <v>2.90512206759167</v>
      </c>
      <c r="N377">
        <f>(Table2[[#This Row],[1W Return vs Nifty]]-AVERAGE(Table2[1W Return vs Nifty]))/_xlfn.STDEV.P(Table2[1W Return vs Nifty])</f>
        <v>5.0011893766097645E-2</v>
      </c>
      <c r="O377">
        <v>229.93</v>
      </c>
      <c r="P377">
        <v>225.537123422923</v>
      </c>
      <c r="Q377">
        <v>209.59477379526001</v>
      </c>
      <c r="R377">
        <v>41.452361074183202</v>
      </c>
      <c r="S377" s="1">
        <f>(Table2[[#This Row],[Close Price]]-Table2[[#This Row],[20D EMA]])/Table2[[#This Row],[20D EMA]]</f>
        <v>-9.1332144565737152E-3</v>
      </c>
      <c r="T377" s="1">
        <f>(Table2[[#This Row],[Close Price]]-Table2[[#This Row],[50D EMA]])/Table2[[#This Row],[50D EMA]]</f>
        <v>1.0166293434440282E-2</v>
      </c>
      <c r="U377" s="1">
        <f>(Table2[[#This Row],[Close Price]]-Table2[[#This Row],[200D EMA]])/Table2[[#This Row],[200D EMA]]</f>
        <v>8.7002294353736367E-2</v>
      </c>
      <c r="V377">
        <v>1.30500036657038</v>
      </c>
      <c r="W377">
        <v>227.05</v>
      </c>
      <c r="X377">
        <v>235</v>
      </c>
      <c r="Y377">
        <v>227.05</v>
      </c>
      <c r="Z377">
        <v>244</v>
      </c>
      <c r="AA377">
        <v>227.05</v>
      </c>
      <c r="AB377">
        <v>244</v>
      </c>
      <c r="AC377" s="1">
        <f>(Table2[[#This Row],[Close Price]]/Table2[[#This Row],[Day Low]])-1</f>
        <v>3.435366659326089E-3</v>
      </c>
      <c r="AD377" s="1">
        <f>(Table2[[#This Row],[Day High]]/Table2[[#This Row],[Close Price]])-1</f>
        <v>3.1470833516218155E-2</v>
      </c>
      <c r="AE377" s="1">
        <f>(Table2[[#This Row],[Close Price]]/Table2[[#This Row],[Current Week Low]])-1</f>
        <v>3.435366659326089E-3</v>
      </c>
      <c r="AF377" s="1">
        <f>(Table2[[#This Row],[Current Week High]]/Table2[[#This Row],[Close Price]])-1</f>
        <v>7.0973971821094661E-2</v>
      </c>
      <c r="AG377" s="1">
        <f>(Table2[[#This Row],[Close Price]]/Table2[[#This Row],[Current Month Low]])-1</f>
        <v>3.435366659326089E-3</v>
      </c>
      <c r="AH377" s="1">
        <f>(Table2[[#This Row],[Current Month High]]/Table2[[#This Row],[Close Price]])-1</f>
        <v>7.0973971821094661E-2</v>
      </c>
      <c r="AI377">
        <v>8.3702760830443701</v>
      </c>
      <c r="AJ377">
        <v>46.987096774193503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0.01</v>
      </c>
      <c r="AM377" t="s">
        <v>3175</v>
      </c>
      <c r="AN377">
        <v>1.18</v>
      </c>
      <c r="AO377" t="s">
        <v>3175</v>
      </c>
      <c r="AP377">
        <v>9.0118615368891999E-2</v>
      </c>
      <c r="AQ377">
        <f>(Table2[[#This Row],[Sharpe Ratio]]-AVERAGE(Table2[Sharpe Ratio]))/_xlfn.STDEV.P(Table2[Sharpe Ratio])</f>
        <v>0.33482510323158898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0.13907165523241244</v>
      </c>
      <c r="AS377">
        <f>_xlfn.RANK.AVG(Table2[[#This Row],[1Y Return vs Nifty Z-Score]],Table2[1Y Return vs Nifty Z-Score])</f>
        <v>436</v>
      </c>
      <c r="AT377">
        <f>_xlfn.RANK.AVG(Table2[[#This Row],[6M Return vs Nifty Z-Score]],Table2[6M Return vs Nifty Z-Score])</f>
        <v>425</v>
      </c>
      <c r="AU377">
        <f>_xlfn.RANK.AVG(Table2[[#This Row],[Sharpe Ratio Z-Score]],Table2[Sharpe Ratio Z-Score])</f>
        <v>256</v>
      </c>
      <c r="AV377">
        <f>(Table2[[#This Row],[Rank 1Y]]+Table2[[#This Row],[Rank 6M]]+Table2[[#This Row],[Rank Sharpe]])/3</f>
        <v>372.33333333333331</v>
      </c>
    </row>
    <row r="378" spans="1:48" x14ac:dyDescent="0.3">
      <c r="A378" t="s">
        <v>75</v>
      </c>
      <c r="B378" t="s">
        <v>76</v>
      </c>
      <c r="C378" t="s">
        <v>3137</v>
      </c>
      <c r="D378" t="s">
        <v>77</v>
      </c>
      <c r="E378">
        <v>329995.74469994998</v>
      </c>
      <c r="F378">
        <v>11450.25</v>
      </c>
      <c r="G378">
        <v>12.296425653094101</v>
      </c>
      <c r="H378">
        <f>(Table2[[#This Row],[1Y Return vs Nifty]]-AVERAGE(Table2[1Y Return vs Nifty]))/_xlfn.STDEV.P(Table2[1Y Return vs Nifty])</f>
        <v>-0.21435461636603181</v>
      </c>
      <c r="I378">
        <v>3.4144311023734</v>
      </c>
      <c r="J378">
        <f>(Table2[[#This Row],[1M Return vs Nifty]]-AVERAGE(Table2[1M Return vs Nifty]))/_xlfn.STDEV.P(Table2[1M Return vs Nifty])</f>
        <v>0.22959833887901415</v>
      </c>
      <c r="K378">
        <v>3.3404743188917898</v>
      </c>
      <c r="L378">
        <f>(Table2[[#This Row],[6M Return vs Nifty]]-AVERAGE(Table2[6M Return vs Nifty]))/_xlfn.STDEV.P(Table2[6M Return vs Nifty])</f>
        <v>-0.18265228178062159</v>
      </c>
      <c r="M378">
        <v>1.84549174043861</v>
      </c>
      <c r="N378">
        <f>(Table2[[#This Row],[1W Return vs Nifty]]-AVERAGE(Table2[1W Return vs Nifty]))/_xlfn.STDEV.P(Table2[1W Return vs Nifty])</f>
        <v>-0.20640923487524321</v>
      </c>
      <c r="O378">
        <v>11694.96</v>
      </c>
      <c r="P378">
        <v>11523.508691778499</v>
      </c>
      <c r="Q378">
        <v>10537.5006545501</v>
      </c>
      <c r="R378">
        <v>33.655837987165398</v>
      </c>
      <c r="S378" s="1">
        <f>(Table2[[#This Row],[Close Price]]-Table2[[#This Row],[20D EMA]])/Table2[[#This Row],[20D EMA]]</f>
        <v>-2.0924398202302456E-2</v>
      </c>
      <c r="T378" s="1">
        <f>(Table2[[#This Row],[Close Price]]-Table2[[#This Row],[50D EMA]])/Table2[[#This Row],[50D EMA]]</f>
        <v>-6.3573251635386041E-3</v>
      </c>
      <c r="U378" s="1">
        <f>(Table2[[#This Row],[Close Price]]-Table2[[#This Row],[200D EMA]])/Table2[[#This Row],[200D EMA]]</f>
        <v>8.6619149585131852E-2</v>
      </c>
      <c r="V378">
        <v>1.0408776906269399</v>
      </c>
      <c r="W378">
        <v>11380</v>
      </c>
      <c r="X378">
        <v>11829.15</v>
      </c>
      <c r="Y378">
        <v>11380</v>
      </c>
      <c r="Z378">
        <v>11930</v>
      </c>
      <c r="AA378">
        <v>11380</v>
      </c>
      <c r="AB378">
        <v>11930</v>
      </c>
      <c r="AC378" s="1">
        <f>(Table2[[#This Row],[Close Price]]/Table2[[#This Row],[Day Low]])-1</f>
        <v>6.1731107205624802E-3</v>
      </c>
      <c r="AD378" s="1">
        <f>(Table2[[#This Row],[Day High]]/Table2[[#This Row],[Close Price]])-1</f>
        <v>3.3090980546276239E-2</v>
      </c>
      <c r="AE378" s="1">
        <f>(Table2[[#This Row],[Close Price]]/Table2[[#This Row],[Current Week Low]])-1</f>
        <v>6.1731107205624802E-3</v>
      </c>
      <c r="AF378" s="1">
        <f>(Table2[[#This Row],[Current Week High]]/Table2[[#This Row],[Close Price]])-1</f>
        <v>4.1898648501124347E-2</v>
      </c>
      <c r="AG378" s="1">
        <f>(Table2[[#This Row],[Close Price]]/Table2[[#This Row],[Current Month Low]])-1</f>
        <v>6.1731107205624802E-3</v>
      </c>
      <c r="AH378" s="1">
        <f>(Table2[[#This Row],[Current Month High]]/Table2[[#This Row],[Close Price]])-1</f>
        <v>4.1898648501124347E-2</v>
      </c>
      <c r="AI378">
        <v>6.0064190738193499</v>
      </c>
      <c r="AJ378">
        <v>42.326648063094602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</v>
      </c>
      <c r="AM378" t="s">
        <v>3176</v>
      </c>
      <c r="AN378">
        <v>-1.68</v>
      </c>
      <c r="AO378" t="s">
        <v>3174</v>
      </c>
      <c r="AP378">
        <v>4.9427110907207E-2</v>
      </c>
      <c r="AQ378">
        <f>(Table2[[#This Row],[Sharpe Ratio]]-AVERAGE(Table2[Sharpe Ratio]))/_xlfn.STDEV.P(Table2[Sharpe Ratio])</f>
        <v>-0.14025255179249635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-0.51407034593537881</v>
      </c>
      <c r="AS378">
        <f>_xlfn.RANK.AVG(Table2[[#This Row],[1Y Return vs Nifty Z-Score]],Table2[1Y Return vs Nifty Z-Score])</f>
        <v>364</v>
      </c>
      <c r="AT378">
        <f>_xlfn.RANK.AVG(Table2[[#This Row],[6M Return vs Nifty Z-Score]],Table2[6M Return vs Nifty Z-Score])</f>
        <v>375</v>
      </c>
      <c r="AU378">
        <f>_xlfn.RANK.AVG(Table2[[#This Row],[Sharpe Ratio Z-Score]],Table2[Sharpe Ratio Z-Score])</f>
        <v>379</v>
      </c>
      <c r="AV378">
        <f>(Table2[[#This Row],[Rank 1Y]]+Table2[[#This Row],[Rank 6M]]+Table2[[#This Row],[Rank Sharpe]])/3</f>
        <v>372.66666666666669</v>
      </c>
    </row>
    <row r="379" spans="1:48" x14ac:dyDescent="0.3">
      <c r="A379" t="s">
        <v>1755</v>
      </c>
      <c r="B379" t="s">
        <v>1756</v>
      </c>
      <c r="C379" t="s">
        <v>3143</v>
      </c>
      <c r="D379" t="s">
        <v>482</v>
      </c>
      <c r="E379">
        <v>4629.53978577</v>
      </c>
      <c r="F379">
        <v>404.15</v>
      </c>
      <c r="G379">
        <v>0.31661022513814502</v>
      </c>
      <c r="H379">
        <f>(Table2[[#This Row],[1Y Return vs Nifty]]-AVERAGE(Table2[1Y Return vs Nifty]))/_xlfn.STDEV.P(Table2[1Y Return vs Nifty])</f>
        <v>-0.41836803588222998</v>
      </c>
      <c r="I379">
        <v>16.720512035144399</v>
      </c>
      <c r="J379">
        <f>(Table2[[#This Row],[1M Return vs Nifty]]-AVERAGE(Table2[1M Return vs Nifty]))/_xlfn.STDEV.P(Table2[1M Return vs Nifty])</f>
        <v>1.4470653030250655</v>
      </c>
      <c r="K379">
        <v>-8.13550630678529</v>
      </c>
      <c r="L379">
        <f>(Table2[[#This Row],[6M Return vs Nifty]]-AVERAGE(Table2[6M Return vs Nifty]))/_xlfn.STDEV.P(Table2[6M Return vs Nifty])</f>
        <v>-0.56313925511094087</v>
      </c>
      <c r="M379">
        <v>4.3270882874905396</v>
      </c>
      <c r="N379">
        <f>(Table2[[#This Row],[1W Return vs Nifty]]-AVERAGE(Table2[1W Return vs Nifty]))/_xlfn.STDEV.P(Table2[1W Return vs Nifty])</f>
        <v>0.39411509056301303</v>
      </c>
      <c r="O379">
        <v>398.3</v>
      </c>
      <c r="P379">
        <v>386.38109650113</v>
      </c>
      <c r="Q379">
        <v>366.25606679431002</v>
      </c>
      <c r="R379">
        <v>51.320704209978302</v>
      </c>
      <c r="S379" s="1">
        <f>(Table2[[#This Row],[Close Price]]-Table2[[#This Row],[20D EMA]])/Table2[[#This Row],[20D EMA]]</f>
        <v>1.4687421541551508E-2</v>
      </c>
      <c r="T379" s="1">
        <f>(Table2[[#This Row],[Close Price]]-Table2[[#This Row],[50D EMA]])/Table2[[#This Row],[50D EMA]]</f>
        <v>4.5988024931281825E-2</v>
      </c>
      <c r="U379" s="1">
        <f>(Table2[[#This Row],[Close Price]]-Table2[[#This Row],[200D EMA]])/Table2[[#This Row],[200D EMA]]</f>
        <v>0.10346295021775367</v>
      </c>
      <c r="V379">
        <v>1.9357610466922901</v>
      </c>
      <c r="W379">
        <v>399</v>
      </c>
      <c r="X379">
        <v>422.7</v>
      </c>
      <c r="Y379">
        <v>399</v>
      </c>
      <c r="Z379">
        <v>438.95</v>
      </c>
      <c r="AA379">
        <v>399</v>
      </c>
      <c r="AB379">
        <v>438.95</v>
      </c>
      <c r="AC379" s="1">
        <f>(Table2[[#This Row],[Close Price]]/Table2[[#This Row],[Day Low]])-1</f>
        <v>1.2907268170426089E-2</v>
      </c>
      <c r="AD379" s="1">
        <f>(Table2[[#This Row],[Day High]]/Table2[[#This Row],[Close Price]])-1</f>
        <v>4.589879995051338E-2</v>
      </c>
      <c r="AE379" s="1">
        <f>(Table2[[#This Row],[Close Price]]/Table2[[#This Row],[Current Week Low]])-1</f>
        <v>1.2907268170426089E-2</v>
      </c>
      <c r="AF379" s="1">
        <f>(Table2[[#This Row],[Current Week High]]/Table2[[#This Row],[Close Price]])-1</f>
        <v>8.6106643572930963E-2</v>
      </c>
      <c r="AG379" s="1">
        <f>(Table2[[#This Row],[Close Price]]/Table2[[#This Row],[Current Month Low]])-1</f>
        <v>1.2907268170426089E-2</v>
      </c>
      <c r="AH379" s="1">
        <f>(Table2[[#This Row],[Current Month High]]/Table2[[#This Row],[Close Price]])-1</f>
        <v>8.6106643572930963E-2</v>
      </c>
      <c r="AI379">
        <v>13.5345787455152</v>
      </c>
      <c r="AJ379">
        <v>43.544663470076301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7.0000000000000007E-2</v>
      </c>
      <c r="AM379" t="s">
        <v>3175</v>
      </c>
      <c r="AN379">
        <v>-1</v>
      </c>
      <c r="AO379" t="s">
        <v>3174</v>
      </c>
      <c r="AP379">
        <v>0.121449894671716</v>
      </c>
      <c r="AQ379">
        <f>(Table2[[#This Row],[Sharpe Ratio]]-AVERAGE(Table2[Sharpe Ratio]))/_xlfn.STDEV.P(Table2[Sharpe Ratio])</f>
        <v>0.70062113110039792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1.5602942336953056</v>
      </c>
      <c r="AS379">
        <f>_xlfn.RANK.AVG(Table2[[#This Row],[1Y Return vs Nifty Z-Score]],Table2[1Y Return vs Nifty Z-Score])</f>
        <v>437</v>
      </c>
      <c r="AT379">
        <f>_xlfn.RANK.AVG(Table2[[#This Row],[6M Return vs Nifty Z-Score]],Table2[6M Return vs Nifty Z-Score])</f>
        <v>511</v>
      </c>
      <c r="AU379">
        <f>_xlfn.RANK.AVG(Table2[[#This Row],[Sharpe Ratio Z-Score]],Table2[Sharpe Ratio Z-Score])</f>
        <v>170</v>
      </c>
      <c r="AV379">
        <f>(Table2[[#This Row],[Rank 1Y]]+Table2[[#This Row],[Rank 6M]]+Table2[[#This Row],[Rank Sharpe]])/3</f>
        <v>372.66666666666669</v>
      </c>
    </row>
    <row r="380" spans="1:48" x14ac:dyDescent="0.3">
      <c r="A380" t="s">
        <v>101</v>
      </c>
      <c r="B380" t="s">
        <v>102</v>
      </c>
      <c r="C380" t="s">
        <v>3134</v>
      </c>
      <c r="D380" t="s">
        <v>103</v>
      </c>
      <c r="E380">
        <v>285315.92993735999</v>
      </c>
      <c r="F380">
        <v>1801.2</v>
      </c>
      <c r="G380">
        <v>56.625962891405003</v>
      </c>
      <c r="H380">
        <f>(Table2[[#This Row],[1Y Return vs Nifty]]-AVERAGE(Table2[1Y Return vs Nifty]))/_xlfn.STDEV.P(Table2[1Y Return vs Nifty])</f>
        <v>0.5405669040819292</v>
      </c>
      <c r="I380">
        <v>-2.9279108452806399</v>
      </c>
      <c r="J380">
        <f>(Table2[[#This Row],[1M Return vs Nifty]]-AVERAGE(Table2[1M Return vs Nifty]))/_xlfn.STDEV.P(Table2[1M Return vs Nifty])</f>
        <v>-0.35070714968669331</v>
      </c>
      <c r="K380">
        <v>-15.844913106443499</v>
      </c>
      <c r="L380">
        <f>(Table2[[#This Row],[6M Return vs Nifty]]-AVERAGE(Table2[6M Return vs Nifty]))/_xlfn.STDEV.P(Table2[6M Return vs Nifty])</f>
        <v>-0.81874519895602915</v>
      </c>
      <c r="M380">
        <v>-7.8184851611832702</v>
      </c>
      <c r="N380">
        <f>(Table2[[#This Row],[1W Return vs Nifty]]-AVERAGE(Table2[1W Return vs Nifty]))/_xlfn.STDEV.P(Table2[1W Return vs Nifty])</f>
        <v>-2.5450058197196719</v>
      </c>
      <c r="O380">
        <v>1916.41</v>
      </c>
      <c r="P380">
        <v>1885.57618763867</v>
      </c>
      <c r="Q380">
        <v>1740.08714397732</v>
      </c>
      <c r="R380">
        <v>25.896743760997399</v>
      </c>
      <c r="S380" s="1">
        <f>(Table2[[#This Row],[Close Price]]-Table2[[#This Row],[20D EMA]])/Table2[[#This Row],[20D EMA]]</f>
        <v>-6.0117615750283099E-2</v>
      </c>
      <c r="T380" s="1">
        <f>(Table2[[#This Row],[Close Price]]-Table2[[#This Row],[50D EMA]])/Table2[[#This Row],[50D EMA]]</f>
        <v>-4.4748225074021174E-2</v>
      </c>
      <c r="U380" s="1">
        <f>(Table2[[#This Row],[Close Price]]-Table2[[#This Row],[200D EMA]])/Table2[[#This Row],[200D EMA]]</f>
        <v>3.5120572112839289E-2</v>
      </c>
      <c r="V380">
        <v>1.08735931866879</v>
      </c>
      <c r="W380">
        <v>1780</v>
      </c>
      <c r="X380">
        <v>1835</v>
      </c>
      <c r="Y380">
        <v>1775.75</v>
      </c>
      <c r="Z380">
        <v>1988.45</v>
      </c>
      <c r="AA380">
        <v>1775.75</v>
      </c>
      <c r="AB380">
        <v>1929.55</v>
      </c>
      <c r="AC380" s="1">
        <f>(Table2[[#This Row],[Close Price]]/Table2[[#This Row],[Day Low]])-1</f>
        <v>1.191011235955064E-2</v>
      </c>
      <c r="AD380" s="1">
        <f>(Table2[[#This Row],[Day High]]/Table2[[#This Row],[Close Price]])-1</f>
        <v>1.8765267599378133E-2</v>
      </c>
      <c r="AE380" s="1">
        <f>(Table2[[#This Row],[Close Price]]/Table2[[#This Row],[Current Week Low]])-1</f>
        <v>1.4331972406025573E-2</v>
      </c>
      <c r="AF380" s="1">
        <f>(Table2[[#This Row],[Current Week High]]/Table2[[#This Row],[Close Price]])-1</f>
        <v>0.10395847212969134</v>
      </c>
      <c r="AG380" s="1">
        <f>(Table2[[#This Row],[Close Price]]/Table2[[#This Row],[Current Month Low]])-1</f>
        <v>1.4331972406025573E-2</v>
      </c>
      <c r="AH380" s="1">
        <f>(Table2[[#This Row],[Current Month High]]/Table2[[#This Row],[Close Price]])-1</f>
        <v>7.1258050188762967E-2</v>
      </c>
      <c r="AI380">
        <v>20.702864756828699</v>
      </c>
      <c r="AJ380">
        <v>120.857090307154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0.05</v>
      </c>
      <c r="AM380" t="s">
        <v>3175</v>
      </c>
      <c r="AN380">
        <v>-7.84</v>
      </c>
      <c r="AO380" t="s">
        <v>3174</v>
      </c>
      <c r="AP380">
        <v>5.1825504194078997E-2</v>
      </c>
      <c r="AQ380">
        <f>(Table2[[#This Row],[Sharpe Ratio]]-AVERAGE(Table2[Sharpe Ratio]))/_xlfn.STDEV.P(Table2[Sharpe Ratio])</f>
        <v>-0.11225105433924946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-3.2861423186197145</v>
      </c>
      <c r="AS380">
        <f>_xlfn.RANK.AVG(Table2[[#This Row],[1Y Return vs Nifty Z-Score]],Table2[1Y Return vs Nifty Z-Score])</f>
        <v>163</v>
      </c>
      <c r="AT380">
        <f>_xlfn.RANK.AVG(Table2[[#This Row],[6M Return vs Nifty Z-Score]],Table2[6M Return vs Nifty Z-Score])</f>
        <v>589</v>
      </c>
      <c r="AU380">
        <f>_xlfn.RANK.AVG(Table2[[#This Row],[Sharpe Ratio Z-Score]],Table2[Sharpe Ratio Z-Score])</f>
        <v>368</v>
      </c>
      <c r="AV380">
        <f>(Table2[[#This Row],[Rank 1Y]]+Table2[[#This Row],[Rank 6M]]+Table2[[#This Row],[Rank Sharpe]])/3</f>
        <v>373.33333333333331</v>
      </c>
    </row>
    <row r="381" spans="1:48" x14ac:dyDescent="0.3">
      <c r="A381" t="s">
        <v>73</v>
      </c>
      <c r="B381" t="s">
        <v>74</v>
      </c>
      <c r="C381" t="s">
        <v>3135</v>
      </c>
      <c r="D381" t="s">
        <v>60</v>
      </c>
      <c r="E381">
        <v>342598.28946900001</v>
      </c>
      <c r="F381">
        <v>930.75</v>
      </c>
      <c r="G381">
        <v>22.985020902615101</v>
      </c>
      <c r="H381">
        <f>(Table2[[#This Row],[1Y Return vs Nifty]]-AVERAGE(Table2[1Y Return vs Nifty]))/_xlfn.STDEV.P(Table2[1Y Return vs Nifty])</f>
        <v>-3.2330370684357186E-2</v>
      </c>
      <c r="I381">
        <v>-13.397421597410901</v>
      </c>
      <c r="J381">
        <f>(Table2[[#This Row],[1M Return vs Nifty]]-AVERAGE(Table2[1M Return vs Nifty]))/_xlfn.STDEV.P(Table2[1M Return vs Nifty])</f>
        <v>-1.3086363503199296</v>
      </c>
      <c r="K381">
        <v>-19.095948615494699</v>
      </c>
      <c r="L381">
        <f>(Table2[[#This Row],[6M Return vs Nifty]]-AVERAGE(Table2[6M Return vs Nifty]))/_xlfn.STDEV.P(Table2[6M Return vs Nifty])</f>
        <v>-0.92653351800046846</v>
      </c>
      <c r="M381">
        <v>-2.7782395997644702</v>
      </c>
      <c r="N381">
        <f>(Table2[[#This Row],[1W Return vs Nifty]]-AVERAGE(Table2[1W Return vs Nifty]))/_xlfn.STDEV.P(Table2[1W Return vs Nifty])</f>
        <v>-1.3253111560524713</v>
      </c>
      <c r="O381">
        <v>984.83</v>
      </c>
      <c r="P381">
        <v>1011.862501115</v>
      </c>
      <c r="Q381">
        <v>939.79778730646206</v>
      </c>
      <c r="R381">
        <v>27.1042324878382</v>
      </c>
      <c r="S381" s="1">
        <f>(Table2[[#This Row],[Close Price]]-Table2[[#This Row],[20D EMA]])/Table2[[#This Row],[20D EMA]]</f>
        <v>-5.4913030675345025E-2</v>
      </c>
      <c r="T381" s="1">
        <f>(Table2[[#This Row],[Close Price]]-Table2[[#This Row],[50D EMA]])/Table2[[#This Row],[50D EMA]]</f>
        <v>-8.0161584232659899E-2</v>
      </c>
      <c r="U381" s="1">
        <f>(Table2[[#This Row],[Close Price]]-Table2[[#This Row],[200D EMA]])/Table2[[#This Row],[200D EMA]]</f>
        <v>-9.6273766853545804E-3</v>
      </c>
      <c r="V381">
        <v>1.1034774651136501</v>
      </c>
      <c r="W381">
        <v>920</v>
      </c>
      <c r="X381">
        <v>949.2</v>
      </c>
      <c r="Y381">
        <v>920</v>
      </c>
      <c r="Z381">
        <v>996.95</v>
      </c>
      <c r="AA381">
        <v>920</v>
      </c>
      <c r="AB381">
        <v>984.5</v>
      </c>
      <c r="AC381" s="1">
        <f>(Table2[[#This Row],[Close Price]]/Table2[[#This Row],[Day Low]])-1</f>
        <v>1.1684782608695654E-2</v>
      </c>
      <c r="AD381" s="1">
        <f>(Table2[[#This Row],[Day High]]/Table2[[#This Row],[Close Price]])-1</f>
        <v>1.9822723609991932E-2</v>
      </c>
      <c r="AE381" s="1">
        <f>(Table2[[#This Row],[Close Price]]/Table2[[#This Row],[Current Week Low]])-1</f>
        <v>1.1684782608695654E-2</v>
      </c>
      <c r="AF381" s="1">
        <f>(Table2[[#This Row],[Current Week High]]/Table2[[#This Row],[Close Price]])-1</f>
        <v>7.1125436475960369E-2</v>
      </c>
      <c r="AG381" s="1">
        <f>(Table2[[#This Row],[Close Price]]/Table2[[#This Row],[Current Month Low]])-1</f>
        <v>1.1684782608695654E-2</v>
      </c>
      <c r="AH381" s="1">
        <f>(Table2[[#This Row],[Current Month High]]/Table2[[#This Row],[Close Price]])-1</f>
        <v>5.7749127048079441E-2</v>
      </c>
      <c r="AI381">
        <v>26.672038678484999</v>
      </c>
      <c r="AJ381">
        <v>53.008384021042197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-0.1</v>
      </c>
      <c r="AM381" t="s">
        <v>3174</v>
      </c>
      <c r="AN381">
        <v>-4.53</v>
      </c>
      <c r="AO381" t="s">
        <v>3174</v>
      </c>
      <c r="AP381">
        <v>0.118079152087634</v>
      </c>
      <c r="AQ381">
        <f>(Table2[[#This Row],[Sharpe Ratio]]-AVERAGE(Table2[Sharpe Ratio]))/_xlfn.STDEV.P(Table2[Sharpe Ratio])</f>
        <v>0.66126735188480412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320</v>
      </c>
      <c r="AT381">
        <f>_xlfn.RANK.AVG(Table2[[#This Row],[6M Return vs Nifty Z-Score]],Table2[6M Return vs Nifty Z-Score])</f>
        <v>623</v>
      </c>
      <c r="AU381">
        <f>_xlfn.RANK.AVG(Table2[[#This Row],[Sharpe Ratio Z-Score]],Table2[Sharpe Ratio Z-Score])</f>
        <v>181</v>
      </c>
      <c r="AV381">
        <f>(Table2[[#This Row],[Rank 1Y]]+Table2[[#This Row],[Rank 6M]]+Table2[[#This Row],[Rank Sharpe]])/3</f>
        <v>374.66666666666669</v>
      </c>
    </row>
    <row r="382" spans="1:48" x14ac:dyDescent="0.3">
      <c r="A382" t="s">
        <v>552</v>
      </c>
      <c r="B382" t="s">
        <v>553</v>
      </c>
      <c r="C382" t="s">
        <v>3133</v>
      </c>
      <c r="D382" t="s">
        <v>51</v>
      </c>
      <c r="E382">
        <v>37837.447072520001</v>
      </c>
      <c r="F382">
        <v>1491.4</v>
      </c>
      <c r="G382">
        <v>33.143072510552699</v>
      </c>
      <c r="H382">
        <f>(Table2[[#This Row],[1Y Return vs Nifty]]-AVERAGE(Table2[1Y Return vs Nifty]))/_xlfn.STDEV.P(Table2[1Y Return vs Nifty])</f>
        <v>0.14065884243167179</v>
      </c>
      <c r="I382">
        <v>5.8889545804154597</v>
      </c>
      <c r="J382">
        <f>(Table2[[#This Row],[1M Return vs Nifty]]-AVERAGE(Table2[1M Return vs Nifty]))/_xlfn.STDEV.P(Table2[1M Return vs Nifty])</f>
        <v>0.45600990226431287</v>
      </c>
      <c r="K382">
        <v>5.76348026982813</v>
      </c>
      <c r="L382">
        <f>(Table2[[#This Row],[6M Return vs Nifty]]-AVERAGE(Table2[6M Return vs Nifty]))/_xlfn.STDEV.P(Table2[6M Return vs Nifty])</f>
        <v>-0.10231734303295993</v>
      </c>
      <c r="M382">
        <v>3.8294141303336202</v>
      </c>
      <c r="N382">
        <f>(Table2[[#This Row],[1W Return vs Nifty]]-AVERAGE(Table2[1W Return vs Nifty]))/_xlfn.STDEV.P(Table2[1W Return vs Nifty])</f>
        <v>0.27368236435304311</v>
      </c>
      <c r="O382">
        <v>1459.22</v>
      </c>
      <c r="P382">
        <v>1400.6543526069099</v>
      </c>
      <c r="Q382">
        <v>1248.1750161625801</v>
      </c>
      <c r="R382">
        <v>59.853578203461403</v>
      </c>
      <c r="S382" s="1">
        <f>(Table2[[#This Row],[Close Price]]-Table2[[#This Row],[20D EMA]])/Table2[[#This Row],[20D EMA]]</f>
        <v>2.2052877564726403E-2</v>
      </c>
      <c r="T382" s="1">
        <f>(Table2[[#This Row],[Close Price]]-Table2[[#This Row],[50D EMA]])/Table2[[#This Row],[50D EMA]]</f>
        <v>6.4788037979672558E-2</v>
      </c>
      <c r="U382" s="1">
        <f>(Table2[[#This Row],[Close Price]]-Table2[[#This Row],[200D EMA]])/Table2[[#This Row],[200D EMA]]</f>
        <v>0.19486448670090906</v>
      </c>
      <c r="V382">
        <v>0.91854067921522198</v>
      </c>
      <c r="W382">
        <v>1453.1</v>
      </c>
      <c r="X382">
        <v>1512</v>
      </c>
      <c r="Y382">
        <v>1453.1</v>
      </c>
      <c r="Z382">
        <v>1512</v>
      </c>
      <c r="AA382">
        <v>1453.1</v>
      </c>
      <c r="AB382">
        <v>1512</v>
      </c>
      <c r="AC382" s="1">
        <f>(Table2[[#This Row],[Close Price]]/Table2[[#This Row],[Day Low]])-1</f>
        <v>2.6357442708691892E-2</v>
      </c>
      <c r="AD382" s="1">
        <f>(Table2[[#This Row],[Day High]]/Table2[[#This Row],[Close Price]])-1</f>
        <v>1.3812525144159871E-2</v>
      </c>
      <c r="AE382" s="1">
        <f>(Table2[[#This Row],[Close Price]]/Table2[[#This Row],[Current Week Low]])-1</f>
        <v>2.6357442708691892E-2</v>
      </c>
      <c r="AF382" s="1">
        <f>(Table2[[#This Row],[Current Week High]]/Table2[[#This Row],[Close Price]])-1</f>
        <v>1.3812525144159871E-2</v>
      </c>
      <c r="AG382" s="1">
        <f>(Table2[[#This Row],[Close Price]]/Table2[[#This Row],[Current Month Low]])-1</f>
        <v>2.6357442708691892E-2</v>
      </c>
      <c r="AH382" s="1">
        <f>(Table2[[#This Row],[Current Month High]]/Table2[[#This Row],[Close Price]])-1</f>
        <v>1.3812525144159871E-2</v>
      </c>
      <c r="AI382">
        <v>1.90760359393857</v>
      </c>
      <c r="AJ382">
        <v>62.639040348964002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</v>
      </c>
      <c r="AM382" t="s">
        <v>3175</v>
      </c>
      <c r="AN382">
        <v>2.37</v>
      </c>
      <c r="AO382" t="s">
        <v>3175</v>
      </c>
      <c r="AP382">
        <v>1.700277524139E-3</v>
      </c>
      <c r="AQ382">
        <f>(Table2[[#This Row],[Sharpe Ratio]]-AVERAGE(Table2[Sharpe Ratio]))/_xlfn.STDEV.P(Table2[Sharpe Ratio])</f>
        <v>-0.69746842240998375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7.056534360608413E-2</v>
      </c>
      <c r="AS382">
        <f>_xlfn.RANK.AVG(Table2[[#This Row],[1Y Return vs Nifty Z-Score]],Table2[1Y Return vs Nifty Z-Score])</f>
        <v>262</v>
      </c>
      <c r="AT382">
        <f>_xlfn.RANK.AVG(Table2[[#This Row],[6M Return vs Nifty Z-Score]],Table2[6M Return vs Nifty Z-Score])</f>
        <v>360</v>
      </c>
      <c r="AU382">
        <f>_xlfn.RANK.AVG(Table2[[#This Row],[Sharpe Ratio Z-Score]],Table2[Sharpe Ratio Z-Score])</f>
        <v>508</v>
      </c>
      <c r="AV382">
        <f>(Table2[[#This Row],[Rank 1Y]]+Table2[[#This Row],[Rank 6M]]+Table2[[#This Row],[Rank Sharpe]])/3</f>
        <v>376.66666666666669</v>
      </c>
    </row>
    <row r="383" spans="1:48" x14ac:dyDescent="0.3">
      <c r="A383" t="s">
        <v>677</v>
      </c>
      <c r="B383" t="s">
        <v>678</v>
      </c>
      <c r="C383" t="s">
        <v>3138</v>
      </c>
      <c r="D383" t="s">
        <v>325</v>
      </c>
      <c r="E383">
        <v>27165.241201764999</v>
      </c>
      <c r="F383">
        <v>422.05</v>
      </c>
      <c r="G383">
        <v>10.841980515149301</v>
      </c>
      <c r="H383">
        <f>(Table2[[#This Row],[1Y Return vs Nifty]]-AVERAGE(Table2[1Y Return vs Nifty]))/_xlfn.STDEV.P(Table2[1Y Return vs Nifty])</f>
        <v>-0.23912347260386585</v>
      </c>
      <c r="I383">
        <v>-7.1581878737653897</v>
      </c>
      <c r="J383">
        <f>(Table2[[#This Row],[1M Return vs Nifty]]-AVERAGE(Table2[1M Return vs Nifty]))/_xlfn.STDEV.P(Table2[1M Return vs Nifty])</f>
        <v>-0.73776495862289448</v>
      </c>
      <c r="K383">
        <v>39.279380199857002</v>
      </c>
      <c r="L383">
        <f>(Table2[[#This Row],[6M Return vs Nifty]]-AVERAGE(Table2[6M Return vs Nifty]))/_xlfn.STDEV.P(Table2[6M Return vs Nifty])</f>
        <v>1.0089047597898357</v>
      </c>
      <c r="M383">
        <v>5.8235321215308504</v>
      </c>
      <c r="N383">
        <f>(Table2[[#This Row],[1W Return vs Nifty]]-AVERAGE(Table2[1W Return vs Nifty]))/_xlfn.STDEV.P(Table2[1W Return vs Nifty])</f>
        <v>0.75624120854978594</v>
      </c>
      <c r="O383">
        <v>438.99</v>
      </c>
      <c r="P383">
        <v>439.65292082447098</v>
      </c>
      <c r="Q383">
        <v>384.22531619915299</v>
      </c>
      <c r="R383">
        <v>35.320063601309599</v>
      </c>
      <c r="S383" s="1">
        <f>(Table2[[#This Row],[Close Price]]-Table2[[#This Row],[20D EMA]])/Table2[[#This Row],[20D EMA]]</f>
        <v>-3.8588578327524541E-2</v>
      </c>
      <c r="T383" s="1">
        <f>(Table2[[#This Row],[Close Price]]-Table2[[#This Row],[50D EMA]])/Table2[[#This Row],[50D EMA]]</f>
        <v>-4.003822103913382E-2</v>
      </c>
      <c r="U383" s="1">
        <f>(Table2[[#This Row],[Close Price]]-Table2[[#This Row],[200D EMA]])/Table2[[#This Row],[200D EMA]]</f>
        <v>9.8444017627515215E-2</v>
      </c>
      <c r="V383">
        <v>1.12031221890017</v>
      </c>
      <c r="W383">
        <v>420.35</v>
      </c>
      <c r="X383">
        <v>431.8</v>
      </c>
      <c r="Y383">
        <v>414.55</v>
      </c>
      <c r="Z383">
        <v>438.35</v>
      </c>
      <c r="AA383">
        <v>415.2</v>
      </c>
      <c r="AB383">
        <v>438.35</v>
      </c>
      <c r="AC383" s="1">
        <f>(Table2[[#This Row],[Close Price]]/Table2[[#This Row],[Day Low]])-1</f>
        <v>4.0442488402521182E-3</v>
      </c>
      <c r="AD383" s="1">
        <f>(Table2[[#This Row],[Day High]]/Table2[[#This Row],[Close Price]])-1</f>
        <v>2.3101528254946047E-2</v>
      </c>
      <c r="AE383" s="1">
        <f>(Table2[[#This Row],[Close Price]]/Table2[[#This Row],[Current Week Low]])-1</f>
        <v>1.8091906886985809E-2</v>
      </c>
      <c r="AF383" s="1">
        <f>(Table2[[#This Row],[Current Week High]]/Table2[[#This Row],[Close Price]])-1</f>
        <v>3.8621016467243141E-2</v>
      </c>
      <c r="AG383" s="1">
        <f>(Table2[[#This Row],[Close Price]]/Table2[[#This Row],[Current Month Low]])-1</f>
        <v>1.649807321772645E-2</v>
      </c>
      <c r="AH383" s="1">
        <f>(Table2[[#This Row],[Current Month High]]/Table2[[#This Row],[Close Price]])-1</f>
        <v>3.8621016467243141E-2</v>
      </c>
      <c r="AI383">
        <v>14.6783556450657</v>
      </c>
      <c r="AJ383">
        <v>61.550239234449698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-0.09</v>
      </c>
      <c r="AM383" t="s">
        <v>3174</v>
      </c>
      <c r="AN383">
        <v>-6.78</v>
      </c>
      <c r="AO383" t="s">
        <v>3174</v>
      </c>
      <c r="AP383">
        <v>-5.4324825227161998E-2</v>
      </c>
      <c r="AQ383">
        <f>(Table2[[#This Row],[Sharpe Ratio]]-AVERAGE(Table2[Sharpe Ratio]))/_xlfn.STDEV.P(Table2[Sharpe Ratio])</f>
        <v>-1.3515674730517049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369</v>
      </c>
      <c r="AT383">
        <f>_xlfn.RANK.AVG(Table2[[#This Row],[6M Return vs Nifty Z-Score]],Table2[6M Return vs Nifty Z-Score])</f>
        <v>98</v>
      </c>
      <c r="AU383">
        <f>_xlfn.RANK.AVG(Table2[[#This Row],[Sharpe Ratio Z-Score]],Table2[Sharpe Ratio Z-Score])</f>
        <v>665</v>
      </c>
      <c r="AV383">
        <f>(Table2[[#This Row],[Rank 1Y]]+Table2[[#This Row],[Rank 6M]]+Table2[[#This Row],[Rank Sharpe]])/3</f>
        <v>377.33333333333331</v>
      </c>
    </row>
    <row r="384" spans="1:48" x14ac:dyDescent="0.3">
      <c r="A384" t="s">
        <v>346</v>
      </c>
      <c r="B384" t="s">
        <v>347</v>
      </c>
      <c r="C384" t="s">
        <v>3129</v>
      </c>
      <c r="D384" t="s">
        <v>34</v>
      </c>
      <c r="E384">
        <v>70493.359945634904</v>
      </c>
      <c r="F384">
        <v>523.35</v>
      </c>
      <c r="G384">
        <v>-7.8077748266211904</v>
      </c>
      <c r="H384">
        <f>(Table2[[#This Row],[1Y Return vs Nifty]]-AVERAGE(Table2[1Y Return vs Nifty]))/_xlfn.STDEV.P(Table2[1Y Return vs Nifty])</f>
        <v>-0.5567243891869581</v>
      </c>
      <c r="I384">
        <v>-4.9285766216307501</v>
      </c>
      <c r="J384">
        <f>(Table2[[#This Row],[1M Return vs Nifty]]-AVERAGE(Table2[1M Return vs Nifty]))/_xlfn.STDEV.P(Table2[1M Return vs Nifty])</f>
        <v>-0.53376213795186878</v>
      </c>
      <c r="K384">
        <v>-11.701949771317899</v>
      </c>
      <c r="L384">
        <f>(Table2[[#This Row],[6M Return vs Nifty]]-AVERAGE(Table2[6M Return vs Nifty]))/_xlfn.STDEV.P(Table2[6M Return vs Nifty])</f>
        <v>-0.68138494788751347</v>
      </c>
      <c r="M384">
        <v>0.95004211125573801</v>
      </c>
      <c r="N384">
        <f>(Table2[[#This Row],[1W Return vs Nifty]]-AVERAGE(Table2[1W Return vs Nifty]))/_xlfn.STDEV.P(Table2[1W Return vs Nifty])</f>
        <v>-0.42310009268925847</v>
      </c>
      <c r="O384">
        <v>527.73</v>
      </c>
      <c r="P384">
        <v>537.76056372929202</v>
      </c>
      <c r="Q384">
        <v>511.72247524603603</v>
      </c>
      <c r="R384">
        <v>47.941976946421498</v>
      </c>
      <c r="S384" s="1">
        <f>(Table2[[#This Row],[Close Price]]-Table2[[#This Row],[20D EMA]])/Table2[[#This Row],[20D EMA]]</f>
        <v>-8.2996987095673835E-3</v>
      </c>
      <c r="T384" s="1">
        <f>(Table2[[#This Row],[Close Price]]-Table2[[#This Row],[50D EMA]])/Table2[[#This Row],[50D EMA]]</f>
        <v>-2.6797360575042565E-2</v>
      </c>
      <c r="U384" s="1">
        <f>(Table2[[#This Row],[Close Price]]-Table2[[#This Row],[200D EMA]])/Table2[[#This Row],[200D EMA]]</f>
        <v>2.272232570667037E-2</v>
      </c>
      <c r="V384">
        <v>1.04795615863465</v>
      </c>
      <c r="W384">
        <v>507.5</v>
      </c>
      <c r="X384">
        <v>538</v>
      </c>
      <c r="Y384">
        <v>507.5</v>
      </c>
      <c r="Z384">
        <v>538.95000000000005</v>
      </c>
      <c r="AA384">
        <v>507.5</v>
      </c>
      <c r="AB384">
        <v>538</v>
      </c>
      <c r="AC384" s="1">
        <f>(Table2[[#This Row],[Close Price]]/Table2[[#This Row],[Day Low]])-1</f>
        <v>3.1231527093596112E-2</v>
      </c>
      <c r="AD384" s="1">
        <f>(Table2[[#This Row],[Day High]]/Table2[[#This Row],[Close Price]])-1</f>
        <v>2.7992739084742535E-2</v>
      </c>
      <c r="AE384" s="1">
        <f>(Table2[[#This Row],[Close Price]]/Table2[[#This Row],[Current Week Low]])-1</f>
        <v>3.1231527093596112E-2</v>
      </c>
      <c r="AF384" s="1">
        <f>(Table2[[#This Row],[Current Week High]]/Table2[[#This Row],[Close Price]])-1</f>
        <v>2.9807967899111443E-2</v>
      </c>
      <c r="AG384" s="1">
        <f>(Table2[[#This Row],[Close Price]]/Table2[[#This Row],[Current Month Low]])-1</f>
        <v>3.1231527093596112E-2</v>
      </c>
      <c r="AH384" s="1">
        <f>(Table2[[#This Row],[Current Month High]]/Table2[[#This Row],[Close Price]])-1</f>
        <v>2.7992739084742535E-2</v>
      </c>
      <c r="AI384">
        <v>20.8942390369733</v>
      </c>
      <c r="AJ384">
        <v>33.883346124328398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-0.09</v>
      </c>
      <c r="AM384" t="s">
        <v>3174</v>
      </c>
      <c r="AN384">
        <v>0.69</v>
      </c>
      <c r="AO384" t="s">
        <v>3175</v>
      </c>
      <c r="AP384">
        <v>0.16168329274427601</v>
      </c>
      <c r="AQ384">
        <f>(Table2[[#This Row],[Sharpe Ratio]]-AVERAGE(Table2[Sharpe Ratio]))/_xlfn.STDEV.P(Table2[Sharpe Ratio])</f>
        <v>1.1703503451666912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492</v>
      </c>
      <c r="AT384">
        <f>_xlfn.RANK.AVG(Table2[[#This Row],[6M Return vs Nifty Z-Score]],Table2[6M Return vs Nifty Z-Score])</f>
        <v>549</v>
      </c>
      <c r="AU384">
        <f>_xlfn.RANK.AVG(Table2[[#This Row],[Sharpe Ratio Z-Score]],Table2[Sharpe Ratio Z-Score])</f>
        <v>94</v>
      </c>
      <c r="AV384">
        <f>(Table2[[#This Row],[Rank 1Y]]+Table2[[#This Row],[Rank 6M]]+Table2[[#This Row],[Rank Sharpe]])/3</f>
        <v>378.33333333333331</v>
      </c>
    </row>
    <row r="385" spans="1:48" x14ac:dyDescent="0.3">
      <c r="A385" t="s">
        <v>1144</v>
      </c>
      <c r="B385" t="s">
        <v>1145</v>
      </c>
      <c r="C385" t="s">
        <v>3135</v>
      </c>
      <c r="D385" t="s">
        <v>415</v>
      </c>
      <c r="E385">
        <v>11100.55129377</v>
      </c>
      <c r="F385">
        <v>405.1</v>
      </c>
      <c r="G385">
        <v>18.259981106906501</v>
      </c>
      <c r="H385">
        <f>(Table2[[#This Row],[1Y Return vs Nifty]]-AVERAGE(Table2[1Y Return vs Nifty]))/_xlfn.STDEV.P(Table2[1Y Return vs Nifty])</f>
        <v>-0.11279667935745388</v>
      </c>
      <c r="I385">
        <v>4.25883161915716</v>
      </c>
      <c r="J385">
        <f>(Table2[[#This Row],[1M Return vs Nifty]]-AVERAGE(Table2[1M Return vs Nifty]))/_xlfn.STDEV.P(Table2[1M Return vs Nifty])</f>
        <v>0.30685848323603437</v>
      </c>
      <c r="K385">
        <v>-15.459697421168</v>
      </c>
      <c r="L385">
        <f>(Table2[[#This Row],[6M Return vs Nifty]]-AVERAGE(Table2[6M Return vs Nifty]))/_xlfn.STDEV.P(Table2[6M Return vs Nifty])</f>
        <v>-0.80597334485914296</v>
      </c>
      <c r="M385">
        <v>1.2195953761406599</v>
      </c>
      <c r="N385">
        <f>(Table2[[#This Row],[1W Return vs Nifty]]-AVERAGE(Table2[1W Return vs Nifty]))/_xlfn.STDEV.P(Table2[1W Return vs Nifty])</f>
        <v>-0.35787059647763675</v>
      </c>
      <c r="O385">
        <v>422.42</v>
      </c>
      <c r="P385">
        <v>421.65406641261097</v>
      </c>
      <c r="Q385">
        <v>403.786433466473</v>
      </c>
      <c r="R385">
        <v>30.087530214828199</v>
      </c>
      <c r="S385" s="1">
        <f>(Table2[[#This Row],[Close Price]]-Table2[[#This Row],[20D EMA]])/Table2[[#This Row],[20D EMA]]</f>
        <v>-4.1001846503479933E-2</v>
      </c>
      <c r="T385" s="1">
        <f>(Table2[[#This Row],[Close Price]]-Table2[[#This Row],[50D EMA]])/Table2[[#This Row],[50D EMA]]</f>
        <v>-3.9259828687177686E-2</v>
      </c>
      <c r="U385" s="1">
        <f>(Table2[[#This Row],[Close Price]]-Table2[[#This Row],[200D EMA]])/Table2[[#This Row],[200D EMA]]</f>
        <v>3.2531220087068393E-3</v>
      </c>
      <c r="V385">
        <v>0.67737178967462397</v>
      </c>
      <c r="W385">
        <v>400.65</v>
      </c>
      <c r="X385">
        <v>413.95</v>
      </c>
      <c r="Y385">
        <v>400.65</v>
      </c>
      <c r="Z385">
        <v>436.35</v>
      </c>
      <c r="AA385">
        <v>400.65</v>
      </c>
      <c r="AB385">
        <v>433.2</v>
      </c>
      <c r="AC385" s="1">
        <f>(Table2[[#This Row],[Close Price]]/Table2[[#This Row],[Day Low]])-1</f>
        <v>1.110695120429317E-2</v>
      </c>
      <c r="AD385" s="1">
        <f>(Table2[[#This Row],[Day High]]/Table2[[#This Row],[Close Price]])-1</f>
        <v>2.184645766477411E-2</v>
      </c>
      <c r="AE385" s="1">
        <f>(Table2[[#This Row],[Close Price]]/Table2[[#This Row],[Current Week Low]])-1</f>
        <v>1.110695120429317E-2</v>
      </c>
      <c r="AF385" s="1">
        <f>(Table2[[#This Row],[Current Week High]]/Table2[[#This Row],[Close Price]])-1</f>
        <v>7.7141446556405757E-2</v>
      </c>
      <c r="AG385" s="1">
        <f>(Table2[[#This Row],[Close Price]]/Table2[[#This Row],[Current Month Low]])-1</f>
        <v>1.110695120429317E-2</v>
      </c>
      <c r="AH385" s="1">
        <f>(Table2[[#This Row],[Current Month High]]/Table2[[#This Row],[Close Price]])-1</f>
        <v>6.9365588743520057E-2</v>
      </c>
      <c r="AI385">
        <v>36.744013823747203</v>
      </c>
      <c r="AJ385">
        <v>52.867924528301799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-0.16</v>
      </c>
      <c r="AM385" t="s">
        <v>3174</v>
      </c>
      <c r="AN385">
        <v>-6.32</v>
      </c>
      <c r="AO385" t="s">
        <v>3174</v>
      </c>
      <c r="AP385">
        <v>0.105038873132085</v>
      </c>
      <c r="AQ385">
        <f>(Table2[[#This Row],[Sharpe Ratio]]-AVERAGE(Table2[Sharpe Ratio]))/_xlfn.STDEV.P(Table2[Sharpe Ratio])</f>
        <v>0.50902070411351119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-0.460761433344688</v>
      </c>
      <c r="AS385">
        <f>_xlfn.RANK.AVG(Table2[[#This Row],[1Y Return vs Nifty Z-Score]],Table2[1Y Return vs Nifty Z-Score])</f>
        <v>334</v>
      </c>
      <c r="AT385">
        <f>_xlfn.RANK.AVG(Table2[[#This Row],[6M Return vs Nifty Z-Score]],Table2[6M Return vs Nifty Z-Score])</f>
        <v>584</v>
      </c>
      <c r="AU385">
        <f>_xlfn.RANK.AVG(Table2[[#This Row],[Sharpe Ratio Z-Score]],Table2[Sharpe Ratio Z-Score])</f>
        <v>218</v>
      </c>
      <c r="AV385">
        <f>(Table2[[#This Row],[Rank 1Y]]+Table2[[#This Row],[Rank 6M]]+Table2[[#This Row],[Rank Sharpe]])/3</f>
        <v>378.66666666666669</v>
      </c>
    </row>
    <row r="386" spans="1:48" x14ac:dyDescent="0.3">
      <c r="A386" t="s">
        <v>196</v>
      </c>
      <c r="B386" t="s">
        <v>197</v>
      </c>
      <c r="C386" t="s">
        <v>3133</v>
      </c>
      <c r="D386" t="s">
        <v>51</v>
      </c>
      <c r="E386">
        <v>131091.2018136</v>
      </c>
      <c r="F386">
        <v>1623.3</v>
      </c>
      <c r="G386">
        <v>10.392551867343199</v>
      </c>
      <c r="H386">
        <f>(Table2[[#This Row],[1Y Return vs Nifty]]-AVERAGE(Table2[1Y Return vs Nifty]))/_xlfn.STDEV.P(Table2[1Y Return vs Nifty])</f>
        <v>-0.24677713603623377</v>
      </c>
      <c r="I386">
        <v>1.8414669898159199</v>
      </c>
      <c r="J386">
        <f>(Table2[[#This Row],[1M Return vs Nifty]]-AVERAGE(Table2[1M Return vs Nifty]))/_xlfn.STDEV.P(Table2[1M Return vs Nifty])</f>
        <v>8.5676785079533663E-2</v>
      </c>
      <c r="K386">
        <v>0.11555222774688501</v>
      </c>
      <c r="L386">
        <f>(Table2[[#This Row],[6M Return vs Nifty]]-AVERAGE(Table2[6M Return vs Nifty]))/_xlfn.STDEV.P(Table2[6M Return vs Nifty])</f>
        <v>-0.289574808552787</v>
      </c>
      <c r="M386">
        <v>5.76570018703252</v>
      </c>
      <c r="N386">
        <f>(Table2[[#This Row],[1W Return vs Nifty]]-AVERAGE(Table2[1W Return vs Nifty]))/_xlfn.STDEV.P(Table2[1W Return vs Nifty])</f>
        <v>0.74224639400402226</v>
      </c>
      <c r="O386">
        <v>1641.07</v>
      </c>
      <c r="P386">
        <v>1607.5483853666401</v>
      </c>
      <c r="Q386">
        <v>1469.49534225451</v>
      </c>
      <c r="R386">
        <v>40.787602043310002</v>
      </c>
      <c r="S386" s="1">
        <f>(Table2[[#This Row],[Close Price]]-Table2[[#This Row],[20D EMA]])/Table2[[#This Row],[20D EMA]]</f>
        <v>-1.0828301047487299E-2</v>
      </c>
      <c r="T386" s="1">
        <f>(Table2[[#This Row],[Close Price]]-Table2[[#This Row],[50D EMA]])/Table2[[#This Row],[50D EMA]]</f>
        <v>9.798532210131463E-3</v>
      </c>
      <c r="U386" s="1">
        <f>(Table2[[#This Row],[Close Price]]-Table2[[#This Row],[200D EMA]])/Table2[[#This Row],[200D EMA]]</f>
        <v>0.10466495083238699</v>
      </c>
      <c r="V386">
        <v>1.1407637167689799</v>
      </c>
      <c r="W386">
        <v>1577.3</v>
      </c>
      <c r="X386">
        <v>1656.4</v>
      </c>
      <c r="Y386">
        <v>1577.3</v>
      </c>
      <c r="Z386">
        <v>1678.9</v>
      </c>
      <c r="AA386">
        <v>1577.3</v>
      </c>
      <c r="AB386">
        <v>1678</v>
      </c>
      <c r="AC386" s="1">
        <f>(Table2[[#This Row],[Close Price]]/Table2[[#This Row],[Day Low]])-1</f>
        <v>2.9163760857160881E-2</v>
      </c>
      <c r="AD386" s="1">
        <f>(Table2[[#This Row],[Day High]]/Table2[[#This Row],[Close Price]])-1</f>
        <v>2.0390562434547066E-2</v>
      </c>
      <c r="AE386" s="1">
        <f>(Table2[[#This Row],[Close Price]]/Table2[[#This Row],[Current Week Low]])-1</f>
        <v>2.9163760857160881E-2</v>
      </c>
      <c r="AF386" s="1">
        <f>(Table2[[#This Row],[Current Week High]]/Table2[[#This Row],[Close Price]])-1</f>
        <v>3.4251216657426253E-2</v>
      </c>
      <c r="AG386" s="1">
        <f>(Table2[[#This Row],[Close Price]]/Table2[[#This Row],[Current Month Low]])-1</f>
        <v>2.9163760857160881E-2</v>
      </c>
      <c r="AH386" s="1">
        <f>(Table2[[#This Row],[Current Month High]]/Table2[[#This Row],[Close Price]])-1</f>
        <v>3.3696790488511041E-2</v>
      </c>
      <c r="AI386">
        <v>3.6776935871373202</v>
      </c>
      <c r="AJ386">
        <v>43.401060070671299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-0.03</v>
      </c>
      <c r="AM386" t="s">
        <v>3174</v>
      </c>
      <c r="AN386">
        <v>-2.9</v>
      </c>
      <c r="AO386" t="s">
        <v>3174</v>
      </c>
      <c r="AP386">
        <v>6.1274688488230998E-2</v>
      </c>
      <c r="AQ386">
        <f>(Table2[[#This Row],[Sharpe Ratio]]-AVERAGE(Table2[Sharpe Ratio]))/_xlfn.STDEV.P(Table2[Sharpe Ratio])</f>
        <v>-1.9308197904612924E-3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0.28964041470407387</v>
      </c>
      <c r="AS386">
        <f>_xlfn.RANK.AVG(Table2[[#This Row],[1Y Return vs Nifty Z-Score]],Table2[1Y Return vs Nifty Z-Score])</f>
        <v>372</v>
      </c>
      <c r="AT386">
        <f>_xlfn.RANK.AVG(Table2[[#This Row],[6M Return vs Nifty Z-Score]],Table2[6M Return vs Nifty Z-Score])</f>
        <v>420</v>
      </c>
      <c r="AU386">
        <f>_xlfn.RANK.AVG(Table2[[#This Row],[Sharpe Ratio Z-Score]],Table2[Sharpe Ratio Z-Score])</f>
        <v>347</v>
      </c>
      <c r="AV386">
        <f>(Table2[[#This Row],[Rank 1Y]]+Table2[[#This Row],[Rank 6M]]+Table2[[#This Row],[Rank Sharpe]])/3</f>
        <v>379.66666666666669</v>
      </c>
    </row>
    <row r="387" spans="1:48" x14ac:dyDescent="0.3">
      <c r="A387" t="s">
        <v>720</v>
      </c>
      <c r="B387" t="s">
        <v>721</v>
      </c>
      <c r="C387" t="s">
        <v>3127</v>
      </c>
      <c r="D387" t="s">
        <v>176</v>
      </c>
      <c r="E387">
        <v>24167.994290959999</v>
      </c>
      <c r="F387">
        <v>428.35</v>
      </c>
      <c r="G387">
        <v>22.205423558956898</v>
      </c>
      <c r="H387">
        <f>(Table2[[#This Row],[1Y Return vs Nifty]]-AVERAGE(Table2[1Y Return vs Nifty]))/_xlfn.STDEV.P(Table2[1Y Return vs Nifty])</f>
        <v>-4.5606728812071028E-2</v>
      </c>
      <c r="I387">
        <v>-5.3259643146739499</v>
      </c>
      <c r="J387">
        <f>(Table2[[#This Row],[1M Return vs Nifty]]-AVERAGE(Table2[1M Return vs Nifty]))/_xlfn.STDEV.P(Table2[1M Return vs Nifty])</f>
        <v>-0.57012193394910804</v>
      </c>
      <c r="K387">
        <v>6.4780042911505502</v>
      </c>
      <c r="L387">
        <f>(Table2[[#This Row],[6M Return vs Nifty]]-AVERAGE(Table2[6M Return vs Nifty]))/_xlfn.STDEV.P(Table2[6M Return vs Nifty])</f>
        <v>-7.8627247074059145E-2</v>
      </c>
      <c r="M387">
        <v>8.4407557221102607</v>
      </c>
      <c r="N387">
        <f>(Table2[[#This Row],[1W Return vs Nifty]]-AVERAGE(Table2[1W Return vs Nifty]))/_xlfn.STDEV.P(Table2[1W Return vs Nifty])</f>
        <v>1.3895860764438759</v>
      </c>
      <c r="O387">
        <v>413.94</v>
      </c>
      <c r="P387">
        <v>389.435513777187</v>
      </c>
      <c r="Q387">
        <v>342.39476634410499</v>
      </c>
      <c r="R387">
        <v>63.548095149341997</v>
      </c>
      <c r="S387" s="1">
        <f>(Table2[[#This Row],[Close Price]]-Table2[[#This Row],[20D EMA]])/Table2[[#This Row],[20D EMA]]</f>
        <v>3.4811808474658222E-2</v>
      </c>
      <c r="T387" s="1">
        <f>(Table2[[#This Row],[Close Price]]-Table2[[#This Row],[50D EMA]])/Table2[[#This Row],[50D EMA]]</f>
        <v>9.992536593639402E-2</v>
      </c>
      <c r="U387" s="1">
        <f>(Table2[[#This Row],[Close Price]]-Table2[[#This Row],[200D EMA]])/Table2[[#This Row],[200D EMA]]</f>
        <v>0.25104131869092433</v>
      </c>
      <c r="V387">
        <v>0.46906233255883001</v>
      </c>
      <c r="W387">
        <v>415.2</v>
      </c>
      <c r="X387">
        <v>432.75</v>
      </c>
      <c r="Y387">
        <v>415.2</v>
      </c>
      <c r="Z387">
        <v>435</v>
      </c>
      <c r="AA387">
        <v>415.2</v>
      </c>
      <c r="AB387">
        <v>433.75</v>
      </c>
      <c r="AC387" s="1">
        <f>(Table2[[#This Row],[Close Price]]/Table2[[#This Row],[Day Low]])-1</f>
        <v>3.1671483622350838E-2</v>
      </c>
      <c r="AD387" s="1">
        <f>(Table2[[#This Row],[Day High]]/Table2[[#This Row],[Close Price]])-1</f>
        <v>1.0271973853157368E-2</v>
      </c>
      <c r="AE387" s="1">
        <f>(Table2[[#This Row],[Close Price]]/Table2[[#This Row],[Current Week Low]])-1</f>
        <v>3.1671483622350838E-2</v>
      </c>
      <c r="AF387" s="1">
        <f>(Table2[[#This Row],[Current Week High]]/Table2[[#This Row],[Close Price]])-1</f>
        <v>1.5524687755340105E-2</v>
      </c>
      <c r="AG387" s="1">
        <f>(Table2[[#This Row],[Close Price]]/Table2[[#This Row],[Current Month Low]])-1</f>
        <v>3.1671483622350838E-2</v>
      </c>
      <c r="AH387" s="1">
        <f>(Table2[[#This Row],[Current Month High]]/Table2[[#This Row],[Close Price]])-1</f>
        <v>1.2606513365238659E-2</v>
      </c>
      <c r="AI387">
        <v>9.65332088245591</v>
      </c>
      <c r="AJ387">
        <v>68.310412573673801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0.36</v>
      </c>
      <c r="AM387" t="s">
        <v>3175</v>
      </c>
      <c r="AN387">
        <v>5.47</v>
      </c>
      <c r="AO387" t="s">
        <v>3175</v>
      </c>
      <c r="AP387">
        <v>1.8233464609950002E-2</v>
      </c>
      <c r="AQ387">
        <f>(Table2[[#This Row],[Sharpe Ratio]]-AVERAGE(Table2[Sharpe Ratio]))/_xlfn.STDEV.P(Table2[Sharpe Ratio])</f>
        <v>-0.50444169964043373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0.19078846696820384</v>
      </c>
      <c r="AS387">
        <f>_xlfn.RANK.AVG(Table2[[#This Row],[1Y Return vs Nifty Z-Score]],Table2[1Y Return vs Nifty Z-Score])</f>
        <v>321</v>
      </c>
      <c r="AT387">
        <f>_xlfn.RANK.AVG(Table2[[#This Row],[6M Return vs Nifty Z-Score]],Table2[6M Return vs Nifty Z-Score])</f>
        <v>352</v>
      </c>
      <c r="AU387">
        <f>_xlfn.RANK.AVG(Table2[[#This Row],[Sharpe Ratio Z-Score]],Table2[Sharpe Ratio Z-Score])</f>
        <v>466</v>
      </c>
      <c r="AV387">
        <f>(Table2[[#This Row],[Rank 1Y]]+Table2[[#This Row],[Rank 6M]]+Table2[[#This Row],[Rank Sharpe]])/3</f>
        <v>379.66666666666669</v>
      </c>
    </row>
    <row r="388" spans="1:48" x14ac:dyDescent="0.3">
      <c r="A388" t="s">
        <v>1897</v>
      </c>
      <c r="B388" t="s">
        <v>1898</v>
      </c>
      <c r="C388" t="s">
        <v>3136</v>
      </c>
      <c r="D388" t="s">
        <v>117</v>
      </c>
      <c r="E388">
        <v>3794.8620455099999</v>
      </c>
      <c r="F388">
        <v>703.35</v>
      </c>
      <c r="G388">
        <v>42.8261167352059</v>
      </c>
      <c r="H388">
        <f>(Table2[[#This Row],[1Y Return vs Nifty]]-AVERAGE(Table2[1Y Return vs Nifty]))/_xlfn.STDEV.P(Table2[1Y Return vs Nifty])</f>
        <v>0.30555879230803945</v>
      </c>
      <c r="I388">
        <v>7.9813252529031899</v>
      </c>
      <c r="J388">
        <f>(Table2[[#This Row],[1M Return vs Nifty]]-AVERAGE(Table2[1M Return vs Nifty]))/_xlfn.STDEV.P(Table2[1M Return vs Nifty])</f>
        <v>0.64745561669913199</v>
      </c>
      <c r="K388">
        <v>-14.8927296880399</v>
      </c>
      <c r="L388">
        <f>(Table2[[#This Row],[6M Return vs Nifty]]-AVERAGE(Table2[6M Return vs Nifty]))/_xlfn.STDEV.P(Table2[6M Return vs Nifty])</f>
        <v>-0.78717548838043927</v>
      </c>
      <c r="M388">
        <v>8.3207917019350806</v>
      </c>
      <c r="N388">
        <f>(Table2[[#This Row],[1W Return vs Nifty]]-AVERAGE(Table2[1W Return vs Nifty]))/_xlfn.STDEV.P(Table2[1W Return vs Nifty])</f>
        <v>1.3605558489565979</v>
      </c>
      <c r="O388">
        <v>676.42</v>
      </c>
      <c r="P388">
        <v>680.94557275805698</v>
      </c>
      <c r="Q388">
        <v>640.09171487178605</v>
      </c>
      <c r="R388">
        <v>66.438443388206494</v>
      </c>
      <c r="S388" s="1">
        <f>(Table2[[#This Row],[Close Price]]-Table2[[#This Row],[20D EMA]])/Table2[[#This Row],[20D EMA]]</f>
        <v>3.9812542503178595E-2</v>
      </c>
      <c r="T388" s="1">
        <f>(Table2[[#This Row],[Close Price]]-Table2[[#This Row],[50D EMA]])/Table2[[#This Row],[50D EMA]]</f>
        <v>3.2901935394333538E-2</v>
      </c>
      <c r="U388" s="1">
        <f>(Table2[[#This Row],[Close Price]]-Table2[[#This Row],[200D EMA]])/Table2[[#This Row],[200D EMA]]</f>
        <v>9.8826908173440364E-2</v>
      </c>
      <c r="V388">
        <v>1.8039978841720099</v>
      </c>
      <c r="W388">
        <v>676</v>
      </c>
      <c r="X388">
        <v>719.9</v>
      </c>
      <c r="Y388">
        <v>667.4</v>
      </c>
      <c r="Z388">
        <v>719.9</v>
      </c>
      <c r="AA388">
        <v>676</v>
      </c>
      <c r="AB388">
        <v>719.9</v>
      </c>
      <c r="AC388" s="1">
        <f>(Table2[[#This Row],[Close Price]]/Table2[[#This Row],[Day Low]])-1</f>
        <v>4.0458579881656798E-2</v>
      </c>
      <c r="AD388" s="1">
        <f>(Table2[[#This Row],[Day High]]/Table2[[#This Row],[Close Price]])-1</f>
        <v>2.353024809838633E-2</v>
      </c>
      <c r="AE388" s="1">
        <f>(Table2[[#This Row],[Close Price]]/Table2[[#This Row],[Current Week Low]])-1</f>
        <v>5.3865747677554809E-2</v>
      </c>
      <c r="AF388" s="1">
        <f>(Table2[[#This Row],[Current Week High]]/Table2[[#This Row],[Close Price]])-1</f>
        <v>2.353024809838633E-2</v>
      </c>
      <c r="AG388" s="1">
        <f>(Table2[[#This Row],[Close Price]]/Table2[[#This Row],[Current Month Low]])-1</f>
        <v>4.0458579881656798E-2</v>
      </c>
      <c r="AH388" s="1">
        <f>(Table2[[#This Row],[Current Month High]]/Table2[[#This Row],[Close Price]])-1</f>
        <v>2.353024809838633E-2</v>
      </c>
      <c r="AI388">
        <v>25.115518589606801</v>
      </c>
      <c r="AJ388">
        <v>81.626856036152304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-7.0000000000000007E-2</v>
      </c>
      <c r="AM388" t="s">
        <v>3174</v>
      </c>
      <c r="AN388">
        <v>6.07</v>
      </c>
      <c r="AO388" t="s">
        <v>3175</v>
      </c>
      <c r="AP388">
        <v>6.2863616307794995E-2</v>
      </c>
      <c r="AQ388">
        <f>(Table2[[#This Row],[Sharpe Ratio]]-AVERAGE(Table2[Sharpe Ratio]))/_xlfn.STDEV.P(Table2[Sharpe Ratio])</f>
        <v>1.6620081988846829E-2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216</v>
      </c>
      <c r="AT388">
        <f>_xlfn.RANK.AVG(Table2[[#This Row],[6M Return vs Nifty Z-Score]],Table2[6M Return vs Nifty Z-Score])</f>
        <v>579</v>
      </c>
      <c r="AU388">
        <f>_xlfn.RANK.AVG(Table2[[#This Row],[Sharpe Ratio Z-Score]],Table2[Sharpe Ratio Z-Score])</f>
        <v>344</v>
      </c>
      <c r="AV388">
        <f>(Table2[[#This Row],[Rank 1Y]]+Table2[[#This Row],[Rank 6M]]+Table2[[#This Row],[Rank Sharpe]])/3</f>
        <v>379.66666666666669</v>
      </c>
    </row>
    <row r="389" spans="1:48" x14ac:dyDescent="0.3">
      <c r="A389" t="s">
        <v>825</v>
      </c>
      <c r="B389" t="s">
        <v>826</v>
      </c>
      <c r="C389" t="s">
        <v>3140</v>
      </c>
      <c r="D389" t="s">
        <v>436</v>
      </c>
      <c r="E389">
        <v>19714.70988291</v>
      </c>
      <c r="F389">
        <v>8308.65</v>
      </c>
      <c r="G389">
        <v>-6.0385927210571397</v>
      </c>
      <c r="H389">
        <f>(Table2[[#This Row],[1Y Return vs Nifty]]-AVERAGE(Table2[1Y Return vs Nifty]))/_xlfn.STDEV.P(Table2[1Y Return vs Nifty])</f>
        <v>-0.526595636930833</v>
      </c>
      <c r="I389">
        <v>4.0772173649530696</v>
      </c>
      <c r="J389">
        <f>(Table2[[#This Row],[1M Return vs Nifty]]-AVERAGE(Table2[1M Return vs Nifty]))/_xlfn.STDEV.P(Table2[1M Return vs Nifty])</f>
        <v>0.2902413173080155</v>
      </c>
      <c r="K389">
        <v>25.995989359223501</v>
      </c>
      <c r="L389">
        <f>(Table2[[#This Row],[6M Return vs Nifty]]-AVERAGE(Table2[6M Return vs Nifty]))/_xlfn.STDEV.P(Table2[6M Return vs Nifty])</f>
        <v>0.56849296916622327</v>
      </c>
      <c r="M389">
        <v>8.90132822260931</v>
      </c>
      <c r="N389">
        <f>(Table2[[#This Row],[1W Return vs Nifty]]-AVERAGE(Table2[1W Return vs Nifty]))/_xlfn.STDEV.P(Table2[1W Return vs Nifty])</f>
        <v>1.5010405312408002</v>
      </c>
      <c r="O389">
        <v>8297.56</v>
      </c>
      <c r="P389">
        <v>8166.1089280901697</v>
      </c>
      <c r="Q389">
        <v>7489.3191104059097</v>
      </c>
      <c r="R389">
        <v>49.414762880141502</v>
      </c>
      <c r="S389" s="1">
        <f>(Table2[[#This Row],[Close Price]]-Table2[[#This Row],[20D EMA]])/Table2[[#This Row],[20D EMA]]</f>
        <v>1.3365374881290581E-3</v>
      </c>
      <c r="T389" s="1">
        <f>(Table2[[#This Row],[Close Price]]-Table2[[#This Row],[50D EMA]])/Table2[[#This Row],[50D EMA]]</f>
        <v>1.7455200899844772E-2</v>
      </c>
      <c r="U389" s="1">
        <f>(Table2[[#This Row],[Close Price]]-Table2[[#This Row],[200D EMA]])/Table2[[#This Row],[200D EMA]]</f>
        <v>0.10939991707065658</v>
      </c>
      <c r="V389">
        <v>1.3774034623562901</v>
      </c>
      <c r="W389">
        <v>8250</v>
      </c>
      <c r="X389">
        <v>8799</v>
      </c>
      <c r="Y389">
        <v>8085</v>
      </c>
      <c r="Z389">
        <v>8799</v>
      </c>
      <c r="AA389">
        <v>8250</v>
      </c>
      <c r="AB389">
        <v>8799</v>
      </c>
      <c r="AC389" s="1">
        <f>(Table2[[#This Row],[Close Price]]/Table2[[#This Row],[Day Low]])-1</f>
        <v>7.1090909090909538E-3</v>
      </c>
      <c r="AD389" s="1">
        <f>(Table2[[#This Row],[Day High]]/Table2[[#This Row],[Close Price]])-1</f>
        <v>5.9016807784658232E-2</v>
      </c>
      <c r="AE389" s="1">
        <f>(Table2[[#This Row],[Close Price]]/Table2[[#This Row],[Current Week Low]])-1</f>
        <v>2.7662337662337722E-2</v>
      </c>
      <c r="AF389" s="1">
        <f>(Table2[[#This Row],[Current Week High]]/Table2[[#This Row],[Close Price]])-1</f>
        <v>5.9016807784658232E-2</v>
      </c>
      <c r="AG389" s="1">
        <f>(Table2[[#This Row],[Close Price]]/Table2[[#This Row],[Current Month Low]])-1</f>
        <v>7.1090909090909538E-3</v>
      </c>
      <c r="AH389" s="1">
        <f>(Table2[[#This Row],[Current Month High]]/Table2[[#This Row],[Close Price]])-1</f>
        <v>5.9016807784658232E-2</v>
      </c>
      <c r="AI389">
        <v>14.202668303515001</v>
      </c>
      <c r="AJ389">
        <v>51.435315131411002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-0.05</v>
      </c>
      <c r="AM389" t="s">
        <v>3174</v>
      </c>
      <c r="AN389">
        <v>-10.210000000000001</v>
      </c>
      <c r="AO389" t="s">
        <v>3174</v>
      </c>
      <c r="AP389">
        <v>6.0700225300430004E-3</v>
      </c>
      <c r="AQ389">
        <f>(Table2[[#This Row],[Sharpe Ratio]]-AVERAGE(Table2[Sharpe Ratio]))/_xlfn.STDEV.P(Table2[Sharpe Ratio])</f>
        <v>-0.64645118335919349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1.1867279974250127</v>
      </c>
      <c r="AS389">
        <f>_xlfn.RANK.AVG(Table2[[#This Row],[1Y Return vs Nifty Z-Score]],Table2[1Y Return vs Nifty Z-Score])</f>
        <v>480</v>
      </c>
      <c r="AT389">
        <f>_xlfn.RANK.AVG(Table2[[#This Row],[6M Return vs Nifty Z-Score]],Table2[6M Return vs Nifty Z-Score])</f>
        <v>163</v>
      </c>
      <c r="AU389">
        <f>_xlfn.RANK.AVG(Table2[[#This Row],[Sharpe Ratio Z-Score]],Table2[Sharpe Ratio Z-Score])</f>
        <v>497</v>
      </c>
      <c r="AV389">
        <f>(Table2[[#This Row],[Rank 1Y]]+Table2[[#This Row],[Rank 6M]]+Table2[[#This Row],[Rank Sharpe]])/3</f>
        <v>380</v>
      </c>
    </row>
    <row r="390" spans="1:48" x14ac:dyDescent="0.3">
      <c r="A390" t="s">
        <v>1359</v>
      </c>
      <c r="B390" t="s">
        <v>1360</v>
      </c>
      <c r="C390" t="s">
        <v>3141</v>
      </c>
      <c r="D390" t="s">
        <v>1361</v>
      </c>
      <c r="E390">
        <v>8285.5157236199993</v>
      </c>
      <c r="F390">
        <v>260.10000000000002</v>
      </c>
      <c r="G390">
        <v>8.59041579959794</v>
      </c>
      <c r="H390">
        <f>(Table2[[#This Row],[1Y Return vs Nifty]]-AVERAGE(Table2[1Y Return vs Nifty]))/_xlfn.STDEV.P(Table2[1Y Return vs Nifty])</f>
        <v>-0.27746708646370183</v>
      </c>
      <c r="I390">
        <v>8.8425670904147609</v>
      </c>
      <c r="J390">
        <f>(Table2[[#This Row],[1M Return vs Nifty]]-AVERAGE(Table2[1M Return vs Nifty]))/_xlfn.STDEV.P(Table2[1M Return vs Nifty])</f>
        <v>0.72625669198256793</v>
      </c>
      <c r="K390">
        <v>26.6976653302839</v>
      </c>
      <c r="L390">
        <f>(Table2[[#This Row],[6M Return vs Nifty]]-AVERAGE(Table2[6M Return vs Nifty]))/_xlfn.STDEV.P(Table2[6M Return vs Nifty])</f>
        <v>0.59175708708308616</v>
      </c>
      <c r="M390">
        <v>12.356777947895599</v>
      </c>
      <c r="N390">
        <f>(Table2[[#This Row],[1W Return vs Nifty]]-AVERAGE(Table2[1W Return vs Nifty]))/_xlfn.STDEV.P(Table2[1W Return vs Nifty])</f>
        <v>2.3372286770651076</v>
      </c>
      <c r="O390">
        <v>253.43</v>
      </c>
      <c r="P390">
        <v>243.43111543927</v>
      </c>
      <c r="Q390">
        <v>215.09050291592399</v>
      </c>
      <c r="R390">
        <v>58.697460477690498</v>
      </c>
      <c r="S390" s="1">
        <f>(Table2[[#This Row],[Close Price]]-Table2[[#This Row],[20D EMA]])/Table2[[#This Row],[20D EMA]]</f>
        <v>2.6318904628497081E-2</v>
      </c>
      <c r="T390" s="1">
        <f>(Table2[[#This Row],[Close Price]]-Table2[[#This Row],[50D EMA]])/Table2[[#This Row],[50D EMA]]</f>
        <v>6.8474749132423435E-2</v>
      </c>
      <c r="U390" s="1">
        <f>(Table2[[#This Row],[Close Price]]-Table2[[#This Row],[200D EMA]])/Table2[[#This Row],[200D EMA]]</f>
        <v>0.20925841203537304</v>
      </c>
      <c r="V390">
        <v>0.77789232604818703</v>
      </c>
      <c r="W390">
        <v>255.15</v>
      </c>
      <c r="X390">
        <v>268.7</v>
      </c>
      <c r="Y390">
        <v>253.2</v>
      </c>
      <c r="Z390">
        <v>273.35000000000002</v>
      </c>
      <c r="AA390">
        <v>255.15</v>
      </c>
      <c r="AB390">
        <v>273.35000000000002</v>
      </c>
      <c r="AC390" s="1">
        <f>(Table2[[#This Row],[Close Price]]/Table2[[#This Row],[Day Low]])-1</f>
        <v>1.9400352733686121E-2</v>
      </c>
      <c r="AD390" s="1">
        <f>(Table2[[#This Row],[Day High]]/Table2[[#This Row],[Close Price]])-1</f>
        <v>3.3064206074586489E-2</v>
      </c>
      <c r="AE390" s="1">
        <f>(Table2[[#This Row],[Close Price]]/Table2[[#This Row],[Current Week Low]])-1</f>
        <v>2.7251184834123254E-2</v>
      </c>
      <c r="AF390" s="1">
        <f>(Table2[[#This Row],[Current Week High]]/Table2[[#This Row],[Close Price]])-1</f>
        <v>5.0941945405613254E-2</v>
      </c>
      <c r="AG390" s="1">
        <f>(Table2[[#This Row],[Close Price]]/Table2[[#This Row],[Current Month Low]])-1</f>
        <v>1.9400352733686121E-2</v>
      </c>
      <c r="AH390" s="1">
        <f>(Table2[[#This Row],[Current Month High]]/Table2[[#This Row],[Close Price]])-1</f>
        <v>5.0941945405613254E-2</v>
      </c>
      <c r="AI390">
        <v>5.09419454056132</v>
      </c>
      <c r="AJ390">
        <v>53.360849056603698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0.04</v>
      </c>
      <c r="AM390" t="s">
        <v>3175</v>
      </c>
      <c r="AN390">
        <v>3.53</v>
      </c>
      <c r="AO390" t="s">
        <v>3175</v>
      </c>
      <c r="AP390">
        <v>-1.3920979028864E-2</v>
      </c>
      <c r="AQ390">
        <f>(Table2[[#This Row],[Sharpe Ratio]]-AVERAGE(Table2[Sharpe Ratio]))/_xlfn.STDEV.P(Table2[Sharpe Ratio])</f>
        <v>-0.87984825893625851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2.4979271107308012</v>
      </c>
      <c r="AS390">
        <f>_xlfn.RANK.AVG(Table2[[#This Row],[1Y Return vs Nifty Z-Score]],Table2[1Y Return vs Nifty Z-Score])</f>
        <v>387</v>
      </c>
      <c r="AT390">
        <f>_xlfn.RANK.AVG(Table2[[#This Row],[6M Return vs Nifty Z-Score]],Table2[6M Return vs Nifty Z-Score])</f>
        <v>157</v>
      </c>
      <c r="AU390">
        <f>_xlfn.RANK.AVG(Table2[[#This Row],[Sharpe Ratio Z-Score]],Table2[Sharpe Ratio Z-Score])</f>
        <v>597</v>
      </c>
      <c r="AV390">
        <f>(Table2[[#This Row],[Rank 1Y]]+Table2[[#This Row],[Rank 6M]]+Table2[[#This Row],[Rank Sharpe]])/3</f>
        <v>380.33333333333331</v>
      </c>
    </row>
    <row r="391" spans="1:48" x14ac:dyDescent="0.3">
      <c r="A391" t="s">
        <v>455</v>
      </c>
      <c r="B391" t="s">
        <v>456</v>
      </c>
      <c r="C391" t="s">
        <v>3128</v>
      </c>
      <c r="D391" t="s">
        <v>21</v>
      </c>
      <c r="E391">
        <v>47522.984982790003</v>
      </c>
      <c r="F391">
        <v>7125.55</v>
      </c>
      <c r="G391">
        <v>10.042352025598801</v>
      </c>
      <c r="H391">
        <f>(Table2[[#This Row],[1Y Return vs Nifty]]-AVERAGE(Table2[1Y Return vs Nifty]))/_xlfn.STDEV.P(Table2[1Y Return vs Nifty])</f>
        <v>-0.25274095640207866</v>
      </c>
      <c r="I391">
        <v>13.0657139309785</v>
      </c>
      <c r="J391">
        <f>(Table2[[#This Row],[1M Return vs Nifty]]-AVERAGE(Table2[1M Return vs Nifty]))/_xlfn.STDEV.P(Table2[1M Return vs Nifty])</f>
        <v>1.112662109858934</v>
      </c>
      <c r="K391">
        <v>11.3400425513624</v>
      </c>
      <c r="L391">
        <f>(Table2[[#This Row],[6M Return vs Nifty]]-AVERAGE(Table2[6M Return vs Nifty]))/_xlfn.STDEV.P(Table2[6M Return vs Nifty])</f>
        <v>8.2573985499045863E-2</v>
      </c>
      <c r="M391">
        <v>5.0776504607567903</v>
      </c>
      <c r="N391">
        <f>(Table2[[#This Row],[1W Return vs Nifty]]-AVERAGE(Table2[1W Return vs Nifty]))/_xlfn.STDEV.P(Table2[1W Return vs Nifty])</f>
        <v>0.57574447078424318</v>
      </c>
      <c r="O391">
        <v>6866.67</v>
      </c>
      <c r="P391">
        <v>6509.7506573843702</v>
      </c>
      <c r="Q391">
        <v>5871.2474037901902</v>
      </c>
      <c r="R391">
        <v>68.038399549740006</v>
      </c>
      <c r="S391" s="1">
        <f>(Table2[[#This Row],[Close Price]]-Table2[[#This Row],[20D EMA]])/Table2[[#This Row],[20D EMA]]</f>
        <v>3.7700952572353133E-2</v>
      </c>
      <c r="T391" s="1">
        <f>(Table2[[#This Row],[Close Price]]-Table2[[#This Row],[50D EMA]])/Table2[[#This Row],[50D EMA]]</f>
        <v>9.4596456151065433E-2</v>
      </c>
      <c r="U391" s="1">
        <f>(Table2[[#This Row],[Close Price]]-Table2[[#This Row],[200D EMA]])/Table2[[#This Row],[200D EMA]]</f>
        <v>0.21363477127536706</v>
      </c>
      <c r="V391">
        <v>0.87869046342474799</v>
      </c>
      <c r="W391">
        <v>7032.15</v>
      </c>
      <c r="X391">
        <v>7234.95</v>
      </c>
      <c r="Y391">
        <v>6874.95</v>
      </c>
      <c r="Z391">
        <v>7247.45</v>
      </c>
      <c r="AA391">
        <v>6952</v>
      </c>
      <c r="AB391">
        <v>7247.45</v>
      </c>
      <c r="AC391" s="1">
        <f>(Table2[[#This Row],[Close Price]]/Table2[[#This Row],[Day Low]])-1</f>
        <v>1.3281855478054494E-2</v>
      </c>
      <c r="AD391" s="1">
        <f>(Table2[[#This Row],[Day High]]/Table2[[#This Row],[Close Price]])-1</f>
        <v>1.5353200805551692E-2</v>
      </c>
      <c r="AE391" s="1">
        <f>(Table2[[#This Row],[Close Price]]/Table2[[#This Row],[Current Week Low]])-1</f>
        <v>3.6451174190357705E-2</v>
      </c>
      <c r="AF391" s="1">
        <f>(Table2[[#This Row],[Current Week High]]/Table2[[#This Row],[Close Price]])-1</f>
        <v>1.7107451354632319E-2</v>
      </c>
      <c r="AG391" s="1">
        <f>(Table2[[#This Row],[Close Price]]/Table2[[#This Row],[Current Month Low]])-1</f>
        <v>2.4964039125431547E-2</v>
      </c>
      <c r="AH391" s="1">
        <f>(Table2[[#This Row],[Current Month High]]/Table2[[#This Row],[Close Price]])-1</f>
        <v>1.7107451354632319E-2</v>
      </c>
      <c r="AI391">
        <v>1.7107451354632299</v>
      </c>
      <c r="AJ391">
        <v>66.203277159018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0.13</v>
      </c>
      <c r="AM391" t="s">
        <v>3175</v>
      </c>
      <c r="AN391">
        <v>1.81</v>
      </c>
      <c r="AO391" t="s">
        <v>3175</v>
      </c>
      <c r="AP391">
        <v>1.1139310694897001E-2</v>
      </c>
      <c r="AQ391">
        <f>(Table2[[#This Row],[Sharpe Ratio]]-AVERAGE(Table2[Sharpe Ratio]))/_xlfn.STDEV.P(Table2[Sharpe Ratio])</f>
        <v>-0.58726670330960873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0.93097290643053565</v>
      </c>
      <c r="AS391">
        <f>_xlfn.RANK.AVG(Table2[[#This Row],[1Y Return vs Nifty Z-Score]],Table2[1Y Return vs Nifty Z-Score])</f>
        <v>378</v>
      </c>
      <c r="AT391">
        <f>_xlfn.RANK.AVG(Table2[[#This Row],[6M Return vs Nifty Z-Score]],Table2[6M Return vs Nifty Z-Score])</f>
        <v>289</v>
      </c>
      <c r="AU391">
        <f>_xlfn.RANK.AVG(Table2[[#This Row],[Sharpe Ratio Z-Score]],Table2[Sharpe Ratio Z-Score])</f>
        <v>478</v>
      </c>
      <c r="AV391">
        <f>(Table2[[#This Row],[Rank 1Y]]+Table2[[#This Row],[Rank 6M]]+Table2[[#This Row],[Rank Sharpe]])/3</f>
        <v>381.66666666666669</v>
      </c>
    </row>
    <row r="392" spans="1:48" x14ac:dyDescent="0.3">
      <c r="A392" t="s">
        <v>2029</v>
      </c>
      <c r="B392" t="s">
        <v>2030</v>
      </c>
      <c r="C392" t="s">
        <v>3143</v>
      </c>
      <c r="D392" t="s">
        <v>276</v>
      </c>
      <c r="E392">
        <v>3272.8362557999999</v>
      </c>
      <c r="F392">
        <v>319.64999999999998</v>
      </c>
      <c r="G392">
        <v>23.403893108815399</v>
      </c>
      <c r="H392">
        <f>(Table2[[#This Row],[1Y Return vs Nifty]]-AVERAGE(Table2[1Y Return vs Nifty]))/_xlfn.STDEV.P(Table2[1Y Return vs Nifty])</f>
        <v>-2.5197076215746361E-2</v>
      </c>
      <c r="I392">
        <v>-0.86768553181240105</v>
      </c>
      <c r="J392">
        <f>(Table2[[#This Row],[1M Return vs Nifty]]-AVERAGE(Table2[1M Return vs Nifty]))/_xlfn.STDEV.P(Table2[1M Return vs Nifty])</f>
        <v>-0.16220264031853343</v>
      </c>
      <c r="K392">
        <v>15.867542415850499</v>
      </c>
      <c r="L392">
        <f>(Table2[[#This Row],[6M Return vs Nifty]]-AVERAGE(Table2[6M Return vs Nifty]))/_xlfn.STDEV.P(Table2[6M Return vs Nifty])</f>
        <v>0.23268357320069569</v>
      </c>
      <c r="M392">
        <v>1.63952136871955</v>
      </c>
      <c r="N392">
        <f>(Table2[[#This Row],[1W Return vs Nifty]]-AVERAGE(Table2[1W Return vs Nifty]))/_xlfn.STDEV.P(Table2[1W Return vs Nifty])</f>
        <v>-0.25625223561756616</v>
      </c>
      <c r="O392">
        <v>330.5</v>
      </c>
      <c r="P392">
        <v>326.82671702142301</v>
      </c>
      <c r="Q392">
        <v>285.07653955355198</v>
      </c>
      <c r="R392">
        <v>37.492989602239099</v>
      </c>
      <c r="S392" s="1">
        <f>(Table2[[#This Row],[Close Price]]-Table2[[#This Row],[20D EMA]])/Table2[[#This Row],[20D EMA]]</f>
        <v>-3.2829046898638498E-2</v>
      </c>
      <c r="T392" s="1">
        <f>(Table2[[#This Row],[Close Price]]-Table2[[#This Row],[50D EMA]])/Table2[[#This Row],[50D EMA]]</f>
        <v>-2.1958783195048914E-2</v>
      </c>
      <c r="U392" s="1">
        <f>(Table2[[#This Row],[Close Price]]-Table2[[#This Row],[200D EMA]])/Table2[[#This Row],[200D EMA]]</f>
        <v>0.12127781718057977</v>
      </c>
      <c r="V392">
        <v>0.47992973599762301</v>
      </c>
      <c r="W392">
        <v>308</v>
      </c>
      <c r="X392">
        <v>327.95</v>
      </c>
      <c r="Y392">
        <v>308</v>
      </c>
      <c r="Z392">
        <v>337</v>
      </c>
      <c r="AA392">
        <v>308</v>
      </c>
      <c r="AB392">
        <v>337</v>
      </c>
      <c r="AC392" s="1">
        <f>(Table2[[#This Row],[Close Price]]/Table2[[#This Row],[Day Low]])-1</f>
        <v>3.782467532467515E-2</v>
      </c>
      <c r="AD392" s="1">
        <f>(Table2[[#This Row],[Day High]]/Table2[[#This Row],[Close Price]])-1</f>
        <v>2.5965900203347436E-2</v>
      </c>
      <c r="AE392" s="1">
        <f>(Table2[[#This Row],[Close Price]]/Table2[[#This Row],[Current Week Low]])-1</f>
        <v>3.782467532467515E-2</v>
      </c>
      <c r="AF392" s="1">
        <f>(Table2[[#This Row],[Current Week High]]/Table2[[#This Row],[Close Price]])-1</f>
        <v>5.427811669012983E-2</v>
      </c>
      <c r="AG392" s="1">
        <f>(Table2[[#This Row],[Close Price]]/Table2[[#This Row],[Current Month Low]])-1</f>
        <v>3.782467532467515E-2</v>
      </c>
      <c r="AH392" s="1">
        <f>(Table2[[#This Row],[Current Month High]]/Table2[[#This Row],[Close Price]])-1</f>
        <v>5.427811669012983E-2</v>
      </c>
      <c r="AI392">
        <v>13.5147817925856</v>
      </c>
      <c r="AJ392">
        <v>69.440763318314296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0.02</v>
      </c>
      <c r="AM392" t="s">
        <v>3175</v>
      </c>
      <c r="AN392">
        <v>-7.36</v>
      </c>
      <c r="AO392" t="s">
        <v>3174</v>
      </c>
      <c r="AP392">
        <v>-1.2526430669776999E-2</v>
      </c>
      <c r="AQ392">
        <f>(Table2[[#This Row],[Sharpe Ratio]]-AVERAGE(Table2[Sharpe Ratio]))/_xlfn.STDEV.P(Table2[Sharpe Ratio])</f>
        <v>-0.8635667580918609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-1.0745351370430112</v>
      </c>
      <c r="AS392">
        <f>_xlfn.RANK.AVG(Table2[[#This Row],[1Y Return vs Nifty Z-Score]],Table2[1Y Return vs Nifty Z-Score])</f>
        <v>314</v>
      </c>
      <c r="AT392">
        <f>_xlfn.RANK.AVG(Table2[[#This Row],[6M Return vs Nifty Z-Score]],Table2[6M Return vs Nifty Z-Score])</f>
        <v>241</v>
      </c>
      <c r="AU392">
        <f>_xlfn.RANK.AVG(Table2[[#This Row],[Sharpe Ratio Z-Score]],Table2[Sharpe Ratio Z-Score])</f>
        <v>592</v>
      </c>
      <c r="AV392">
        <f>(Table2[[#This Row],[Rank 1Y]]+Table2[[#This Row],[Rank 6M]]+Table2[[#This Row],[Rank Sharpe]])/3</f>
        <v>382.33333333333331</v>
      </c>
    </row>
    <row r="393" spans="1:48" x14ac:dyDescent="0.3">
      <c r="A393" t="s">
        <v>780</v>
      </c>
      <c r="B393" t="s">
        <v>781</v>
      </c>
      <c r="C393" t="s">
        <v>3135</v>
      </c>
      <c r="D393" t="s">
        <v>190</v>
      </c>
      <c r="E393">
        <v>20938.906398514999</v>
      </c>
      <c r="F393">
        <v>551.95000000000005</v>
      </c>
      <c r="G393">
        <v>-10.041098617507</v>
      </c>
      <c r="H393">
        <f>(Table2[[#This Row],[1Y Return vs Nifty]]-AVERAGE(Table2[1Y Return vs Nifty]))/_xlfn.STDEV.P(Table2[1Y Return vs Nifty])</f>
        <v>-0.59475736441980231</v>
      </c>
      <c r="I393">
        <v>-3.7934406853648399</v>
      </c>
      <c r="J393">
        <f>(Table2[[#This Row],[1M Return vs Nifty]]-AVERAGE(Table2[1M Return vs Nifty]))/_xlfn.STDEV.P(Table2[1M Return vs Nifty])</f>
        <v>-0.42990056449524749</v>
      </c>
      <c r="K393">
        <v>3.2308825152171101</v>
      </c>
      <c r="L393">
        <f>(Table2[[#This Row],[6M Return vs Nifty]]-AVERAGE(Table2[6M Return vs Nifty]))/_xlfn.STDEV.P(Table2[6M Return vs Nifty])</f>
        <v>-0.18628580601197933</v>
      </c>
      <c r="M393">
        <v>5.1161911164623897</v>
      </c>
      <c r="N393">
        <f>(Table2[[#This Row],[1W Return vs Nifty]]-AVERAGE(Table2[1W Return vs Nifty]))/_xlfn.STDEV.P(Table2[1W Return vs Nifty])</f>
        <v>0.5850709671871529</v>
      </c>
      <c r="O393">
        <v>564.96</v>
      </c>
      <c r="P393">
        <v>566.03397877794998</v>
      </c>
      <c r="Q393">
        <v>529.76112596146595</v>
      </c>
      <c r="R393">
        <v>40.070892404568099</v>
      </c>
      <c r="S393" s="1">
        <f>(Table2[[#This Row],[Close Price]]-Table2[[#This Row],[20D EMA]])/Table2[[#This Row],[20D EMA]]</f>
        <v>-2.3028178986122895E-2</v>
      </c>
      <c r="T393" s="1">
        <f>(Table2[[#This Row],[Close Price]]-Table2[[#This Row],[50D EMA]])/Table2[[#This Row],[50D EMA]]</f>
        <v>-2.4881860994205359E-2</v>
      </c>
      <c r="U393" s="1">
        <f>(Table2[[#This Row],[Close Price]]-Table2[[#This Row],[200D EMA]])/Table2[[#This Row],[200D EMA]]</f>
        <v>4.1884677737090287E-2</v>
      </c>
      <c r="V393">
        <v>0.98952128418359997</v>
      </c>
      <c r="W393">
        <v>545.20000000000005</v>
      </c>
      <c r="X393">
        <v>578</v>
      </c>
      <c r="Y393">
        <v>536.54999999999995</v>
      </c>
      <c r="Z393">
        <v>578</v>
      </c>
      <c r="AA393">
        <v>545.20000000000005</v>
      </c>
      <c r="AB393">
        <v>578</v>
      </c>
      <c r="AC393" s="1">
        <f>(Table2[[#This Row],[Close Price]]/Table2[[#This Row],[Day Low]])-1</f>
        <v>1.2380777696258338E-2</v>
      </c>
      <c r="AD393" s="1">
        <f>(Table2[[#This Row],[Day High]]/Table2[[#This Row],[Close Price]])-1</f>
        <v>4.7196304013044532E-2</v>
      </c>
      <c r="AE393" s="1">
        <f>(Table2[[#This Row],[Close Price]]/Table2[[#This Row],[Current Week Low]])-1</f>
        <v>2.8701891715590566E-2</v>
      </c>
      <c r="AF393" s="1">
        <f>(Table2[[#This Row],[Current Week High]]/Table2[[#This Row],[Close Price]])-1</f>
        <v>4.7196304013044532E-2</v>
      </c>
      <c r="AG393" s="1">
        <f>(Table2[[#This Row],[Close Price]]/Table2[[#This Row],[Current Month Low]])-1</f>
        <v>1.2380777696258338E-2</v>
      </c>
      <c r="AH393" s="1">
        <f>(Table2[[#This Row],[Current Month High]]/Table2[[#This Row],[Close Price]])-1</f>
        <v>4.7196304013044532E-2</v>
      </c>
      <c r="AI393">
        <v>12.7638373041036</v>
      </c>
      <c r="AJ393">
        <v>35.680924287118899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-0.11</v>
      </c>
      <c r="AM393" t="s">
        <v>3174</v>
      </c>
      <c r="AN393">
        <v>-2.37</v>
      </c>
      <c r="AO393" t="s">
        <v>3174</v>
      </c>
      <c r="AP393">
        <v>8.8540671460437995E-2</v>
      </c>
      <c r="AQ393">
        <f>(Table2[[#This Row],[Sharpe Ratio]]-AVERAGE(Table2[Sharpe Ratio]))/_xlfn.STDEV.P(Table2[Sharpe Ratio])</f>
        <v>0.31640243978610905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508</v>
      </c>
      <c r="AT393">
        <f>_xlfn.RANK.AVG(Table2[[#This Row],[6M Return vs Nifty Z-Score]],Table2[6M Return vs Nifty Z-Score])</f>
        <v>377</v>
      </c>
      <c r="AU393">
        <f>_xlfn.RANK.AVG(Table2[[#This Row],[Sharpe Ratio Z-Score]],Table2[Sharpe Ratio Z-Score])</f>
        <v>263</v>
      </c>
      <c r="AV393">
        <f>(Table2[[#This Row],[Rank 1Y]]+Table2[[#This Row],[Rank 6M]]+Table2[[#This Row],[Rank Sharpe]])/3</f>
        <v>382.66666666666669</v>
      </c>
    </row>
    <row r="394" spans="1:48" x14ac:dyDescent="0.3">
      <c r="A394" t="s">
        <v>1118</v>
      </c>
      <c r="B394" t="s">
        <v>1119</v>
      </c>
      <c r="C394" t="s">
        <v>3133</v>
      </c>
      <c r="D394" t="s">
        <v>284</v>
      </c>
      <c r="E394">
        <v>11451.7354570649</v>
      </c>
      <c r="F394">
        <v>2234.85</v>
      </c>
      <c r="G394">
        <v>26.550077829251499</v>
      </c>
      <c r="H394">
        <f>(Table2[[#This Row],[1Y Return vs Nifty]]-AVERAGE(Table2[1Y Return vs Nifty]))/_xlfn.STDEV.P(Table2[1Y Return vs Nifty])</f>
        <v>2.8381704451269321E-2</v>
      </c>
      <c r="I394">
        <v>7.9089411499108797</v>
      </c>
      <c r="J394">
        <f>(Table2[[#This Row],[1M Return vs Nifty]]-AVERAGE(Table2[1M Return vs Nifty]))/_xlfn.STDEV.P(Table2[1M Return vs Nifty])</f>
        <v>0.64083268583258035</v>
      </c>
      <c r="K394">
        <v>21.6583926878453</v>
      </c>
      <c r="L394">
        <f>(Table2[[#This Row],[6M Return vs Nifty]]-AVERAGE(Table2[6M Return vs Nifty]))/_xlfn.STDEV.P(Table2[6M Return vs Nifty])</f>
        <v>0.42467963566096684</v>
      </c>
      <c r="M394">
        <v>7.5996713518737096</v>
      </c>
      <c r="N394">
        <f>(Table2[[#This Row],[1W Return vs Nifty]]-AVERAGE(Table2[1W Return vs Nifty]))/_xlfn.STDEV.P(Table2[1W Return vs Nifty])</f>
        <v>1.1860511284794291</v>
      </c>
      <c r="O394">
        <v>2177.75</v>
      </c>
      <c r="P394">
        <v>2123.85052122358</v>
      </c>
      <c r="Q394">
        <v>1906.1765708554001</v>
      </c>
      <c r="R394">
        <v>66.165970834148695</v>
      </c>
      <c r="S394" s="1">
        <f>(Table2[[#This Row],[Close Price]]-Table2[[#This Row],[20D EMA]])/Table2[[#This Row],[20D EMA]]</f>
        <v>2.621972219033402E-2</v>
      </c>
      <c r="T394" s="1">
        <f>(Table2[[#This Row],[Close Price]]-Table2[[#This Row],[50D EMA]])/Table2[[#This Row],[50D EMA]]</f>
        <v>5.2263319695621299E-2</v>
      </c>
      <c r="U394" s="1">
        <f>(Table2[[#This Row],[Close Price]]-Table2[[#This Row],[200D EMA]])/Table2[[#This Row],[200D EMA]]</f>
        <v>0.17242548994142082</v>
      </c>
      <c r="V394">
        <v>1.0912274325288001</v>
      </c>
      <c r="W394">
        <v>2219.1999999999998</v>
      </c>
      <c r="X394">
        <v>2299</v>
      </c>
      <c r="Y394">
        <v>2164.5500000000002</v>
      </c>
      <c r="Z394">
        <v>2299</v>
      </c>
      <c r="AA394">
        <v>2185.1</v>
      </c>
      <c r="AB394">
        <v>2299</v>
      </c>
      <c r="AC394" s="1">
        <f>(Table2[[#This Row],[Close Price]]/Table2[[#This Row],[Day Low]])-1</f>
        <v>7.0520908435471874E-3</v>
      </c>
      <c r="AD394" s="1">
        <f>(Table2[[#This Row],[Day High]]/Table2[[#This Row],[Close Price]])-1</f>
        <v>2.8704387319059554E-2</v>
      </c>
      <c r="AE394" s="1">
        <f>(Table2[[#This Row],[Close Price]]/Table2[[#This Row],[Current Week Low]])-1</f>
        <v>3.2477882238802325E-2</v>
      </c>
      <c r="AF394" s="1">
        <f>(Table2[[#This Row],[Current Week High]]/Table2[[#This Row],[Close Price]])-1</f>
        <v>2.8704387319059554E-2</v>
      </c>
      <c r="AG394" s="1">
        <f>(Table2[[#This Row],[Close Price]]/Table2[[#This Row],[Current Month Low]])-1</f>
        <v>2.2767836712278555E-2</v>
      </c>
      <c r="AH394" s="1">
        <f>(Table2[[#This Row],[Current Month High]]/Table2[[#This Row],[Close Price]])-1</f>
        <v>2.8704387319059554E-2</v>
      </c>
      <c r="AI394">
        <v>2.8704387319059501</v>
      </c>
      <c r="AJ394">
        <v>64.321164663063797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-0.02</v>
      </c>
      <c r="AM394" t="s">
        <v>3174</v>
      </c>
      <c r="AN394">
        <v>2.42</v>
      </c>
      <c r="AO394" t="s">
        <v>3175</v>
      </c>
      <c r="AP394">
        <v>-4.9891444491356997E-2</v>
      </c>
      <c r="AQ394">
        <f>(Table2[[#This Row],[Sharpe Ratio]]-AVERAGE(Table2[Sharpe Ratio]))/_xlfn.STDEV.P(Table2[Sharpe Ratio])</f>
        <v>-1.2998072800664984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0.98013787435774713</v>
      </c>
      <c r="AS394">
        <f>_xlfn.RANK.AVG(Table2[[#This Row],[1Y Return vs Nifty Z-Score]],Table2[1Y Return vs Nifty Z-Score])</f>
        <v>295</v>
      </c>
      <c r="AT394">
        <f>_xlfn.RANK.AVG(Table2[[#This Row],[6M Return vs Nifty Z-Score]],Table2[6M Return vs Nifty Z-Score])</f>
        <v>195</v>
      </c>
      <c r="AU394">
        <f>_xlfn.RANK.AVG(Table2[[#This Row],[Sharpe Ratio Z-Score]],Table2[Sharpe Ratio Z-Score])</f>
        <v>660</v>
      </c>
      <c r="AV394">
        <f>(Table2[[#This Row],[Rank 1Y]]+Table2[[#This Row],[Rank 6M]]+Table2[[#This Row],[Rank Sharpe]])/3</f>
        <v>383.33333333333331</v>
      </c>
    </row>
    <row r="395" spans="1:48" x14ac:dyDescent="0.3">
      <c r="A395" t="s">
        <v>335</v>
      </c>
      <c r="B395" t="s">
        <v>336</v>
      </c>
      <c r="C395" t="s">
        <v>3129</v>
      </c>
      <c r="D395" t="s">
        <v>54</v>
      </c>
      <c r="E395">
        <v>77496.582199184995</v>
      </c>
      <c r="F395">
        <v>1930.35</v>
      </c>
      <c r="G395">
        <v>30.063726993969698</v>
      </c>
      <c r="H395">
        <f>(Table2[[#This Row],[1Y Return vs Nifty]]-AVERAGE(Table2[1Y Return vs Nifty]))/_xlfn.STDEV.P(Table2[1Y Return vs Nifty])</f>
        <v>8.8218317576510261E-2</v>
      </c>
      <c r="I395">
        <v>0.84018088951982395</v>
      </c>
      <c r="J395">
        <f>(Table2[[#This Row],[1M Return vs Nifty]]-AVERAGE(Table2[1M Return vs Nifty]))/_xlfn.STDEV.P(Table2[1M Return vs Nifty])</f>
        <v>-5.9379251366668976E-3</v>
      </c>
      <c r="K395">
        <v>4.7254488645353003</v>
      </c>
      <c r="L395">
        <f>(Table2[[#This Row],[6M Return vs Nifty]]-AVERAGE(Table2[6M Return vs Nifty]))/_xlfn.STDEV.P(Table2[6M Return vs Nifty])</f>
        <v>-0.13673334986535071</v>
      </c>
      <c r="M395">
        <v>0.95405739323143401</v>
      </c>
      <c r="N395">
        <f>(Table2[[#This Row],[1W Return vs Nifty]]-AVERAGE(Table2[1W Return vs Nifty]))/_xlfn.STDEV.P(Table2[1W Return vs Nifty])</f>
        <v>-0.42212843011068024</v>
      </c>
      <c r="O395">
        <v>1988.26</v>
      </c>
      <c r="P395">
        <v>1936.0617366956401</v>
      </c>
      <c r="Q395">
        <v>1700.09149454413</v>
      </c>
      <c r="R395">
        <v>33.032213740978001</v>
      </c>
      <c r="S395" s="1">
        <f>(Table2[[#This Row],[Close Price]]-Table2[[#This Row],[20D EMA]])/Table2[[#This Row],[20D EMA]]</f>
        <v>-2.9125969440616458E-2</v>
      </c>
      <c r="T395" s="1">
        <f>(Table2[[#This Row],[Close Price]]-Table2[[#This Row],[50D EMA]])/Table2[[#This Row],[50D EMA]]</f>
        <v>-2.9501831410545052E-3</v>
      </c>
      <c r="U395" s="1">
        <f>(Table2[[#This Row],[Close Price]]-Table2[[#This Row],[200D EMA]])/Table2[[#This Row],[200D EMA]]</f>
        <v>0.13543889031549589</v>
      </c>
      <c r="V395">
        <v>1.2012258315353299</v>
      </c>
      <c r="W395">
        <v>1910.75</v>
      </c>
      <c r="X395">
        <v>1980</v>
      </c>
      <c r="Y395">
        <v>1910.75</v>
      </c>
      <c r="Z395">
        <v>2065</v>
      </c>
      <c r="AA395">
        <v>1910.75</v>
      </c>
      <c r="AB395">
        <v>2009.45</v>
      </c>
      <c r="AC395" s="1">
        <f>(Table2[[#This Row],[Close Price]]/Table2[[#This Row],[Day Low]])-1</f>
        <v>1.0257752191547675E-2</v>
      </c>
      <c r="AD395" s="1">
        <f>(Table2[[#This Row],[Day High]]/Table2[[#This Row],[Close Price]])-1</f>
        <v>2.5720724220996249E-2</v>
      </c>
      <c r="AE395" s="1">
        <f>(Table2[[#This Row],[Close Price]]/Table2[[#This Row],[Current Week Low]])-1</f>
        <v>1.0257752191547675E-2</v>
      </c>
      <c r="AF395" s="1">
        <f>(Table2[[#This Row],[Current Week High]]/Table2[[#This Row],[Close Price]])-1</f>
        <v>6.9754189654725796E-2</v>
      </c>
      <c r="AG395" s="1">
        <f>(Table2[[#This Row],[Close Price]]/Table2[[#This Row],[Current Month Low]])-1</f>
        <v>1.0257752191547675E-2</v>
      </c>
      <c r="AH395" s="1">
        <f>(Table2[[#This Row],[Current Month High]]/Table2[[#This Row],[Close Price]])-1</f>
        <v>4.097702489185906E-2</v>
      </c>
      <c r="AI395">
        <v>7.6877250239593797</v>
      </c>
      <c r="AJ395">
        <v>63.263838964773498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0.05</v>
      </c>
      <c r="AM395" t="s">
        <v>3175</v>
      </c>
      <c r="AN395">
        <v>-4.62</v>
      </c>
      <c r="AO395" t="s">
        <v>3174</v>
      </c>
      <c r="AP395">
        <v>9.1051886562799997E-4</v>
      </c>
      <c r="AQ395">
        <f>(Table2[[#This Row],[Sharpe Ratio]]-AVERAGE(Table2[Sharpe Ratio]))/_xlfn.STDEV.P(Table2[Sharpe Ratio])</f>
        <v>-0.70668893898915464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-1.1832703265253421</v>
      </c>
      <c r="AS395">
        <f>_xlfn.RANK.AVG(Table2[[#This Row],[1Y Return vs Nifty Z-Score]],Table2[1Y Return vs Nifty Z-Score])</f>
        <v>273</v>
      </c>
      <c r="AT395">
        <f>_xlfn.RANK.AVG(Table2[[#This Row],[6M Return vs Nifty Z-Score]],Table2[6M Return vs Nifty Z-Score])</f>
        <v>365</v>
      </c>
      <c r="AU395">
        <f>_xlfn.RANK.AVG(Table2[[#This Row],[Sharpe Ratio Z-Score]],Table2[Sharpe Ratio Z-Score])</f>
        <v>513</v>
      </c>
      <c r="AV395">
        <f>(Table2[[#This Row],[Rank 1Y]]+Table2[[#This Row],[Rank 6M]]+Table2[[#This Row],[Rank Sharpe]])/3</f>
        <v>383.66666666666669</v>
      </c>
    </row>
    <row r="396" spans="1:48" x14ac:dyDescent="0.3">
      <c r="A396" t="s">
        <v>401</v>
      </c>
      <c r="B396" t="s">
        <v>402</v>
      </c>
      <c r="C396" t="s">
        <v>3131</v>
      </c>
      <c r="D396" t="s">
        <v>403</v>
      </c>
      <c r="E396">
        <v>59081.17995813</v>
      </c>
      <c r="F396">
        <v>1632.1</v>
      </c>
      <c r="G396">
        <v>3.83307095893203</v>
      </c>
      <c r="H396">
        <f>(Table2[[#This Row],[1Y Return vs Nifty]]-AVERAGE(Table2[1Y Return vs Nifty]))/_xlfn.STDEV.P(Table2[1Y Return vs Nifty])</f>
        <v>-0.35848354240150393</v>
      </c>
      <c r="I396">
        <v>-13.4899567125878</v>
      </c>
      <c r="J396">
        <f>(Table2[[#This Row],[1M Return vs Nifty]]-AVERAGE(Table2[1M Return vs Nifty]))/_xlfn.STDEV.P(Table2[1M Return vs Nifty])</f>
        <v>-1.3171030390707748</v>
      </c>
      <c r="K396">
        <v>7.0959352649796203</v>
      </c>
      <c r="L396">
        <f>(Table2[[#This Row],[6M Return vs Nifty]]-AVERAGE(Table2[6M Return vs Nifty]))/_xlfn.STDEV.P(Table2[6M Return vs Nifty])</f>
        <v>-5.8139700638748924E-2</v>
      </c>
      <c r="M396">
        <v>1.2851995590767</v>
      </c>
      <c r="N396">
        <f>(Table2[[#This Row],[1W Return vs Nifty]]-AVERAGE(Table2[1W Return vs Nifty]))/_xlfn.STDEV.P(Table2[1W Return vs Nifty])</f>
        <v>-0.34199496683493924</v>
      </c>
      <c r="O396">
        <v>1756.1</v>
      </c>
      <c r="P396">
        <v>1761.8079997503801</v>
      </c>
      <c r="Q396">
        <v>1590.79882409318</v>
      </c>
      <c r="R396">
        <v>17.694203397530298</v>
      </c>
      <c r="S396" s="1">
        <f>(Table2[[#This Row],[Close Price]]-Table2[[#This Row],[20D EMA]])/Table2[[#This Row],[20D EMA]]</f>
        <v>-7.0611013040259671E-2</v>
      </c>
      <c r="T396" s="1">
        <f>(Table2[[#This Row],[Close Price]]-Table2[[#This Row],[50D EMA]])/Table2[[#This Row],[50D EMA]]</f>
        <v>-7.3622097168793491E-2</v>
      </c>
      <c r="U396" s="1">
        <f>(Table2[[#This Row],[Close Price]]-Table2[[#This Row],[200D EMA]])/Table2[[#This Row],[200D EMA]]</f>
        <v>2.5962538619780089E-2</v>
      </c>
      <c r="V396">
        <v>0.57030628652878101</v>
      </c>
      <c r="W396">
        <v>1622</v>
      </c>
      <c r="X396">
        <v>1670</v>
      </c>
      <c r="Y396">
        <v>1622</v>
      </c>
      <c r="Z396">
        <v>1715.55</v>
      </c>
      <c r="AA396">
        <v>1622</v>
      </c>
      <c r="AB396">
        <v>1712</v>
      </c>
      <c r="AC396" s="1">
        <f>(Table2[[#This Row],[Close Price]]/Table2[[#This Row],[Day Low]])-1</f>
        <v>6.2268803945746409E-3</v>
      </c>
      <c r="AD396" s="1">
        <f>(Table2[[#This Row],[Day High]]/Table2[[#This Row],[Close Price]])-1</f>
        <v>2.3221616322529393E-2</v>
      </c>
      <c r="AE396" s="1">
        <f>(Table2[[#This Row],[Close Price]]/Table2[[#This Row],[Current Week Low]])-1</f>
        <v>6.2268803945746409E-3</v>
      </c>
      <c r="AF396" s="1">
        <f>(Table2[[#This Row],[Current Week High]]/Table2[[#This Row],[Close Price]])-1</f>
        <v>5.1130445438392291E-2</v>
      </c>
      <c r="AG396" s="1">
        <f>(Table2[[#This Row],[Close Price]]/Table2[[#This Row],[Current Month Low]])-1</f>
        <v>6.2268803945746409E-3</v>
      </c>
      <c r="AH396" s="1">
        <f>(Table2[[#This Row],[Current Month High]]/Table2[[#This Row],[Close Price]])-1</f>
        <v>4.895533361926363E-2</v>
      </c>
      <c r="AI396">
        <v>22.0635990441762</v>
      </c>
      <c r="AJ396">
        <v>39.501688106329297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0</v>
      </c>
      <c r="AM396" t="s">
        <v>3176</v>
      </c>
      <c r="AN396">
        <v>-11.84</v>
      </c>
      <c r="AO396" t="s">
        <v>3174</v>
      </c>
      <c r="AP396">
        <v>4.3825327792750002E-2</v>
      </c>
      <c r="AQ396">
        <f>(Table2[[#This Row],[Sharpe Ratio]]-AVERAGE(Table2[Sharpe Ratio]))/_xlfn.STDEV.P(Table2[Sharpe Ratio])</f>
        <v>-0.20565396717824608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417</v>
      </c>
      <c r="AT396">
        <f>_xlfn.RANK.AVG(Table2[[#This Row],[6M Return vs Nifty Z-Score]],Table2[6M Return vs Nifty Z-Score])</f>
        <v>339</v>
      </c>
      <c r="AU396">
        <f>_xlfn.RANK.AVG(Table2[[#This Row],[Sharpe Ratio Z-Score]],Table2[Sharpe Ratio Z-Score])</f>
        <v>397</v>
      </c>
      <c r="AV396">
        <f>(Table2[[#This Row],[Rank 1Y]]+Table2[[#This Row],[Rank 6M]]+Table2[[#This Row],[Rank Sharpe]])/3</f>
        <v>384.33333333333331</v>
      </c>
    </row>
    <row r="397" spans="1:48" x14ac:dyDescent="0.3">
      <c r="A397" t="s">
        <v>1853</v>
      </c>
      <c r="B397" t="s">
        <v>1854</v>
      </c>
      <c r="C397" t="s">
        <v>3136</v>
      </c>
      <c r="D397" t="s">
        <v>117</v>
      </c>
      <c r="E397">
        <v>4129.5484314719997</v>
      </c>
      <c r="F397">
        <v>229.14</v>
      </c>
      <c r="G397">
        <v>-9.0776266916179509</v>
      </c>
      <c r="H397">
        <f>(Table2[[#This Row],[1Y Return vs Nifty]]-AVERAGE(Table2[1Y Return vs Nifty]))/_xlfn.STDEV.P(Table2[1Y Return vs Nifty])</f>
        <v>-0.57834966570436219</v>
      </c>
      <c r="I397">
        <v>11.445051018170901</v>
      </c>
      <c r="J397">
        <f>(Table2[[#This Row],[1M Return vs Nifty]]-AVERAGE(Table2[1M Return vs Nifty]))/_xlfn.STDEV.P(Table2[1M Return vs Nifty])</f>
        <v>0.96437625722290421</v>
      </c>
      <c r="K397">
        <v>1.4958494264812601</v>
      </c>
      <c r="L397">
        <f>(Table2[[#This Row],[6M Return vs Nifty]]-AVERAGE(Table2[6M Return vs Nifty]))/_xlfn.STDEV.P(Table2[6M Return vs Nifty])</f>
        <v>-0.243810954414895</v>
      </c>
      <c r="M397">
        <v>-1.9433813229607999</v>
      </c>
      <c r="N397">
        <f>(Table2[[#This Row],[1W Return vs Nifty]]-AVERAGE(Table2[1W Return vs Nifty]))/_xlfn.STDEV.P(Table2[1W Return vs Nifty])</f>
        <v>-1.1232828674051234</v>
      </c>
      <c r="O397">
        <v>227.65</v>
      </c>
      <c r="P397">
        <v>226.080727079658</v>
      </c>
      <c r="Q397">
        <v>215.85197248570501</v>
      </c>
      <c r="R397">
        <v>48.893659460975499</v>
      </c>
      <c r="S397" s="1">
        <f>(Table2[[#This Row],[Close Price]]-Table2[[#This Row],[20D EMA]])/Table2[[#This Row],[20D EMA]]</f>
        <v>6.5451350757741297E-3</v>
      </c>
      <c r="T397" s="1">
        <f>(Table2[[#This Row],[Close Price]]-Table2[[#This Row],[50D EMA]])/Table2[[#This Row],[50D EMA]]</f>
        <v>1.3531772300360959E-2</v>
      </c>
      <c r="U397" s="1">
        <f>(Table2[[#This Row],[Close Price]]-Table2[[#This Row],[200D EMA]])/Table2[[#This Row],[200D EMA]]</f>
        <v>6.1560834312852961E-2</v>
      </c>
      <c r="V397">
        <v>1.0544630013566501</v>
      </c>
      <c r="W397">
        <v>225.81</v>
      </c>
      <c r="X397">
        <v>239.37</v>
      </c>
      <c r="Y397">
        <v>225.81</v>
      </c>
      <c r="Z397">
        <v>249.5</v>
      </c>
      <c r="AA397">
        <v>225.81</v>
      </c>
      <c r="AB397">
        <v>246.13</v>
      </c>
      <c r="AC397" s="1">
        <f>(Table2[[#This Row],[Close Price]]/Table2[[#This Row],[Day Low]])-1</f>
        <v>1.4746911119968065E-2</v>
      </c>
      <c r="AD397" s="1">
        <f>(Table2[[#This Row],[Day High]]/Table2[[#This Row],[Close Price]])-1</f>
        <v>4.4645195077245514E-2</v>
      </c>
      <c r="AE397" s="1">
        <f>(Table2[[#This Row],[Close Price]]/Table2[[#This Row],[Current Week Low]])-1</f>
        <v>1.4746911119968065E-2</v>
      </c>
      <c r="AF397" s="1">
        <f>(Table2[[#This Row],[Current Week High]]/Table2[[#This Row],[Close Price]])-1</f>
        <v>8.8853975735358359E-2</v>
      </c>
      <c r="AG397" s="1">
        <f>(Table2[[#This Row],[Close Price]]/Table2[[#This Row],[Current Month Low]])-1</f>
        <v>1.4746911119968065E-2</v>
      </c>
      <c r="AH397" s="1">
        <f>(Table2[[#This Row],[Current Month High]]/Table2[[#This Row],[Close Price]])-1</f>
        <v>7.4146809810596181E-2</v>
      </c>
      <c r="AI397">
        <v>19.992144540455602</v>
      </c>
      <c r="AJ397">
        <v>44.067903175102103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-0.12</v>
      </c>
      <c r="AM397" t="s">
        <v>3174</v>
      </c>
      <c r="AN397">
        <v>6.75</v>
      </c>
      <c r="AO397" t="s">
        <v>3175</v>
      </c>
      <c r="AP397">
        <v>9.4745246766290994E-2</v>
      </c>
      <c r="AQ397">
        <f>(Table2[[#This Row],[Sharpe Ratio]]-AVERAGE(Table2[Sharpe Ratio]))/_xlfn.STDEV.P(Table2[Sharpe Ratio])</f>
        <v>0.3888415183043411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-0.59222571199713525</v>
      </c>
      <c r="AS397">
        <f>_xlfn.RANK.AVG(Table2[[#This Row],[1Y Return vs Nifty Z-Score]],Table2[1Y Return vs Nifty Z-Score])</f>
        <v>502</v>
      </c>
      <c r="AT397">
        <f>_xlfn.RANK.AVG(Table2[[#This Row],[6M Return vs Nifty Z-Score]],Table2[6M Return vs Nifty Z-Score])</f>
        <v>409</v>
      </c>
      <c r="AU397">
        <f>_xlfn.RANK.AVG(Table2[[#This Row],[Sharpe Ratio Z-Score]],Table2[Sharpe Ratio Z-Score])</f>
        <v>245</v>
      </c>
      <c r="AV397">
        <f>(Table2[[#This Row],[Rank 1Y]]+Table2[[#This Row],[Rank 6M]]+Table2[[#This Row],[Rank Sharpe]])/3</f>
        <v>385.33333333333331</v>
      </c>
    </row>
    <row r="398" spans="1:48" x14ac:dyDescent="0.3">
      <c r="A398" t="s">
        <v>586</v>
      </c>
      <c r="B398" t="s">
        <v>587</v>
      </c>
      <c r="C398" t="s">
        <v>3138</v>
      </c>
      <c r="D398" t="s">
        <v>588</v>
      </c>
      <c r="E398">
        <v>34135.887338250002</v>
      </c>
      <c r="F398">
        <v>1255.25</v>
      </c>
      <c r="G398">
        <v>-23.439691213254498</v>
      </c>
      <c r="H398">
        <f>(Table2[[#This Row],[1Y Return vs Nifty]]-AVERAGE(Table2[1Y Return vs Nifty]))/_xlfn.STDEV.P(Table2[1Y Return vs Nifty])</f>
        <v>-0.82293222308949543</v>
      </c>
      <c r="I398">
        <v>0.56995067460850102</v>
      </c>
      <c r="J398">
        <f>(Table2[[#This Row],[1M Return vs Nifty]]-AVERAGE(Table2[1M Return vs Nifty]))/_xlfn.STDEV.P(Table2[1M Return vs Nifty])</f>
        <v>-3.0663188798512795E-2</v>
      </c>
      <c r="K398">
        <v>5.1985737557227898</v>
      </c>
      <c r="L398">
        <f>(Table2[[#This Row],[6M Return vs Nifty]]-AVERAGE(Table2[6M Return vs Nifty]))/_xlfn.STDEV.P(Table2[6M Return vs Nifty])</f>
        <v>-0.12104685964486522</v>
      </c>
      <c r="M398">
        <v>1.56461963625363</v>
      </c>
      <c r="N398">
        <f>(Table2[[#This Row],[1W Return vs Nifty]]-AVERAGE(Table2[1W Return vs Nifty]))/_xlfn.STDEV.P(Table2[1W Return vs Nifty])</f>
        <v>-0.27437778967537169</v>
      </c>
      <c r="O398">
        <v>1263.26</v>
      </c>
      <c r="P398">
        <v>1270.0726233642299</v>
      </c>
      <c r="Q398">
        <v>1205.04261826731</v>
      </c>
      <c r="R398">
        <v>47.238500733779802</v>
      </c>
      <c r="S398" s="1">
        <f>(Table2[[#This Row],[Close Price]]-Table2[[#This Row],[20D EMA]])/Table2[[#This Row],[20D EMA]]</f>
        <v>-6.3407374570555479E-3</v>
      </c>
      <c r="T398" s="1">
        <f>(Table2[[#This Row],[Close Price]]-Table2[[#This Row],[50D EMA]])/Table2[[#This Row],[50D EMA]]</f>
        <v>-1.1670689605895944E-2</v>
      </c>
      <c r="U398" s="1">
        <f>(Table2[[#This Row],[Close Price]]-Table2[[#This Row],[200D EMA]])/Table2[[#This Row],[200D EMA]]</f>
        <v>4.1664403375941593E-2</v>
      </c>
      <c r="V398">
        <v>0.42730997967059497</v>
      </c>
      <c r="W398">
        <v>1223.5999999999999</v>
      </c>
      <c r="X398">
        <v>1264.9000000000001</v>
      </c>
      <c r="Y398">
        <v>1223.5999999999999</v>
      </c>
      <c r="Z398">
        <v>1300.05</v>
      </c>
      <c r="AA398">
        <v>1223.5999999999999</v>
      </c>
      <c r="AB398">
        <v>1300.05</v>
      </c>
      <c r="AC398" s="1">
        <f>(Table2[[#This Row],[Close Price]]/Table2[[#This Row],[Day Low]])-1</f>
        <v>2.5866296175220738E-2</v>
      </c>
      <c r="AD398" s="1">
        <f>(Table2[[#This Row],[Day High]]/Table2[[#This Row],[Close Price]])-1</f>
        <v>7.6877116112328281E-3</v>
      </c>
      <c r="AE398" s="1">
        <f>(Table2[[#This Row],[Close Price]]/Table2[[#This Row],[Current Week Low]])-1</f>
        <v>2.5866296175220738E-2</v>
      </c>
      <c r="AF398" s="1">
        <f>(Table2[[#This Row],[Current Week High]]/Table2[[#This Row],[Close Price]])-1</f>
        <v>3.5690101573391697E-2</v>
      </c>
      <c r="AG398" s="1">
        <f>(Table2[[#This Row],[Close Price]]/Table2[[#This Row],[Current Month Low]])-1</f>
        <v>2.5866296175220738E-2</v>
      </c>
      <c r="AH398" s="1">
        <f>(Table2[[#This Row],[Current Month High]]/Table2[[#This Row],[Close Price]])-1</f>
        <v>3.5690101573391697E-2</v>
      </c>
      <c r="AI398">
        <v>14.813782115116499</v>
      </c>
      <c r="AJ398">
        <v>26.786525933033701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-0.13</v>
      </c>
      <c r="AM398" t="s">
        <v>3174</v>
      </c>
      <c r="AN398">
        <v>-0.18</v>
      </c>
      <c r="AO398" t="s">
        <v>3174</v>
      </c>
      <c r="AP398">
        <v>0.110577457109736</v>
      </c>
      <c r="AQ398">
        <f>(Table2[[#This Row],[Sharpe Ratio]]-AVERAGE(Table2[Sharpe Ratio]))/_xlfn.STDEV.P(Table2[Sharpe Ratio])</f>
        <v>0.5736842628357991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590</v>
      </c>
      <c r="AT398">
        <f>_xlfn.RANK.AVG(Table2[[#This Row],[6M Return vs Nifty Z-Score]],Table2[6M Return vs Nifty Z-Score])</f>
        <v>364</v>
      </c>
      <c r="AU398">
        <f>_xlfn.RANK.AVG(Table2[[#This Row],[Sharpe Ratio Z-Score]],Table2[Sharpe Ratio Z-Score])</f>
        <v>204</v>
      </c>
      <c r="AV398">
        <f>(Table2[[#This Row],[Rank 1Y]]+Table2[[#This Row],[Rank 6M]]+Table2[[#This Row],[Rank Sharpe]])/3</f>
        <v>386</v>
      </c>
    </row>
    <row r="399" spans="1:48" x14ac:dyDescent="0.3">
      <c r="A399" t="s">
        <v>605</v>
      </c>
      <c r="B399" t="s">
        <v>606</v>
      </c>
      <c r="C399" t="s">
        <v>607</v>
      </c>
      <c r="D399" t="s">
        <v>607</v>
      </c>
      <c r="E399">
        <v>32210.842290000001</v>
      </c>
      <c r="F399">
        <v>942.35</v>
      </c>
      <c r="G399">
        <v>-2.62905009170127</v>
      </c>
      <c r="H399">
        <f>(Table2[[#This Row],[1Y Return vs Nifty]]-AVERAGE(Table2[1Y Return vs Nifty]))/_xlfn.STDEV.P(Table2[1Y Return vs Nifty])</f>
        <v>-0.46853193344689503</v>
      </c>
      <c r="I399">
        <v>15.993751139626401</v>
      </c>
      <c r="J399">
        <f>(Table2[[#This Row],[1M Return vs Nifty]]-AVERAGE(Table2[1M Return vs Nifty]))/_xlfn.STDEV.P(Table2[1M Return vs Nifty])</f>
        <v>1.380568835312532</v>
      </c>
      <c r="K399">
        <v>0.43685097670339501</v>
      </c>
      <c r="L399">
        <f>(Table2[[#This Row],[6M Return vs Nifty]]-AVERAGE(Table2[6M Return vs Nifty]))/_xlfn.STDEV.P(Table2[6M Return vs Nifty])</f>
        <v>-0.2789221251340166</v>
      </c>
      <c r="M399">
        <v>1.3602847276985099</v>
      </c>
      <c r="N399">
        <f>(Table2[[#This Row],[1W Return vs Nifty]]-AVERAGE(Table2[1W Return vs Nifty]))/_xlfn.STDEV.P(Table2[1W Return vs Nifty])</f>
        <v>-0.32382502285649661</v>
      </c>
      <c r="O399">
        <v>926.11</v>
      </c>
      <c r="P399">
        <v>895.83635466189799</v>
      </c>
      <c r="Q399">
        <v>835.20006320442599</v>
      </c>
      <c r="R399">
        <v>51.883804146294203</v>
      </c>
      <c r="S399" s="1">
        <f>(Table2[[#This Row],[Close Price]]-Table2[[#This Row],[20D EMA]])/Table2[[#This Row],[20D EMA]]</f>
        <v>1.7535713900076674E-2</v>
      </c>
      <c r="T399" s="1">
        <f>(Table2[[#This Row],[Close Price]]-Table2[[#This Row],[50D EMA]])/Table2[[#This Row],[50D EMA]]</f>
        <v>5.1922033634878531E-2</v>
      </c>
      <c r="U399" s="1">
        <f>(Table2[[#This Row],[Close Price]]-Table2[[#This Row],[200D EMA]])/Table2[[#This Row],[200D EMA]]</f>
        <v>0.12829253913663521</v>
      </c>
      <c r="V399">
        <v>1.7323683721465599</v>
      </c>
      <c r="W399">
        <v>916.9</v>
      </c>
      <c r="X399">
        <v>949</v>
      </c>
      <c r="Y399">
        <v>916.9</v>
      </c>
      <c r="Z399">
        <v>977.85</v>
      </c>
      <c r="AA399">
        <v>916.9</v>
      </c>
      <c r="AB399">
        <v>968.65</v>
      </c>
      <c r="AC399" s="1">
        <f>(Table2[[#This Row],[Close Price]]/Table2[[#This Row],[Day Low]])-1</f>
        <v>2.7756571054640578E-2</v>
      </c>
      <c r="AD399" s="1">
        <f>(Table2[[#This Row],[Day High]]/Table2[[#This Row],[Close Price]])-1</f>
        <v>7.056826020056306E-3</v>
      </c>
      <c r="AE399" s="1">
        <f>(Table2[[#This Row],[Close Price]]/Table2[[#This Row],[Current Week Low]])-1</f>
        <v>2.7756571054640578E-2</v>
      </c>
      <c r="AF399" s="1">
        <f>(Table2[[#This Row],[Current Week High]]/Table2[[#This Row],[Close Price]])-1</f>
        <v>3.7671778001804102E-2</v>
      </c>
      <c r="AG399" s="1">
        <f>(Table2[[#This Row],[Close Price]]/Table2[[#This Row],[Current Month Low]])-1</f>
        <v>2.7756571054640578E-2</v>
      </c>
      <c r="AH399" s="1">
        <f>(Table2[[#This Row],[Current Month High]]/Table2[[#This Row],[Close Price]])-1</f>
        <v>2.7908951026688555E-2</v>
      </c>
      <c r="AI399">
        <v>11.741921791266501</v>
      </c>
      <c r="AJ399">
        <v>32.725352112675999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0.01</v>
      </c>
      <c r="AM399" t="s">
        <v>3175</v>
      </c>
      <c r="AN399">
        <v>9.5</v>
      </c>
      <c r="AO399" t="s">
        <v>3175</v>
      </c>
      <c r="AP399">
        <v>7.7877644342369004E-2</v>
      </c>
      <c r="AQ399">
        <f>(Table2[[#This Row],[Sharpe Ratio]]-AVERAGE(Table2[Sharpe Ratio]))/_xlfn.STDEV.P(Table2[Sharpe Ratio])</f>
        <v>0.19191046079132015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0.50120021466644393</v>
      </c>
      <c r="AS399">
        <f>_xlfn.RANK.AVG(Table2[[#This Row],[1Y Return vs Nifty Z-Score]],Table2[1Y Return vs Nifty Z-Score])</f>
        <v>455</v>
      </c>
      <c r="AT399">
        <f>_xlfn.RANK.AVG(Table2[[#This Row],[6M Return vs Nifty Z-Score]],Table2[6M Return vs Nifty Z-Score])</f>
        <v>416</v>
      </c>
      <c r="AU399">
        <f>_xlfn.RANK.AVG(Table2[[#This Row],[Sharpe Ratio Z-Score]],Table2[Sharpe Ratio Z-Score])</f>
        <v>292</v>
      </c>
      <c r="AV399">
        <f>(Table2[[#This Row],[Rank 1Y]]+Table2[[#This Row],[Rank 6M]]+Table2[[#This Row],[Rank Sharpe]])/3</f>
        <v>387.66666666666669</v>
      </c>
    </row>
    <row r="400" spans="1:48" x14ac:dyDescent="0.3">
      <c r="A400" t="s">
        <v>1552</v>
      </c>
      <c r="B400" t="s">
        <v>1553</v>
      </c>
      <c r="C400" t="s">
        <v>3143</v>
      </c>
      <c r="D400" t="s">
        <v>276</v>
      </c>
      <c r="E400">
        <v>6349.0210857299999</v>
      </c>
      <c r="F400">
        <v>663.05</v>
      </c>
      <c r="G400">
        <v>-20.607516832427699</v>
      </c>
      <c r="H400">
        <f>(Table2[[#This Row],[1Y Return vs Nifty]]-AVERAGE(Table2[1Y Return vs Nifty]))/_xlfn.STDEV.P(Table2[1Y Return vs Nifty])</f>
        <v>-0.77470096413785117</v>
      </c>
      <c r="I400">
        <v>3.0734460126715799</v>
      </c>
      <c r="J400">
        <f>(Table2[[#This Row],[1M Return vs Nifty]]-AVERAGE(Table2[1M Return vs Nifty]))/_xlfn.STDEV.P(Table2[1M Return vs Nifty])</f>
        <v>0.19839921390180787</v>
      </c>
      <c r="K400">
        <v>22.3336521572202</v>
      </c>
      <c r="L400">
        <f>(Table2[[#This Row],[6M Return vs Nifty]]-AVERAGE(Table2[6M Return vs Nifty]))/_xlfn.STDEV.P(Table2[6M Return vs Nifty])</f>
        <v>0.44706791254078554</v>
      </c>
      <c r="M400">
        <v>6.7748410220496602</v>
      </c>
      <c r="N400">
        <f>(Table2[[#This Row],[1W Return vs Nifty]]-AVERAGE(Table2[1W Return vs Nifty]))/_xlfn.STDEV.P(Table2[1W Return vs Nifty])</f>
        <v>0.98644951394339941</v>
      </c>
      <c r="O400">
        <v>662.8</v>
      </c>
      <c r="P400">
        <v>641.80959949306305</v>
      </c>
      <c r="Q400">
        <v>577.57048618765396</v>
      </c>
      <c r="R400">
        <v>49.433803908261403</v>
      </c>
      <c r="S400" s="1">
        <f>(Table2[[#This Row],[Close Price]]-Table2[[#This Row],[20D EMA]])/Table2[[#This Row],[20D EMA]]</f>
        <v>3.7718768859384434E-4</v>
      </c>
      <c r="T400" s="1">
        <f>(Table2[[#This Row],[Close Price]]-Table2[[#This Row],[50D EMA]])/Table2[[#This Row],[50D EMA]]</f>
        <v>3.3094550975419745E-2</v>
      </c>
      <c r="U400" s="1">
        <f>(Table2[[#This Row],[Close Price]]-Table2[[#This Row],[200D EMA]])/Table2[[#This Row],[200D EMA]]</f>
        <v>0.14799841033527728</v>
      </c>
      <c r="V400">
        <v>0.42521195048257798</v>
      </c>
      <c r="W400">
        <v>644.25</v>
      </c>
      <c r="X400">
        <v>670.75</v>
      </c>
      <c r="Y400">
        <v>644.25</v>
      </c>
      <c r="Z400">
        <v>690.55</v>
      </c>
      <c r="AA400">
        <v>644.25</v>
      </c>
      <c r="AB400">
        <v>688.2</v>
      </c>
      <c r="AC400" s="1">
        <f>(Table2[[#This Row],[Close Price]]/Table2[[#This Row],[Day Low]])-1</f>
        <v>2.9181218471090453E-2</v>
      </c>
      <c r="AD400" s="1">
        <f>(Table2[[#This Row],[Day High]]/Table2[[#This Row],[Close Price]])-1</f>
        <v>1.1613000527863626E-2</v>
      </c>
      <c r="AE400" s="1">
        <f>(Table2[[#This Row],[Close Price]]/Table2[[#This Row],[Current Week Low]])-1</f>
        <v>2.9181218471090453E-2</v>
      </c>
      <c r="AF400" s="1">
        <f>(Table2[[#This Row],[Current Week High]]/Table2[[#This Row],[Close Price]])-1</f>
        <v>4.1475001885227458E-2</v>
      </c>
      <c r="AG400" s="1">
        <f>(Table2[[#This Row],[Close Price]]/Table2[[#This Row],[Current Month Low]])-1</f>
        <v>2.9181218471090453E-2</v>
      </c>
      <c r="AH400" s="1">
        <f>(Table2[[#This Row],[Current Month High]]/Table2[[#This Row],[Close Price]])-1</f>
        <v>3.793077445139903E-2</v>
      </c>
      <c r="AI400">
        <v>9.6146595279390699</v>
      </c>
      <c r="AJ400">
        <v>52.442809518335402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0.19</v>
      </c>
      <c r="AM400" t="s">
        <v>3175</v>
      </c>
      <c r="AN400">
        <v>-2.23</v>
      </c>
      <c r="AO400" t="s">
        <v>3174</v>
      </c>
      <c r="AP400">
        <v>4.5178826475030999E-2</v>
      </c>
      <c r="AQ400">
        <f>(Table2[[#This Row],[Sharpe Ratio]]-AVERAGE(Table2[Sharpe Ratio]))/_xlfn.STDEV.P(Table2[Sharpe Ratio])</f>
        <v>-0.18985172568919745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0.66736395055894415</v>
      </c>
      <c r="AS400">
        <f>_xlfn.RANK.AVG(Table2[[#This Row],[1Y Return vs Nifty Z-Score]],Table2[1Y Return vs Nifty Z-Score])</f>
        <v>582</v>
      </c>
      <c r="AT400">
        <f>_xlfn.RANK.AVG(Table2[[#This Row],[6M Return vs Nifty Z-Score]],Table2[6M Return vs Nifty Z-Score])</f>
        <v>191</v>
      </c>
      <c r="AU400">
        <f>_xlfn.RANK.AVG(Table2[[#This Row],[Sharpe Ratio Z-Score]],Table2[Sharpe Ratio Z-Score])</f>
        <v>392</v>
      </c>
      <c r="AV400">
        <f>(Table2[[#This Row],[Rank 1Y]]+Table2[[#This Row],[Rank 6M]]+Table2[[#This Row],[Rank Sharpe]])/3</f>
        <v>388.33333333333331</v>
      </c>
    </row>
    <row r="401" spans="1:48" x14ac:dyDescent="0.3">
      <c r="A401" t="s">
        <v>1593</v>
      </c>
      <c r="B401" t="s">
        <v>1594</v>
      </c>
      <c r="C401" t="s">
        <v>3141</v>
      </c>
      <c r="D401" t="s">
        <v>1361</v>
      </c>
      <c r="E401">
        <v>6035.6186734900002</v>
      </c>
      <c r="F401">
        <v>932.9</v>
      </c>
      <c r="G401">
        <v>-26.5333085286087</v>
      </c>
      <c r="H401">
        <f>(Table2[[#This Row],[1Y Return vs Nifty]]-AVERAGE(Table2[1Y Return vs Nifty]))/_xlfn.STDEV.P(Table2[1Y Return vs Nifty])</f>
        <v>-0.87561579329769013</v>
      </c>
      <c r="I401">
        <v>5.9852997786659303</v>
      </c>
      <c r="J401">
        <f>(Table2[[#This Row],[1M Return vs Nifty]]-AVERAGE(Table2[1M Return vs Nifty]))/_xlfn.STDEV.P(Table2[1M Return vs Nifty])</f>
        <v>0.46482520232273677</v>
      </c>
      <c r="K401">
        <v>2.5260606808094499</v>
      </c>
      <c r="L401">
        <f>(Table2[[#This Row],[6M Return vs Nifty]]-AVERAGE(Table2[6M Return vs Nifty]))/_xlfn.STDEV.P(Table2[6M Return vs Nifty])</f>
        <v>-0.20965422525720367</v>
      </c>
      <c r="M401">
        <v>3.34469706974253</v>
      </c>
      <c r="N401">
        <f>(Table2[[#This Row],[1W Return vs Nifty]]-AVERAGE(Table2[1W Return vs Nifty]))/_xlfn.STDEV.P(Table2[1W Return vs Nifty])</f>
        <v>0.15638514044060686</v>
      </c>
      <c r="O401">
        <v>924.72</v>
      </c>
      <c r="P401">
        <v>886.72544531288895</v>
      </c>
      <c r="Q401">
        <v>808.52468539372796</v>
      </c>
      <c r="R401">
        <v>50.249454420032301</v>
      </c>
      <c r="S401" s="1">
        <f>(Table2[[#This Row],[Close Price]]-Table2[[#This Row],[20D EMA]])/Table2[[#This Row],[20D EMA]]</f>
        <v>8.8459209274158127E-3</v>
      </c>
      <c r="T401" s="1">
        <f>(Table2[[#This Row],[Close Price]]-Table2[[#This Row],[50D EMA]])/Table2[[#This Row],[50D EMA]]</f>
        <v>5.2073113421052135E-2</v>
      </c>
      <c r="U401" s="1">
        <f>(Table2[[#This Row],[Close Price]]-Table2[[#This Row],[200D EMA]])/Table2[[#This Row],[200D EMA]]</f>
        <v>0.15382995331268687</v>
      </c>
      <c r="V401">
        <v>0.91752215875983401</v>
      </c>
      <c r="W401">
        <v>923.3</v>
      </c>
      <c r="X401">
        <v>972.4</v>
      </c>
      <c r="Y401">
        <v>923.3</v>
      </c>
      <c r="Z401">
        <v>985.25</v>
      </c>
      <c r="AA401">
        <v>923.3</v>
      </c>
      <c r="AB401">
        <v>985.25</v>
      </c>
      <c r="AC401" s="1">
        <f>(Table2[[#This Row],[Close Price]]/Table2[[#This Row],[Day Low]])-1</f>
        <v>1.0397487273908768E-2</v>
      </c>
      <c r="AD401" s="1">
        <f>(Table2[[#This Row],[Day High]]/Table2[[#This Row],[Close Price]])-1</f>
        <v>4.234108693321903E-2</v>
      </c>
      <c r="AE401" s="1">
        <f>(Table2[[#This Row],[Close Price]]/Table2[[#This Row],[Current Week Low]])-1</f>
        <v>1.0397487273908768E-2</v>
      </c>
      <c r="AF401" s="1">
        <f>(Table2[[#This Row],[Current Week High]]/Table2[[#This Row],[Close Price]])-1</f>
        <v>5.6115339264658726E-2</v>
      </c>
      <c r="AG401" s="1">
        <f>(Table2[[#This Row],[Close Price]]/Table2[[#This Row],[Current Month Low]])-1</f>
        <v>1.0397487273908768E-2</v>
      </c>
      <c r="AH401" s="1">
        <f>(Table2[[#This Row],[Current Month High]]/Table2[[#This Row],[Close Price]])-1</f>
        <v>5.6115339264658726E-2</v>
      </c>
      <c r="AI401">
        <v>16.732768785507499</v>
      </c>
      <c r="AJ401">
        <v>52.834207077326298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0.06</v>
      </c>
      <c r="AM401" t="s">
        <v>3175</v>
      </c>
      <c r="AN401">
        <v>6.7</v>
      </c>
      <c r="AO401" t="s">
        <v>3175</v>
      </c>
      <c r="AP401">
        <v>0.12662967091671601</v>
      </c>
      <c r="AQ401">
        <f>(Table2[[#This Row],[Sharpe Ratio]]-AVERAGE(Table2[Sharpe Ratio]))/_xlfn.STDEV.P(Table2[Sharpe Ratio])</f>
        <v>0.76109557127110095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0.29703589547955078</v>
      </c>
      <c r="AS401">
        <f>_xlfn.RANK.AVG(Table2[[#This Row],[1Y Return vs Nifty Z-Score]],Table2[1Y Return vs Nifty Z-Score])</f>
        <v>616</v>
      </c>
      <c r="AT401">
        <f>_xlfn.RANK.AVG(Table2[[#This Row],[6M Return vs Nifty Z-Score]],Table2[6M Return vs Nifty Z-Score])</f>
        <v>390</v>
      </c>
      <c r="AU401">
        <f>_xlfn.RANK.AVG(Table2[[#This Row],[Sharpe Ratio Z-Score]],Table2[Sharpe Ratio Z-Score])</f>
        <v>161</v>
      </c>
      <c r="AV401">
        <f>(Table2[[#This Row],[Rank 1Y]]+Table2[[#This Row],[Rank 6M]]+Table2[[#This Row],[Rank Sharpe]])/3</f>
        <v>389</v>
      </c>
    </row>
    <row r="402" spans="1:48" x14ac:dyDescent="0.3">
      <c r="A402" t="s">
        <v>354</v>
      </c>
      <c r="B402" t="s">
        <v>355</v>
      </c>
      <c r="C402" t="s">
        <v>3143</v>
      </c>
      <c r="D402" t="s">
        <v>167</v>
      </c>
      <c r="E402">
        <v>69589.02012365</v>
      </c>
      <c r="F402">
        <v>4587.25</v>
      </c>
      <c r="G402">
        <v>6.4499122792016497</v>
      </c>
      <c r="H402">
        <f>(Table2[[#This Row],[1Y Return vs Nifty]]-AVERAGE(Table2[1Y Return vs Nifty]))/_xlfn.STDEV.P(Table2[1Y Return vs Nifty])</f>
        <v>-0.31391935447306113</v>
      </c>
      <c r="I402">
        <v>3.4968556484177298</v>
      </c>
      <c r="J402">
        <f>(Table2[[#This Row],[1M Return vs Nifty]]-AVERAGE(Table2[1M Return vs Nifty]))/_xlfn.STDEV.P(Table2[1M Return vs Nifty])</f>
        <v>0.23713994052345935</v>
      </c>
      <c r="K402">
        <v>9.1372288887280799</v>
      </c>
      <c r="L402">
        <f>(Table2[[#This Row],[6M Return vs Nifty]]-AVERAGE(Table2[6M Return vs Nifty]))/_xlfn.STDEV.P(Table2[6M Return vs Nifty])</f>
        <v>9.5395381045377137E-3</v>
      </c>
      <c r="M402">
        <v>4.6723885563725602</v>
      </c>
      <c r="N402">
        <f>(Table2[[#This Row],[1W Return vs Nifty]]-AVERAGE(Table2[1W Return vs Nifty]))/_xlfn.STDEV.P(Table2[1W Return vs Nifty])</f>
        <v>0.47767468903616672</v>
      </c>
      <c r="O402">
        <v>4622.6899999999996</v>
      </c>
      <c r="P402">
        <v>4462.6454737191498</v>
      </c>
      <c r="Q402">
        <v>3987.27028234725</v>
      </c>
      <c r="R402">
        <v>40.252985260497603</v>
      </c>
      <c r="S402" s="1">
        <f>(Table2[[#This Row],[Close Price]]-Table2[[#This Row],[20D EMA]])/Table2[[#This Row],[20D EMA]]</f>
        <v>-7.666531824543632E-3</v>
      </c>
      <c r="T402" s="1">
        <f>(Table2[[#This Row],[Close Price]]-Table2[[#This Row],[50D EMA]])/Table2[[#This Row],[50D EMA]]</f>
        <v>2.792167269720517E-2</v>
      </c>
      <c r="U402" s="1">
        <f>(Table2[[#This Row],[Close Price]]-Table2[[#This Row],[200D EMA]])/Table2[[#This Row],[200D EMA]]</f>
        <v>0.15047380166552199</v>
      </c>
      <c r="V402">
        <v>0.68720433343506204</v>
      </c>
      <c r="W402">
        <v>4570.55</v>
      </c>
      <c r="X402">
        <v>4724.3</v>
      </c>
      <c r="Y402">
        <v>4570.55</v>
      </c>
      <c r="Z402">
        <v>4759</v>
      </c>
      <c r="AA402">
        <v>4570.55</v>
      </c>
      <c r="AB402">
        <v>4759</v>
      </c>
      <c r="AC402" s="1">
        <f>(Table2[[#This Row],[Close Price]]/Table2[[#This Row],[Day Low]])-1</f>
        <v>3.6538272199186927E-3</v>
      </c>
      <c r="AD402" s="1">
        <f>(Table2[[#This Row],[Day High]]/Table2[[#This Row],[Close Price]])-1</f>
        <v>2.9876287536105606E-2</v>
      </c>
      <c r="AE402" s="1">
        <f>(Table2[[#This Row],[Close Price]]/Table2[[#This Row],[Current Week Low]])-1</f>
        <v>3.6538272199186927E-3</v>
      </c>
      <c r="AF402" s="1">
        <f>(Table2[[#This Row],[Current Week High]]/Table2[[#This Row],[Close Price]])-1</f>
        <v>3.7440732464984361E-2</v>
      </c>
      <c r="AG402" s="1">
        <f>(Table2[[#This Row],[Close Price]]/Table2[[#This Row],[Current Month Low]])-1</f>
        <v>3.6538272199186927E-3</v>
      </c>
      <c r="AH402" s="1">
        <f>(Table2[[#This Row],[Current Month High]]/Table2[[#This Row],[Close Price]])-1</f>
        <v>3.7440732464984361E-2</v>
      </c>
      <c r="AI402">
        <v>4.7261431140661596</v>
      </c>
      <c r="AJ402">
        <v>42.461180124223503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0.17</v>
      </c>
      <c r="AM402" t="s">
        <v>3175</v>
      </c>
      <c r="AN402">
        <v>-2.25</v>
      </c>
      <c r="AO402" t="s">
        <v>3174</v>
      </c>
      <c r="AP402">
        <v>2.1405450291414E-2</v>
      </c>
      <c r="AQ402">
        <f>(Table2[[#This Row],[Sharpe Ratio]]-AVERAGE(Table2[Sharpe Ratio]))/_xlfn.STDEV.P(Table2[Sharpe Ratio])</f>
        <v>-0.46740842846367436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-5.6973615272571831E-2</v>
      </c>
      <c r="AS402">
        <f>_xlfn.RANK.AVG(Table2[[#This Row],[1Y Return vs Nifty Z-Score]],Table2[1Y Return vs Nifty Z-Score])</f>
        <v>402</v>
      </c>
      <c r="AT402">
        <f>_xlfn.RANK.AVG(Table2[[#This Row],[6M Return vs Nifty Z-Score]],Table2[6M Return vs Nifty Z-Score])</f>
        <v>317</v>
      </c>
      <c r="AU402">
        <f>_xlfn.RANK.AVG(Table2[[#This Row],[Sharpe Ratio Z-Score]],Table2[Sharpe Ratio Z-Score])</f>
        <v>453</v>
      </c>
      <c r="AV402">
        <f>(Table2[[#This Row],[Rank 1Y]]+Table2[[#This Row],[Rank 6M]]+Table2[[#This Row],[Rank Sharpe]])/3</f>
        <v>390.66666666666669</v>
      </c>
    </row>
    <row r="403" spans="1:48" x14ac:dyDescent="0.3">
      <c r="A403" t="s">
        <v>1368</v>
      </c>
      <c r="B403" t="s">
        <v>1369</v>
      </c>
      <c r="C403" t="s">
        <v>3142</v>
      </c>
      <c r="D403" t="s">
        <v>135</v>
      </c>
      <c r="E403">
        <v>8246.4529576050008</v>
      </c>
      <c r="F403">
        <v>562.95000000000005</v>
      </c>
      <c r="G403">
        <v>1.3248162380636499</v>
      </c>
      <c r="H403">
        <f>(Table2[[#This Row],[1Y Return vs Nifty]]-AVERAGE(Table2[1Y Return vs Nifty]))/_xlfn.STDEV.P(Table2[1Y Return vs Nifty])</f>
        <v>-0.40119852625909047</v>
      </c>
      <c r="I403">
        <v>3.0459481762366498</v>
      </c>
      <c r="J403">
        <f>(Table2[[#This Row],[1M Return vs Nifty]]-AVERAGE(Table2[1M Return vs Nifty]))/_xlfn.STDEV.P(Table2[1M Return vs Nifty])</f>
        <v>0.19588324337568788</v>
      </c>
      <c r="K403">
        <v>17.014228856103301</v>
      </c>
      <c r="L403">
        <f>(Table2[[#This Row],[6M Return vs Nifty]]-AVERAGE(Table2[6M Return vs Nifty]))/_xlfn.STDEV.P(Table2[6M Return vs Nifty])</f>
        <v>0.27070204562949218</v>
      </c>
      <c r="M403">
        <v>0.62616251951915303</v>
      </c>
      <c r="N403">
        <f>(Table2[[#This Row],[1W Return vs Nifty]]-AVERAGE(Table2[1W Return vs Nifty]))/_xlfn.STDEV.P(Table2[1W Return vs Nifty])</f>
        <v>-0.50147607752929557</v>
      </c>
      <c r="O403">
        <v>577.59</v>
      </c>
      <c r="P403">
        <v>574.69610646965396</v>
      </c>
      <c r="Q403">
        <v>514.43181775785695</v>
      </c>
      <c r="R403">
        <v>36.139167146008297</v>
      </c>
      <c r="S403" s="1">
        <f>(Table2[[#This Row],[Close Price]]-Table2[[#This Row],[20D EMA]])/Table2[[#This Row],[20D EMA]]</f>
        <v>-2.534669921570662E-2</v>
      </c>
      <c r="T403" s="1">
        <f>(Table2[[#This Row],[Close Price]]-Table2[[#This Row],[50D EMA]])/Table2[[#This Row],[50D EMA]]</f>
        <v>-2.0438813378795957E-2</v>
      </c>
      <c r="U403" s="1">
        <f>(Table2[[#This Row],[Close Price]]-Table2[[#This Row],[200D EMA]])/Table2[[#This Row],[200D EMA]]</f>
        <v>9.4314116210013677E-2</v>
      </c>
      <c r="V403">
        <v>0.49123309646990598</v>
      </c>
      <c r="W403">
        <v>540.45000000000005</v>
      </c>
      <c r="X403">
        <v>568.35</v>
      </c>
      <c r="Y403">
        <v>540.45000000000005</v>
      </c>
      <c r="Z403">
        <v>590</v>
      </c>
      <c r="AA403">
        <v>540.45000000000005</v>
      </c>
      <c r="AB403">
        <v>590</v>
      </c>
      <c r="AC403" s="1">
        <f>(Table2[[#This Row],[Close Price]]/Table2[[#This Row],[Day Low]])-1</f>
        <v>4.1631973355537033E-2</v>
      </c>
      <c r="AD403" s="1">
        <f>(Table2[[#This Row],[Day High]]/Table2[[#This Row],[Close Price]])-1</f>
        <v>9.5923261390886694E-3</v>
      </c>
      <c r="AE403" s="1">
        <f>(Table2[[#This Row],[Close Price]]/Table2[[#This Row],[Current Week Low]])-1</f>
        <v>4.1631973355537033E-2</v>
      </c>
      <c r="AF403" s="1">
        <f>(Table2[[#This Row],[Current Week High]]/Table2[[#This Row],[Close Price]])-1</f>
        <v>4.8050448530064793E-2</v>
      </c>
      <c r="AG403" s="1">
        <f>(Table2[[#This Row],[Close Price]]/Table2[[#This Row],[Current Month Low]])-1</f>
        <v>4.1631973355537033E-2</v>
      </c>
      <c r="AH403" s="1">
        <f>(Table2[[#This Row],[Current Month High]]/Table2[[#This Row],[Close Price]])-1</f>
        <v>4.8050448530064793E-2</v>
      </c>
      <c r="AI403">
        <v>24.167332800426301</v>
      </c>
      <c r="AJ403">
        <v>48.125246678068599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-0.02</v>
      </c>
      <c r="AM403" t="s">
        <v>3174</v>
      </c>
      <c r="AN403">
        <v>-0.89</v>
      </c>
      <c r="AO403" t="s">
        <v>3174</v>
      </c>
      <c r="AP403">
        <v>1.6357622846830001E-3</v>
      </c>
      <c r="AQ403">
        <f>(Table2[[#This Row],[Sharpe Ratio]]-AVERAGE(Table2[Sharpe Ratio]))/_xlfn.STDEV.P(Table2[Sharpe Ratio])</f>
        <v>-0.69822164471226889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-1.1343109594954748</v>
      </c>
      <c r="AS403">
        <f>_xlfn.RANK.AVG(Table2[[#This Row],[1Y Return vs Nifty Z-Score]],Table2[1Y Return vs Nifty Z-Score])</f>
        <v>435</v>
      </c>
      <c r="AT403">
        <f>_xlfn.RANK.AVG(Table2[[#This Row],[6M Return vs Nifty Z-Score]],Table2[6M Return vs Nifty Z-Score])</f>
        <v>230</v>
      </c>
      <c r="AU403">
        <f>_xlfn.RANK.AVG(Table2[[#This Row],[Sharpe Ratio Z-Score]],Table2[Sharpe Ratio Z-Score])</f>
        <v>509</v>
      </c>
      <c r="AV403">
        <f>(Table2[[#This Row],[Rank 1Y]]+Table2[[#This Row],[Rank 6M]]+Table2[[#This Row],[Rank Sharpe]])/3</f>
        <v>391.33333333333331</v>
      </c>
    </row>
    <row r="404" spans="1:48" x14ac:dyDescent="0.3">
      <c r="A404" t="s">
        <v>536</v>
      </c>
      <c r="B404" t="s">
        <v>537</v>
      </c>
      <c r="C404" t="s">
        <v>3141</v>
      </c>
      <c r="D404" t="s">
        <v>271</v>
      </c>
      <c r="E404">
        <v>39729.74772195</v>
      </c>
      <c r="F404">
        <v>4257.3500000000004</v>
      </c>
      <c r="G404">
        <v>-7.2262984640508598</v>
      </c>
      <c r="H404">
        <f>(Table2[[#This Row],[1Y Return vs Nifty]]-AVERAGE(Table2[1Y Return vs Nifty]))/_xlfn.STDEV.P(Table2[1Y Return vs Nifty])</f>
        <v>-0.54682198444548069</v>
      </c>
      <c r="I404">
        <v>-2.4799688584648498</v>
      </c>
      <c r="J404">
        <f>(Table2[[#This Row],[1M Return vs Nifty]]-AVERAGE(Table2[1M Return vs Nifty]))/_xlfn.STDEV.P(Table2[1M Return vs Nifty])</f>
        <v>-0.30972178565970626</v>
      </c>
      <c r="K404">
        <v>-4.0449539814716102</v>
      </c>
      <c r="L404">
        <f>(Table2[[#This Row],[6M Return vs Nifty]]-AVERAGE(Table2[6M Return vs Nifty]))/_xlfn.STDEV.P(Table2[6M Return vs Nifty])</f>
        <v>-0.42751669488933242</v>
      </c>
      <c r="M404">
        <v>3.2697574603573201</v>
      </c>
      <c r="N404">
        <f>(Table2[[#This Row],[1W Return vs Nifty]]-AVERAGE(Table2[1W Return vs Nifty]))/_xlfn.STDEV.P(Table2[1W Return vs Nifty])</f>
        <v>0.13825042050471636</v>
      </c>
      <c r="O404">
        <v>4324.2700000000004</v>
      </c>
      <c r="P404">
        <v>4327.0181200263696</v>
      </c>
      <c r="Q404">
        <v>4027.6621657696401</v>
      </c>
      <c r="R404">
        <v>39.893370383775299</v>
      </c>
      <c r="S404" s="1">
        <f>(Table2[[#This Row],[Close Price]]-Table2[[#This Row],[20D EMA]])/Table2[[#This Row],[20D EMA]]</f>
        <v>-1.547544441027042E-2</v>
      </c>
      <c r="T404" s="1">
        <f>(Table2[[#This Row],[Close Price]]-Table2[[#This Row],[50D EMA]])/Table2[[#This Row],[50D EMA]]</f>
        <v>-1.6100722967609084E-2</v>
      </c>
      <c r="U404" s="1">
        <f>(Table2[[#This Row],[Close Price]]-Table2[[#This Row],[200D EMA]])/Table2[[#This Row],[200D EMA]]</f>
        <v>5.7027581951245798E-2</v>
      </c>
      <c r="V404">
        <v>0.71729853846318103</v>
      </c>
      <c r="W404">
        <v>4157.6000000000004</v>
      </c>
      <c r="X404">
        <v>4292.8</v>
      </c>
      <c r="Y404">
        <v>4157.6000000000004</v>
      </c>
      <c r="Z404">
        <v>4397.95</v>
      </c>
      <c r="AA404">
        <v>4157.6000000000004</v>
      </c>
      <c r="AB404">
        <v>4397.95</v>
      </c>
      <c r="AC404" s="1">
        <f>(Table2[[#This Row],[Close Price]]/Table2[[#This Row],[Day Low]])-1</f>
        <v>2.3992207042524472E-2</v>
      </c>
      <c r="AD404" s="1">
        <f>(Table2[[#This Row],[Day High]]/Table2[[#This Row],[Close Price]])-1</f>
        <v>8.3267760461318563E-3</v>
      </c>
      <c r="AE404" s="1">
        <f>(Table2[[#This Row],[Close Price]]/Table2[[#This Row],[Current Week Low]])-1</f>
        <v>2.3992207042524472E-2</v>
      </c>
      <c r="AF404" s="1">
        <f>(Table2[[#This Row],[Current Week High]]/Table2[[#This Row],[Close Price]])-1</f>
        <v>3.3025238704827986E-2</v>
      </c>
      <c r="AG404" s="1">
        <f>(Table2[[#This Row],[Close Price]]/Table2[[#This Row],[Current Month Low]])-1</f>
        <v>2.3992207042524472E-2</v>
      </c>
      <c r="AH404" s="1">
        <f>(Table2[[#This Row],[Current Month High]]/Table2[[#This Row],[Close Price]])-1</f>
        <v>3.3025238704827986E-2</v>
      </c>
      <c r="AI404">
        <v>16.268335936674202</v>
      </c>
      <c r="AJ404">
        <v>27.463660723641802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-0.02</v>
      </c>
      <c r="AM404" t="s">
        <v>3174</v>
      </c>
      <c r="AN404">
        <v>-1.59</v>
      </c>
      <c r="AO404" t="s">
        <v>3174</v>
      </c>
      <c r="AP404">
        <v>0.100272606232075</v>
      </c>
      <c r="AQ404">
        <f>(Table2[[#This Row],[Sharpe Ratio]]-AVERAGE(Table2[Sharpe Ratio]))/_xlfn.STDEV.P(Table2[Sharpe Ratio])</f>
        <v>0.4533740296532987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485</v>
      </c>
      <c r="AT404">
        <f>_xlfn.RANK.AVG(Table2[[#This Row],[6M Return vs Nifty Z-Score]],Table2[6M Return vs Nifty Z-Score])</f>
        <v>463</v>
      </c>
      <c r="AU404">
        <f>_xlfn.RANK.AVG(Table2[[#This Row],[Sharpe Ratio Z-Score]],Table2[Sharpe Ratio Z-Score])</f>
        <v>227</v>
      </c>
      <c r="AV404">
        <f>(Table2[[#This Row],[Rank 1Y]]+Table2[[#This Row],[Rank 6M]]+Table2[[#This Row],[Rank Sharpe]])/3</f>
        <v>391.66666666666669</v>
      </c>
    </row>
    <row r="405" spans="1:48" x14ac:dyDescent="0.3">
      <c r="A405" t="s">
        <v>1713</v>
      </c>
      <c r="B405" t="s">
        <v>1714</v>
      </c>
      <c r="C405" t="s">
        <v>3138</v>
      </c>
      <c r="D405" t="s">
        <v>1582</v>
      </c>
      <c r="E405">
        <v>4902.60967497</v>
      </c>
      <c r="F405">
        <v>410.55</v>
      </c>
      <c r="G405">
        <v>-3.6789840874000501</v>
      </c>
      <c r="H405">
        <f>(Table2[[#This Row],[1Y Return vs Nifty]]-AVERAGE(Table2[1Y Return vs Nifty]))/_xlfn.STDEV.P(Table2[1Y Return vs Nifty])</f>
        <v>-0.48641206073407822</v>
      </c>
      <c r="I405">
        <v>-2.2884998338693099</v>
      </c>
      <c r="J405">
        <f>(Table2[[#This Row],[1M Return vs Nifty]]-AVERAGE(Table2[1M Return vs Nifty]))/_xlfn.STDEV.P(Table2[1M Return vs Nifty])</f>
        <v>-0.29220293745187464</v>
      </c>
      <c r="K405">
        <v>-0.62195841952894404</v>
      </c>
      <c r="L405">
        <f>(Table2[[#This Row],[6M Return vs Nifty]]-AVERAGE(Table2[6M Return vs Nifty]))/_xlfn.STDEV.P(Table2[6M Return vs Nifty])</f>
        <v>-0.31402702776906932</v>
      </c>
      <c r="M405">
        <v>5.0542431621384001</v>
      </c>
      <c r="N405">
        <f>(Table2[[#This Row],[1W Return vs Nifty]]-AVERAGE(Table2[1W Return vs Nifty]))/_xlfn.STDEV.P(Table2[1W Return vs Nifty])</f>
        <v>0.57008011239776835</v>
      </c>
      <c r="O405">
        <v>410.75</v>
      </c>
      <c r="P405">
        <v>402.73026660169899</v>
      </c>
      <c r="Q405">
        <v>372.31797315973802</v>
      </c>
      <c r="R405">
        <v>50.478382279081401</v>
      </c>
      <c r="S405" s="1">
        <f>(Table2[[#This Row],[Close Price]]-Table2[[#This Row],[20D EMA]])/Table2[[#This Row],[20D EMA]]</f>
        <v>-4.8691418137550486E-4</v>
      </c>
      <c r="T405" s="1">
        <f>(Table2[[#This Row],[Close Price]]-Table2[[#This Row],[50D EMA]])/Table2[[#This Row],[50D EMA]]</f>
        <v>1.9416800888309587E-2</v>
      </c>
      <c r="U405" s="1">
        <f>(Table2[[#This Row],[Close Price]]-Table2[[#This Row],[200D EMA]])/Table2[[#This Row],[200D EMA]]</f>
        <v>0.10268649271964923</v>
      </c>
      <c r="V405">
        <v>0.44655424733759902</v>
      </c>
      <c r="W405">
        <v>398.5</v>
      </c>
      <c r="X405">
        <v>415</v>
      </c>
      <c r="Y405">
        <v>398.5</v>
      </c>
      <c r="Z405">
        <v>416.95</v>
      </c>
      <c r="AA405">
        <v>398.5</v>
      </c>
      <c r="AB405">
        <v>416.95</v>
      </c>
      <c r="AC405" s="1">
        <f>(Table2[[#This Row],[Close Price]]/Table2[[#This Row],[Day Low]])-1</f>
        <v>3.0238393977415345E-2</v>
      </c>
      <c r="AD405" s="1">
        <f>(Table2[[#This Row],[Day High]]/Table2[[#This Row],[Close Price]])-1</f>
        <v>1.0839118255997926E-2</v>
      </c>
      <c r="AE405" s="1">
        <f>(Table2[[#This Row],[Close Price]]/Table2[[#This Row],[Current Week Low]])-1</f>
        <v>3.0238393977415345E-2</v>
      </c>
      <c r="AF405" s="1">
        <f>(Table2[[#This Row],[Current Week High]]/Table2[[#This Row],[Close Price]])-1</f>
        <v>1.5588844233345389E-2</v>
      </c>
      <c r="AG405" s="1">
        <f>(Table2[[#This Row],[Close Price]]/Table2[[#This Row],[Current Month Low]])-1</f>
        <v>3.0238393977415345E-2</v>
      </c>
      <c r="AH405" s="1">
        <f>(Table2[[#This Row],[Current Month High]]/Table2[[#This Row],[Close Price]])-1</f>
        <v>1.5588844233345389E-2</v>
      </c>
      <c r="AI405">
        <v>9.5481670929241194</v>
      </c>
      <c r="AJ405">
        <v>43.926380368098101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0.03</v>
      </c>
      <c r="AM405" t="s">
        <v>3175</v>
      </c>
      <c r="AN405">
        <v>-1.56</v>
      </c>
      <c r="AO405" t="s">
        <v>3174</v>
      </c>
      <c r="AP405">
        <v>8.0499890703740001E-2</v>
      </c>
      <c r="AQ405">
        <f>(Table2[[#This Row],[Sharpe Ratio]]-AVERAGE(Table2[Sharpe Ratio]))/_xlfn.STDEV.P(Table2[Sharpe Ratio])</f>
        <v>0.22252546676704141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-0.30003644679021246</v>
      </c>
      <c r="AS405">
        <f>_xlfn.RANK.AVG(Table2[[#This Row],[1Y Return vs Nifty Z-Score]],Table2[1Y Return vs Nifty Z-Score])</f>
        <v>460</v>
      </c>
      <c r="AT405">
        <f>_xlfn.RANK.AVG(Table2[[#This Row],[6M Return vs Nifty Z-Score]],Table2[6M Return vs Nifty Z-Score])</f>
        <v>430</v>
      </c>
      <c r="AU405">
        <f>_xlfn.RANK.AVG(Table2[[#This Row],[Sharpe Ratio Z-Score]],Table2[Sharpe Ratio Z-Score])</f>
        <v>287</v>
      </c>
      <c r="AV405">
        <f>(Table2[[#This Row],[Rank 1Y]]+Table2[[#This Row],[Rank 6M]]+Table2[[#This Row],[Rank Sharpe]])/3</f>
        <v>392.33333333333331</v>
      </c>
    </row>
    <row r="406" spans="1:48" x14ac:dyDescent="0.3">
      <c r="A406" t="s">
        <v>647</v>
      </c>
      <c r="B406" t="s">
        <v>648</v>
      </c>
      <c r="C406" t="s">
        <v>3135</v>
      </c>
      <c r="D406" t="s">
        <v>190</v>
      </c>
      <c r="E406">
        <v>29805.65864265</v>
      </c>
      <c r="F406">
        <v>1418.45</v>
      </c>
      <c r="G406">
        <v>-15.9608165785979</v>
      </c>
      <c r="H406">
        <f>(Table2[[#This Row],[1Y Return vs Nifty]]-AVERAGE(Table2[1Y Return vs Nifty]))/_xlfn.STDEV.P(Table2[1Y Return vs Nifty])</f>
        <v>-0.69556875930952078</v>
      </c>
      <c r="I406">
        <v>3.8421174084583898</v>
      </c>
      <c r="J406">
        <f>(Table2[[#This Row],[1M Return vs Nifty]]-AVERAGE(Table2[1M Return vs Nifty]))/_xlfn.STDEV.P(Table2[1M Return vs Nifty])</f>
        <v>0.26873036815998269</v>
      </c>
      <c r="K406">
        <v>19.810046410729001</v>
      </c>
      <c r="L406">
        <f>(Table2[[#This Row],[6M Return vs Nifty]]-AVERAGE(Table2[6M Return vs Nifty]))/_xlfn.STDEV.P(Table2[6M Return vs Nifty])</f>
        <v>0.36339758024578078</v>
      </c>
      <c r="M406">
        <v>2.50676788761207</v>
      </c>
      <c r="N406">
        <f>(Table2[[#This Row],[1W Return vs Nifty]]-AVERAGE(Table2[1W Return vs Nifty]))/_xlfn.STDEV.P(Table2[1W Return vs Nifty])</f>
        <v>-4.638628002325082E-2</v>
      </c>
      <c r="O406">
        <v>1390.42</v>
      </c>
      <c r="P406">
        <v>1371.8449939023899</v>
      </c>
      <c r="Q406">
        <v>1274.9261603769701</v>
      </c>
      <c r="R406">
        <v>60.171631628164903</v>
      </c>
      <c r="S406" s="1">
        <f>(Table2[[#This Row],[Close Price]]-Table2[[#This Row],[20D EMA]])/Table2[[#This Row],[20D EMA]]</f>
        <v>2.0159376303562931E-2</v>
      </c>
      <c r="T406" s="1">
        <f>(Table2[[#This Row],[Close Price]]-Table2[[#This Row],[50D EMA]])/Table2[[#This Row],[50D EMA]]</f>
        <v>3.3972501488696773E-2</v>
      </c>
      <c r="U406" s="1">
        <f>(Table2[[#This Row],[Close Price]]-Table2[[#This Row],[200D EMA]])/Table2[[#This Row],[200D EMA]]</f>
        <v>0.1125742369115658</v>
      </c>
      <c r="V406">
        <v>0.89103594062556501</v>
      </c>
      <c r="W406">
        <v>1374.05</v>
      </c>
      <c r="X406">
        <v>1423.95</v>
      </c>
      <c r="Y406">
        <v>1364</v>
      </c>
      <c r="Z406">
        <v>1438</v>
      </c>
      <c r="AA406">
        <v>1366</v>
      </c>
      <c r="AB406">
        <v>1438</v>
      </c>
      <c r="AC406" s="1">
        <f>(Table2[[#This Row],[Close Price]]/Table2[[#This Row],[Day Low]])-1</f>
        <v>3.2313234598449814E-2</v>
      </c>
      <c r="AD406" s="1">
        <f>(Table2[[#This Row],[Day High]]/Table2[[#This Row],[Close Price]])-1</f>
        <v>3.8774718883287651E-3</v>
      </c>
      <c r="AE406" s="1">
        <f>(Table2[[#This Row],[Close Price]]/Table2[[#This Row],[Current Week Low]])-1</f>
        <v>3.9919354838709786E-2</v>
      </c>
      <c r="AF406" s="1">
        <f>(Table2[[#This Row],[Current Week High]]/Table2[[#This Row],[Close Price]])-1</f>
        <v>1.378265007578694E-2</v>
      </c>
      <c r="AG406" s="1">
        <f>(Table2[[#This Row],[Close Price]]/Table2[[#This Row],[Current Month Low]])-1</f>
        <v>3.8396778916544694E-2</v>
      </c>
      <c r="AH406" s="1">
        <f>(Table2[[#This Row],[Current Month High]]/Table2[[#This Row],[Close Price]])-1</f>
        <v>1.378265007578694E-2</v>
      </c>
      <c r="AI406">
        <v>6.1687052768867296</v>
      </c>
      <c r="AJ406">
        <v>41.413688250834902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0.01</v>
      </c>
      <c r="AM406" t="s">
        <v>3175</v>
      </c>
      <c r="AN406">
        <v>3.03</v>
      </c>
      <c r="AO406" t="s">
        <v>3175</v>
      </c>
      <c r="AP406">
        <v>3.2358931043105998E-2</v>
      </c>
      <c r="AQ406">
        <f>(Table2[[#This Row],[Sharpe Ratio]]-AVERAGE(Table2[Sharpe Ratio]))/_xlfn.STDEV.P(Table2[Sharpe Ratio])</f>
        <v>-0.33952537231456759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-0.44935246324157585</v>
      </c>
      <c r="AS406">
        <f>_xlfn.RANK.AVG(Table2[[#This Row],[1Y Return vs Nifty Z-Score]],Table2[1Y Return vs Nifty Z-Score])</f>
        <v>551</v>
      </c>
      <c r="AT406">
        <f>_xlfn.RANK.AVG(Table2[[#This Row],[6M Return vs Nifty Z-Score]],Table2[6M Return vs Nifty Z-Score])</f>
        <v>207</v>
      </c>
      <c r="AU406">
        <f>_xlfn.RANK.AVG(Table2[[#This Row],[Sharpe Ratio Z-Score]],Table2[Sharpe Ratio Z-Score])</f>
        <v>423</v>
      </c>
      <c r="AV406">
        <f>(Table2[[#This Row],[Rank 1Y]]+Table2[[#This Row],[Rank 6M]]+Table2[[#This Row],[Rank Sharpe]])/3</f>
        <v>393.66666666666669</v>
      </c>
    </row>
    <row r="407" spans="1:48" x14ac:dyDescent="0.3">
      <c r="A407" t="s">
        <v>32</v>
      </c>
      <c r="B407" t="s">
        <v>33</v>
      </c>
      <c r="C407" t="s">
        <v>3129</v>
      </c>
      <c r="D407" t="s">
        <v>34</v>
      </c>
      <c r="E407">
        <v>710979.24955461</v>
      </c>
      <c r="F407">
        <v>796.65</v>
      </c>
      <c r="G407">
        <v>7.1873800789814499</v>
      </c>
      <c r="H407">
        <f>(Table2[[#This Row],[1Y Return vs Nifty]]-AVERAGE(Table2[1Y Return vs Nifty]))/_xlfn.STDEV.P(Table2[1Y Return vs Nifty])</f>
        <v>-0.30136045249990817</v>
      </c>
      <c r="I407">
        <v>-1.94726691811056</v>
      </c>
      <c r="J407">
        <f>(Table2[[#This Row],[1M Return vs Nifty]]-AVERAGE(Table2[1M Return vs Nifty]))/_xlfn.STDEV.P(Table2[1M Return vs Nifty])</f>
        <v>-0.26098113712505255</v>
      </c>
      <c r="K407">
        <v>-6.1846548269190604</v>
      </c>
      <c r="L407">
        <f>(Table2[[#This Row],[6M Return vs Nifty]]-AVERAGE(Table2[6M Return vs Nifty]))/_xlfn.STDEV.P(Table2[6M Return vs Nifty])</f>
        <v>-0.49845863223410658</v>
      </c>
      <c r="M407">
        <v>3.2962289799750701</v>
      </c>
      <c r="N407">
        <f>(Table2[[#This Row],[1W Return vs Nifty]]-AVERAGE(Table2[1W Return vs Nifty]))/_xlfn.STDEV.P(Table2[1W Return vs Nifty])</f>
        <v>0.1446562931598262</v>
      </c>
      <c r="O407">
        <v>796.74</v>
      </c>
      <c r="P407">
        <v>807.32680925802595</v>
      </c>
      <c r="Q407">
        <v>768.21219323868297</v>
      </c>
      <c r="R407">
        <v>51.525838499118699</v>
      </c>
      <c r="S407" s="1">
        <f>(Table2[[#This Row],[Close Price]]-Table2[[#This Row],[20D EMA]])/Table2[[#This Row],[20D EMA]]</f>
        <v>-1.1296031327664211E-4</v>
      </c>
      <c r="T407" s="1">
        <f>(Table2[[#This Row],[Close Price]]-Table2[[#This Row],[50D EMA]])/Table2[[#This Row],[50D EMA]]</f>
        <v>-1.3224891252946864E-2</v>
      </c>
      <c r="U407" s="1">
        <f>(Table2[[#This Row],[Close Price]]-Table2[[#This Row],[200D EMA]])/Table2[[#This Row],[200D EMA]]</f>
        <v>3.7018166349881663E-2</v>
      </c>
      <c r="V407">
        <v>1.1582378743499</v>
      </c>
      <c r="W407">
        <v>785.25</v>
      </c>
      <c r="X407">
        <v>809.85</v>
      </c>
      <c r="Y407">
        <v>784.3</v>
      </c>
      <c r="Z407">
        <v>809.85</v>
      </c>
      <c r="AA407">
        <v>784.3</v>
      </c>
      <c r="AB407">
        <v>809.85</v>
      </c>
      <c r="AC407" s="1">
        <f>(Table2[[#This Row],[Close Price]]/Table2[[#This Row],[Day Low]])-1</f>
        <v>1.451766953199618E-2</v>
      </c>
      <c r="AD407" s="1">
        <f>(Table2[[#This Row],[Day High]]/Table2[[#This Row],[Close Price]])-1</f>
        <v>1.6569384296742706E-2</v>
      </c>
      <c r="AE407" s="1">
        <f>(Table2[[#This Row],[Close Price]]/Table2[[#This Row],[Current Week Low]])-1</f>
        <v>1.5746525564197311E-2</v>
      </c>
      <c r="AF407" s="1">
        <f>(Table2[[#This Row],[Current Week High]]/Table2[[#This Row],[Close Price]])-1</f>
        <v>1.6569384296742706E-2</v>
      </c>
      <c r="AG407" s="1">
        <f>(Table2[[#This Row],[Close Price]]/Table2[[#This Row],[Current Month Low]])-1</f>
        <v>1.5746525564197311E-2</v>
      </c>
      <c r="AH407" s="1">
        <f>(Table2[[#This Row],[Current Month High]]/Table2[[#This Row],[Close Price]])-1</f>
        <v>1.6569384296742706E-2</v>
      </c>
      <c r="AI407">
        <v>14.479382413858</v>
      </c>
      <c r="AJ407">
        <v>46.658689248895399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-0.08</v>
      </c>
      <c r="AM407" t="s">
        <v>3174</v>
      </c>
      <c r="AN407">
        <v>1.76</v>
      </c>
      <c r="AO407" t="s">
        <v>3175</v>
      </c>
      <c r="AP407">
        <v>7.4593428417133997E-2</v>
      </c>
      <c r="AQ407">
        <f>(Table2[[#This Row],[Sharpe Ratio]]-AVERAGE(Table2[Sharpe Ratio]))/_xlfn.STDEV.P(Table2[Sharpe Ratio])</f>
        <v>0.15356688954728967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392</v>
      </c>
      <c r="AT407">
        <f>_xlfn.RANK.AVG(Table2[[#This Row],[6M Return vs Nifty Z-Score]],Table2[6M Return vs Nifty Z-Score])</f>
        <v>488</v>
      </c>
      <c r="AU407">
        <f>_xlfn.RANK.AVG(Table2[[#This Row],[Sharpe Ratio Z-Score]],Table2[Sharpe Ratio Z-Score])</f>
        <v>304</v>
      </c>
      <c r="AV407">
        <f>(Table2[[#This Row],[Rank 1Y]]+Table2[[#This Row],[Rank 6M]]+Table2[[#This Row],[Rank Sharpe]])/3</f>
        <v>394.66666666666669</v>
      </c>
    </row>
    <row r="408" spans="1:48" x14ac:dyDescent="0.3">
      <c r="A408" t="s">
        <v>1732</v>
      </c>
      <c r="B408" t="s">
        <v>1733</v>
      </c>
      <c r="C408" t="s">
        <v>3133</v>
      </c>
      <c r="D408" t="s">
        <v>284</v>
      </c>
      <c r="E408">
        <v>4742.7961220850002</v>
      </c>
      <c r="F408">
        <v>552.45000000000005</v>
      </c>
      <c r="G408">
        <v>17.275265773660699</v>
      </c>
      <c r="H408">
        <f>(Table2[[#This Row],[1Y Return vs Nifty]]-AVERAGE(Table2[1Y Return vs Nifty]))/_xlfn.STDEV.P(Table2[1Y Return vs Nifty])</f>
        <v>-0.12956614826902846</v>
      </c>
      <c r="I408">
        <v>8.8964345887094005</v>
      </c>
      <c r="J408">
        <f>(Table2[[#This Row],[1M Return vs Nifty]]-AVERAGE(Table2[1M Return vs Nifty]))/_xlfn.STDEV.P(Table2[1M Return vs Nifty])</f>
        <v>0.73118540840525248</v>
      </c>
      <c r="K408">
        <v>10.1806437907487</v>
      </c>
      <c r="L408">
        <f>(Table2[[#This Row],[6M Return vs Nifty]]-AVERAGE(Table2[6M Return vs Nifty]))/_xlfn.STDEV.P(Table2[6M Return vs Nifty])</f>
        <v>4.4134035162967024E-2</v>
      </c>
      <c r="M408">
        <v>1.70625698943158</v>
      </c>
      <c r="N408">
        <f>(Table2[[#This Row],[1W Return vs Nifty]]-AVERAGE(Table2[1W Return vs Nifty]))/_xlfn.STDEV.P(Table2[1W Return vs Nifty])</f>
        <v>-0.24010280808132753</v>
      </c>
      <c r="O408">
        <v>550.65</v>
      </c>
      <c r="P408">
        <v>517.94575399904102</v>
      </c>
      <c r="Q408">
        <v>450.38209086219501</v>
      </c>
      <c r="R408">
        <v>45.478922314288397</v>
      </c>
      <c r="S408" s="1">
        <f>(Table2[[#This Row],[Close Price]]-Table2[[#This Row],[20D EMA]])/Table2[[#This Row],[20D EMA]]</f>
        <v>3.2688640697358909E-3</v>
      </c>
      <c r="T408" s="1">
        <f>(Table2[[#This Row],[Close Price]]-Table2[[#This Row],[50D EMA]])/Table2[[#This Row],[50D EMA]]</f>
        <v>6.6617489832772936E-2</v>
      </c>
      <c r="U408" s="1">
        <f>(Table2[[#This Row],[Close Price]]-Table2[[#This Row],[200D EMA]])/Table2[[#This Row],[200D EMA]]</f>
        <v>0.22662515053031962</v>
      </c>
      <c r="V408">
        <v>1.06797844080301</v>
      </c>
      <c r="W408">
        <v>543.1</v>
      </c>
      <c r="X408">
        <v>562.54999999999995</v>
      </c>
      <c r="Y408">
        <v>541.4</v>
      </c>
      <c r="Z408">
        <v>577.70000000000005</v>
      </c>
      <c r="AA408">
        <v>541.4</v>
      </c>
      <c r="AB408">
        <v>575.35</v>
      </c>
      <c r="AC408" s="1">
        <f>(Table2[[#This Row],[Close Price]]/Table2[[#This Row],[Day Low]])-1</f>
        <v>1.7215982323697254E-2</v>
      </c>
      <c r="AD408" s="1">
        <f>(Table2[[#This Row],[Day High]]/Table2[[#This Row],[Close Price]])-1</f>
        <v>1.8282197483935114E-2</v>
      </c>
      <c r="AE408" s="1">
        <f>(Table2[[#This Row],[Close Price]]/Table2[[#This Row],[Current Week Low]])-1</f>
        <v>2.0410048023642435E-2</v>
      </c>
      <c r="AF408" s="1">
        <f>(Table2[[#This Row],[Current Week High]]/Table2[[#This Row],[Close Price]])-1</f>
        <v>4.5705493709838008E-2</v>
      </c>
      <c r="AG408" s="1">
        <f>(Table2[[#This Row],[Close Price]]/Table2[[#This Row],[Current Month Low]])-1</f>
        <v>2.0410048023642435E-2</v>
      </c>
      <c r="AH408" s="1">
        <f>(Table2[[#This Row],[Current Month High]]/Table2[[#This Row],[Close Price]])-1</f>
        <v>4.1451715087338137E-2</v>
      </c>
      <c r="AI408">
        <v>8.0640781971218907</v>
      </c>
      <c r="AJ408">
        <v>60.549258936355699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0.13</v>
      </c>
      <c r="AM408" t="s">
        <v>3175</v>
      </c>
      <c r="AN408">
        <v>1</v>
      </c>
      <c r="AO408" t="s">
        <v>3175</v>
      </c>
      <c r="AQ408">
        <f>(Table2[[#This Row],[Sharpe Ratio]]-AVERAGE(Table2[Sharpe Ratio]))/_xlfn.STDEV.P(Table2[Sharpe Ratio])</f>
        <v>-0.71731934386752538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-0.31166885664966187</v>
      </c>
      <c r="AS408">
        <f>_xlfn.RANK.AVG(Table2[[#This Row],[1Y Return vs Nifty Z-Score]],Table2[1Y Return vs Nifty Z-Score])</f>
        <v>339</v>
      </c>
      <c r="AT408">
        <f>_xlfn.RANK.AVG(Table2[[#This Row],[6M Return vs Nifty Z-Score]],Table2[6M Return vs Nifty Z-Score])</f>
        <v>306</v>
      </c>
      <c r="AU408">
        <f>_xlfn.RANK.AVG(Table2[[#This Row],[Sharpe Ratio Z-Score]],Table2[Sharpe Ratio Z-Score])</f>
        <v>541.5</v>
      </c>
      <c r="AV408">
        <f>(Table2[[#This Row],[Rank 1Y]]+Table2[[#This Row],[Rank 6M]]+Table2[[#This Row],[Rank Sharpe]])/3</f>
        <v>395.5</v>
      </c>
    </row>
    <row r="409" spans="1:48" x14ac:dyDescent="0.3">
      <c r="A409" t="s">
        <v>1490</v>
      </c>
      <c r="B409" t="s">
        <v>1491</v>
      </c>
      <c r="C409" t="s">
        <v>3135</v>
      </c>
      <c r="D409" t="s">
        <v>190</v>
      </c>
      <c r="E409">
        <v>6915.8358201749998</v>
      </c>
      <c r="F409">
        <v>504.55</v>
      </c>
      <c r="G409">
        <v>3.0870194877951702</v>
      </c>
      <c r="H409">
        <f>(Table2[[#This Row],[1Y Return vs Nifty]]-AVERAGE(Table2[1Y Return vs Nifty]))/_xlfn.STDEV.P(Table2[1Y Return vs Nifty])</f>
        <v>-0.37118862226496646</v>
      </c>
      <c r="I409">
        <v>-1.74067112292646</v>
      </c>
      <c r="J409">
        <f>(Table2[[#This Row],[1M Return vs Nifty]]-AVERAGE(Table2[1M Return vs Nifty]))/_xlfn.STDEV.P(Table2[1M Return vs Nifty])</f>
        <v>-0.24207823424636507</v>
      </c>
      <c r="K409">
        <v>8.1189306190331703</v>
      </c>
      <c r="L409">
        <f>(Table2[[#This Row],[6M Return vs Nifty]]-AVERAGE(Table2[6M Return vs Nifty]))/_xlfn.STDEV.P(Table2[6M Return vs Nifty])</f>
        <v>-2.4222215180128362E-2</v>
      </c>
      <c r="M409">
        <v>0.11617189016054801</v>
      </c>
      <c r="N409">
        <f>(Table2[[#This Row],[1W Return vs Nifty]]-AVERAGE(Table2[1W Return vs Nifty]))/_xlfn.STDEV.P(Table2[1W Return vs Nifty])</f>
        <v>-0.6248892806300328</v>
      </c>
      <c r="O409">
        <v>524.65</v>
      </c>
      <c r="P409">
        <v>524.06496237923795</v>
      </c>
      <c r="Q409">
        <v>472.09565908102502</v>
      </c>
      <c r="R409">
        <v>23.513933446245801</v>
      </c>
      <c r="S409" s="1">
        <f>(Table2[[#This Row],[Close Price]]-Table2[[#This Row],[20D EMA]])/Table2[[#This Row],[20D EMA]]</f>
        <v>-3.8311255122462529E-2</v>
      </c>
      <c r="T409" s="1">
        <f>(Table2[[#This Row],[Close Price]]-Table2[[#This Row],[50D EMA]])/Table2[[#This Row],[50D EMA]]</f>
        <v>-3.723767811272985E-2</v>
      </c>
      <c r="U409" s="1">
        <f>(Table2[[#This Row],[Close Price]]-Table2[[#This Row],[200D EMA]])/Table2[[#This Row],[200D EMA]]</f>
        <v>6.87452644282944E-2</v>
      </c>
      <c r="V409">
        <v>0.68733053957670098</v>
      </c>
      <c r="W409">
        <v>501</v>
      </c>
      <c r="X409">
        <v>513</v>
      </c>
      <c r="Y409">
        <v>501</v>
      </c>
      <c r="Z409">
        <v>532.95000000000005</v>
      </c>
      <c r="AA409">
        <v>501</v>
      </c>
      <c r="AB409">
        <v>528.54999999999995</v>
      </c>
      <c r="AC409" s="1">
        <f>(Table2[[#This Row],[Close Price]]/Table2[[#This Row],[Day Low]])-1</f>
        <v>7.085828343313505E-3</v>
      </c>
      <c r="AD409" s="1">
        <f>(Table2[[#This Row],[Day High]]/Table2[[#This Row],[Close Price]])-1</f>
        <v>1.6747596868496695E-2</v>
      </c>
      <c r="AE409" s="1">
        <f>(Table2[[#This Row],[Close Price]]/Table2[[#This Row],[Current Week Low]])-1</f>
        <v>7.085828343313505E-3</v>
      </c>
      <c r="AF409" s="1">
        <f>(Table2[[#This Row],[Current Week High]]/Table2[[#This Row],[Close Price]])-1</f>
        <v>5.6287781191160402E-2</v>
      </c>
      <c r="AG409" s="1">
        <f>(Table2[[#This Row],[Close Price]]/Table2[[#This Row],[Current Month Low]])-1</f>
        <v>7.085828343313505E-3</v>
      </c>
      <c r="AH409" s="1">
        <f>(Table2[[#This Row],[Current Month High]]/Table2[[#This Row],[Close Price]])-1</f>
        <v>4.7567139034783379E-2</v>
      </c>
      <c r="AI409">
        <v>26.766425527697901</v>
      </c>
      <c r="AJ409">
        <v>42.628975265017601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-0.04</v>
      </c>
      <c r="AM409" t="s">
        <v>3174</v>
      </c>
      <c r="AN409">
        <v>-5.79</v>
      </c>
      <c r="AO409" t="s">
        <v>3174</v>
      </c>
      <c r="AP409">
        <v>3.044478071192E-2</v>
      </c>
      <c r="AQ409">
        <f>(Table2[[#This Row],[Sharpe Ratio]]-AVERAGE(Table2[Sharpe Ratio]))/_xlfn.STDEV.P(Table2[Sharpe Ratio])</f>
        <v>-0.36187328160751792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-1.6242516339290107</v>
      </c>
      <c r="AS409">
        <f>_xlfn.RANK.AVG(Table2[[#This Row],[1Y Return vs Nifty Z-Score]],Table2[1Y Return vs Nifty Z-Score])</f>
        <v>421</v>
      </c>
      <c r="AT409">
        <f>_xlfn.RANK.AVG(Table2[[#This Row],[6M Return vs Nifty Z-Score]],Table2[6M Return vs Nifty Z-Score])</f>
        <v>331</v>
      </c>
      <c r="AU409">
        <f>_xlfn.RANK.AVG(Table2[[#This Row],[Sharpe Ratio Z-Score]],Table2[Sharpe Ratio Z-Score])</f>
        <v>435</v>
      </c>
      <c r="AV409">
        <f>(Table2[[#This Row],[Rank 1Y]]+Table2[[#This Row],[Rank 6M]]+Table2[[#This Row],[Rank Sharpe]])/3</f>
        <v>395.66666666666669</v>
      </c>
    </row>
    <row r="410" spans="1:48" x14ac:dyDescent="0.3">
      <c r="A410" t="s">
        <v>1595</v>
      </c>
      <c r="B410" t="s">
        <v>1596</v>
      </c>
      <c r="C410" t="s">
        <v>3133</v>
      </c>
      <c r="D410" t="s">
        <v>284</v>
      </c>
      <c r="E410">
        <v>5994.326452665</v>
      </c>
      <c r="F410">
        <v>430.05</v>
      </c>
      <c r="G410">
        <v>-9.9690013804485194</v>
      </c>
      <c r="H410">
        <f>(Table2[[#This Row],[1Y Return vs Nifty]]-AVERAGE(Table2[1Y Return vs Nifty]))/_xlfn.STDEV.P(Table2[1Y Return vs Nifty])</f>
        <v>-0.59352956554773895</v>
      </c>
      <c r="I410">
        <v>5.87250491601091</v>
      </c>
      <c r="J410">
        <f>(Table2[[#This Row],[1M Return vs Nifty]]-AVERAGE(Table2[1M Return vs Nifty]))/_xlfn.STDEV.P(Table2[1M Return vs Nifty])</f>
        <v>0.45450480673054788</v>
      </c>
      <c r="K410">
        <v>7.9907745018549701</v>
      </c>
      <c r="L410">
        <f>(Table2[[#This Row],[6M Return vs Nifty]]-AVERAGE(Table2[6M Return vs Nifty]))/_xlfn.STDEV.P(Table2[6M Return vs Nifty])</f>
        <v>-2.8471240577556848E-2</v>
      </c>
      <c r="M410">
        <v>3.48853976177972</v>
      </c>
      <c r="N410">
        <f>(Table2[[#This Row],[1W Return vs Nifty]]-AVERAGE(Table2[1W Return vs Nifty]))/_xlfn.STDEV.P(Table2[1W Return vs Nifty])</f>
        <v>0.19119379445307103</v>
      </c>
      <c r="O410">
        <v>413.32</v>
      </c>
      <c r="P410">
        <v>397.05067725286398</v>
      </c>
      <c r="Q410">
        <v>370.62054617721299</v>
      </c>
      <c r="R410">
        <v>65.073725614010002</v>
      </c>
      <c r="S410" s="1">
        <f>(Table2[[#This Row],[Close Price]]-Table2[[#This Row],[20D EMA]])/Table2[[#This Row],[20D EMA]]</f>
        <v>4.0477112164908589E-2</v>
      </c>
      <c r="T410" s="1">
        <f>(Table2[[#This Row],[Close Price]]-Table2[[#This Row],[50D EMA]])/Table2[[#This Row],[50D EMA]]</f>
        <v>8.3111110590349729E-2</v>
      </c>
      <c r="U410" s="1">
        <f>(Table2[[#This Row],[Close Price]]-Table2[[#This Row],[200D EMA]])/Table2[[#This Row],[200D EMA]]</f>
        <v>0.16035121213806292</v>
      </c>
      <c r="V410">
        <v>1.1824515046922</v>
      </c>
      <c r="W410">
        <v>416.6</v>
      </c>
      <c r="X410">
        <v>440.9</v>
      </c>
      <c r="Y410">
        <v>408</v>
      </c>
      <c r="Z410">
        <v>440.9</v>
      </c>
      <c r="AA410">
        <v>408</v>
      </c>
      <c r="AB410">
        <v>440.9</v>
      </c>
      <c r="AC410" s="1">
        <f>(Table2[[#This Row],[Close Price]]/Table2[[#This Row],[Day Low]])-1</f>
        <v>3.228516562650019E-2</v>
      </c>
      <c r="AD410" s="1">
        <f>(Table2[[#This Row],[Day High]]/Table2[[#This Row],[Close Price]])-1</f>
        <v>2.5229624462271838E-2</v>
      </c>
      <c r="AE410" s="1">
        <f>(Table2[[#This Row],[Close Price]]/Table2[[#This Row],[Current Week Low]])-1</f>
        <v>5.4044117647058743E-2</v>
      </c>
      <c r="AF410" s="1">
        <f>(Table2[[#This Row],[Current Week High]]/Table2[[#This Row],[Close Price]])-1</f>
        <v>2.5229624462271838E-2</v>
      </c>
      <c r="AG410" s="1">
        <f>(Table2[[#This Row],[Close Price]]/Table2[[#This Row],[Current Month Low]])-1</f>
        <v>5.4044117647058743E-2</v>
      </c>
      <c r="AH410" s="1">
        <f>(Table2[[#This Row],[Current Month High]]/Table2[[#This Row],[Close Price]])-1</f>
        <v>2.5229624462271838E-2</v>
      </c>
      <c r="AI410">
        <v>2.5229624462271798</v>
      </c>
      <c r="AJ410">
        <v>36.958598726114602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7.0000000000000007E-2</v>
      </c>
      <c r="AM410" t="s">
        <v>3175</v>
      </c>
      <c r="AN410">
        <v>3.64</v>
      </c>
      <c r="AO410" t="s">
        <v>3175</v>
      </c>
      <c r="AP410">
        <v>5.8676379404277001E-2</v>
      </c>
      <c r="AQ410">
        <f>(Table2[[#This Row],[Sharpe Ratio]]-AVERAGE(Table2[Sharpe Ratio]))/_xlfn.STDEV.P(Table2[Sharpe Ratio])</f>
        <v>-3.2266355499025477E-2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-8.5685604407023386E-3</v>
      </c>
      <c r="AS410">
        <f>_xlfn.RANK.AVG(Table2[[#This Row],[1Y Return vs Nifty Z-Score]],Table2[1Y Return vs Nifty Z-Score])</f>
        <v>507</v>
      </c>
      <c r="AT410">
        <f>_xlfn.RANK.AVG(Table2[[#This Row],[6M Return vs Nifty Z-Score]],Table2[6M Return vs Nifty Z-Score])</f>
        <v>333</v>
      </c>
      <c r="AU410">
        <f>_xlfn.RANK.AVG(Table2[[#This Row],[Sharpe Ratio Z-Score]],Table2[Sharpe Ratio Z-Score])</f>
        <v>352</v>
      </c>
      <c r="AV410">
        <f>(Table2[[#This Row],[Rank 1Y]]+Table2[[#This Row],[Rank 6M]]+Table2[[#This Row],[Rank Sharpe]])/3</f>
        <v>397.33333333333331</v>
      </c>
    </row>
    <row r="411" spans="1:48" x14ac:dyDescent="0.3">
      <c r="A411" t="s">
        <v>1338</v>
      </c>
      <c r="B411" t="s">
        <v>1339</v>
      </c>
      <c r="C411" t="s">
        <v>3133</v>
      </c>
      <c r="D411" t="s">
        <v>51</v>
      </c>
      <c r="E411">
        <v>8445.7731074999992</v>
      </c>
      <c r="F411">
        <v>518.75</v>
      </c>
      <c r="G411">
        <v>7.3638280498997002</v>
      </c>
      <c r="H411">
        <f>(Table2[[#This Row],[1Y Return vs Nifty]]-AVERAGE(Table2[1Y Return vs Nifty]))/_xlfn.STDEV.P(Table2[1Y Return vs Nifty])</f>
        <v>-0.29835558534396489</v>
      </c>
      <c r="I411">
        <v>-1.7834504055386</v>
      </c>
      <c r="J411">
        <f>(Table2[[#This Row],[1M Return vs Nifty]]-AVERAGE(Table2[1M Return vs Nifty]))/_xlfn.STDEV.P(Table2[1M Return vs Nifty])</f>
        <v>-0.24599241180122094</v>
      </c>
      <c r="K411">
        <v>5.4170056966941402</v>
      </c>
      <c r="L411">
        <f>(Table2[[#This Row],[6M Return vs Nifty]]-AVERAGE(Table2[6M Return vs Nifty]))/_xlfn.STDEV.P(Table2[6M Return vs Nifty])</f>
        <v>-0.11380473273564934</v>
      </c>
      <c r="M411">
        <v>1.22951877419855</v>
      </c>
      <c r="N411">
        <f>(Table2[[#This Row],[1W Return vs Nifty]]-AVERAGE(Table2[1W Return vs Nifty]))/_xlfn.STDEV.P(Table2[1W Return vs Nifty])</f>
        <v>-0.3554692222768831</v>
      </c>
      <c r="O411">
        <v>548.63</v>
      </c>
      <c r="P411">
        <v>535.263013378766</v>
      </c>
      <c r="Q411">
        <v>473.13134683869902</v>
      </c>
      <c r="R411">
        <v>26.057737788415398</v>
      </c>
      <c r="S411" s="1">
        <f>(Table2[[#This Row],[Close Price]]-Table2[[#This Row],[20D EMA]])/Table2[[#This Row],[20D EMA]]</f>
        <v>-5.4462934947049915E-2</v>
      </c>
      <c r="T411" s="1">
        <f>(Table2[[#This Row],[Close Price]]-Table2[[#This Row],[50D EMA]])/Table2[[#This Row],[50D EMA]]</f>
        <v>-3.0850279145069506E-2</v>
      </c>
      <c r="U411" s="1">
        <f>(Table2[[#This Row],[Close Price]]-Table2[[#This Row],[200D EMA]])/Table2[[#This Row],[200D EMA]]</f>
        <v>9.6418581153223396E-2</v>
      </c>
      <c r="V411">
        <v>0.38995041198349401</v>
      </c>
      <c r="W411">
        <v>516.45000000000005</v>
      </c>
      <c r="X411">
        <v>535.35</v>
      </c>
      <c r="Y411">
        <v>516.45000000000005</v>
      </c>
      <c r="Z411">
        <v>548</v>
      </c>
      <c r="AA411">
        <v>516.45000000000005</v>
      </c>
      <c r="AB411">
        <v>544.95000000000005</v>
      </c>
      <c r="AC411" s="1">
        <f>(Table2[[#This Row],[Close Price]]/Table2[[#This Row],[Day Low]])-1</f>
        <v>4.4534804918190396E-3</v>
      </c>
      <c r="AD411" s="1">
        <f>(Table2[[#This Row],[Day High]]/Table2[[#This Row],[Close Price]])-1</f>
        <v>3.2000000000000028E-2</v>
      </c>
      <c r="AE411" s="1">
        <f>(Table2[[#This Row],[Close Price]]/Table2[[#This Row],[Current Week Low]])-1</f>
        <v>4.4534804918190396E-3</v>
      </c>
      <c r="AF411" s="1">
        <f>(Table2[[#This Row],[Current Week High]]/Table2[[#This Row],[Close Price]])-1</f>
        <v>5.6385542168674752E-2</v>
      </c>
      <c r="AG411" s="1">
        <f>(Table2[[#This Row],[Close Price]]/Table2[[#This Row],[Current Month Low]])-1</f>
        <v>4.4534804918190396E-3</v>
      </c>
      <c r="AH411" s="1">
        <f>(Table2[[#This Row],[Current Month High]]/Table2[[#This Row],[Close Price]])-1</f>
        <v>5.0506024096385715E-2</v>
      </c>
      <c r="AI411">
        <v>27.007228915662601</v>
      </c>
      <c r="AJ411">
        <v>51.1069035828721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-0.06</v>
      </c>
      <c r="AM411" t="s">
        <v>3174</v>
      </c>
      <c r="AN411">
        <v>-7.72</v>
      </c>
      <c r="AO411" t="s">
        <v>3174</v>
      </c>
      <c r="AP411">
        <v>2.7797099698745002E-2</v>
      </c>
      <c r="AQ411">
        <f>(Table2[[#This Row],[Sharpe Ratio]]-AVERAGE(Table2[Sharpe Ratio]))/_xlfn.STDEV.P(Table2[Sharpe Ratio])</f>
        <v>-0.39278523985608471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-1.406407192013803</v>
      </c>
      <c r="AS411">
        <f>_xlfn.RANK.AVG(Table2[[#This Row],[1Y Return vs Nifty Z-Score]],Table2[1Y Return vs Nifty Z-Score])</f>
        <v>391</v>
      </c>
      <c r="AT411">
        <f>_xlfn.RANK.AVG(Table2[[#This Row],[6M Return vs Nifty Z-Score]],Table2[6M Return vs Nifty Z-Score])</f>
        <v>362</v>
      </c>
      <c r="AU411">
        <f>_xlfn.RANK.AVG(Table2[[#This Row],[Sharpe Ratio Z-Score]],Table2[Sharpe Ratio Z-Score])</f>
        <v>439</v>
      </c>
      <c r="AV411">
        <f>(Table2[[#This Row],[Rank 1Y]]+Table2[[#This Row],[Rank 6M]]+Table2[[#This Row],[Rank Sharpe]])/3</f>
        <v>397.33333333333331</v>
      </c>
    </row>
    <row r="412" spans="1:48" x14ac:dyDescent="0.3">
      <c r="A412" t="s">
        <v>1450</v>
      </c>
      <c r="B412" t="s">
        <v>1451</v>
      </c>
      <c r="C412" t="s">
        <v>3131</v>
      </c>
      <c r="D412" t="s">
        <v>120</v>
      </c>
      <c r="E412">
        <v>7268.53351432</v>
      </c>
      <c r="F412">
        <v>634.4</v>
      </c>
      <c r="G412">
        <v>-10.829759020675199</v>
      </c>
      <c r="H412">
        <f>(Table2[[#This Row],[1Y Return vs Nifty]]-AVERAGE(Table2[1Y Return vs Nifty]))/_xlfn.STDEV.P(Table2[1Y Return vs Nifty])</f>
        <v>-0.60818806430453498</v>
      </c>
      <c r="I412">
        <v>11.704506288367799</v>
      </c>
      <c r="J412">
        <f>(Table2[[#This Row],[1M Return vs Nifty]]-AVERAGE(Table2[1M Return vs Nifty]))/_xlfn.STDEV.P(Table2[1M Return vs Nifty])</f>
        <v>0.98811564538191865</v>
      </c>
      <c r="K412">
        <v>12.5369566913265</v>
      </c>
      <c r="L412">
        <f>(Table2[[#This Row],[6M Return vs Nifty]]-AVERAGE(Table2[6M Return vs Nifty]))/_xlfn.STDEV.P(Table2[6M Return vs Nifty])</f>
        <v>0.12225776096937381</v>
      </c>
      <c r="M412">
        <v>1.75608284059936</v>
      </c>
      <c r="N412">
        <f>(Table2[[#This Row],[1W Return vs Nifty]]-AVERAGE(Table2[1W Return vs Nifty]))/_xlfn.STDEV.P(Table2[1W Return vs Nifty])</f>
        <v>-0.22804539459988785</v>
      </c>
      <c r="O412">
        <v>629.29</v>
      </c>
      <c r="P412">
        <v>599.33184502442396</v>
      </c>
      <c r="Q412">
        <v>554.68715213658595</v>
      </c>
      <c r="R412">
        <v>47.437650580702801</v>
      </c>
      <c r="S412" s="1">
        <f>(Table2[[#This Row],[Close Price]]-Table2[[#This Row],[20D EMA]])/Table2[[#This Row],[20D EMA]]</f>
        <v>8.1202625180759498E-3</v>
      </c>
      <c r="T412" s="1">
        <f>(Table2[[#This Row],[Close Price]]-Table2[[#This Row],[50D EMA]])/Table2[[#This Row],[50D EMA]]</f>
        <v>5.8512083525524873E-2</v>
      </c>
      <c r="U412" s="1">
        <f>(Table2[[#This Row],[Close Price]]-Table2[[#This Row],[200D EMA]])/Table2[[#This Row],[200D EMA]]</f>
        <v>0.14370775951159143</v>
      </c>
      <c r="V412">
        <v>1.2202418235949699</v>
      </c>
      <c r="W412">
        <v>615.04999999999995</v>
      </c>
      <c r="X412">
        <v>648</v>
      </c>
      <c r="Y412">
        <v>615.04999999999995</v>
      </c>
      <c r="Z412">
        <v>686.4</v>
      </c>
      <c r="AA412">
        <v>615.04999999999995</v>
      </c>
      <c r="AB412">
        <v>677.05</v>
      </c>
      <c r="AC412" s="1">
        <f>(Table2[[#This Row],[Close Price]]/Table2[[#This Row],[Day Low]])-1</f>
        <v>3.1460856840907381E-2</v>
      </c>
      <c r="AD412" s="1">
        <f>(Table2[[#This Row],[Day High]]/Table2[[#This Row],[Close Price]])-1</f>
        <v>2.1437578814627933E-2</v>
      </c>
      <c r="AE412" s="1">
        <f>(Table2[[#This Row],[Close Price]]/Table2[[#This Row],[Current Week Low]])-1</f>
        <v>3.1460856840907381E-2</v>
      </c>
      <c r="AF412" s="1">
        <f>(Table2[[#This Row],[Current Week High]]/Table2[[#This Row],[Close Price]])-1</f>
        <v>8.1967213114754189E-2</v>
      </c>
      <c r="AG412" s="1">
        <f>(Table2[[#This Row],[Close Price]]/Table2[[#This Row],[Current Month Low]])-1</f>
        <v>3.1460856840907381E-2</v>
      </c>
      <c r="AH412" s="1">
        <f>(Table2[[#This Row],[Current Month High]]/Table2[[#This Row],[Close Price]])-1</f>
        <v>6.7228877679697208E-2</v>
      </c>
      <c r="AI412">
        <v>8.1967213114754092</v>
      </c>
      <c r="AJ412">
        <v>35.845824411134899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7.0000000000000007E-2</v>
      </c>
      <c r="AM412" t="s">
        <v>3175</v>
      </c>
      <c r="AN412">
        <v>1.52</v>
      </c>
      <c r="AO412" t="s">
        <v>3175</v>
      </c>
      <c r="AP412">
        <v>4.3629141689069999E-2</v>
      </c>
      <c r="AQ412">
        <f>(Table2[[#This Row],[Sharpe Ratio]]-AVERAGE(Table2[Sharpe Ratio]))/_xlfn.STDEV.P(Table2[Sharpe Ratio])</f>
        <v>-0.20794446086526047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6.6195486581609092E-2</v>
      </c>
      <c r="AS412">
        <f>_xlfn.RANK.AVG(Table2[[#This Row],[1Y Return vs Nifty Z-Score]],Table2[1Y Return vs Nifty Z-Score])</f>
        <v>517</v>
      </c>
      <c r="AT412">
        <f>_xlfn.RANK.AVG(Table2[[#This Row],[6M Return vs Nifty Z-Score]],Table2[6M Return vs Nifty Z-Score])</f>
        <v>279</v>
      </c>
      <c r="AU412">
        <f>_xlfn.RANK.AVG(Table2[[#This Row],[Sharpe Ratio Z-Score]],Table2[Sharpe Ratio Z-Score])</f>
        <v>399</v>
      </c>
      <c r="AV412">
        <f>(Table2[[#This Row],[Rank 1Y]]+Table2[[#This Row],[Rank 6M]]+Table2[[#This Row],[Rank Sharpe]])/3</f>
        <v>398.33333333333331</v>
      </c>
    </row>
    <row r="413" spans="1:48" x14ac:dyDescent="0.3">
      <c r="A413" t="s">
        <v>44</v>
      </c>
      <c r="B413" t="s">
        <v>45</v>
      </c>
      <c r="C413" t="s">
        <v>3128</v>
      </c>
      <c r="D413" t="s">
        <v>21</v>
      </c>
      <c r="E413">
        <v>480771.63301733998</v>
      </c>
      <c r="F413">
        <v>1776.6</v>
      </c>
      <c r="G413">
        <v>14.624461370691</v>
      </c>
      <c r="H413">
        <f>(Table2[[#This Row],[1Y Return vs Nifty]]-AVERAGE(Table2[1Y Return vs Nifty]))/_xlfn.STDEV.P(Table2[1Y Return vs Nifty])</f>
        <v>-0.17470871945225711</v>
      </c>
      <c r="I413">
        <v>1.11156175149308</v>
      </c>
      <c r="J413">
        <f>(Table2[[#This Row],[1M Return vs Nifty]]-AVERAGE(Table2[1M Return vs Nifty]))/_xlfn.STDEV.P(Table2[1M Return vs Nifty])</f>
        <v>1.8892619320656889E-2</v>
      </c>
      <c r="K413">
        <v>4.2862021590935901</v>
      </c>
      <c r="L413">
        <f>(Table2[[#This Row],[6M Return vs Nifty]]-AVERAGE(Table2[6M Return vs Nifty]))/_xlfn.STDEV.P(Table2[6M Return vs Nifty])</f>
        <v>-0.1512966063704104</v>
      </c>
      <c r="M413">
        <v>3.0806431765937199</v>
      </c>
      <c r="N413">
        <f>(Table2[[#This Row],[1W Return vs Nifty]]-AVERAGE(Table2[1W Return vs Nifty]))/_xlfn.STDEV.P(Table2[1W Return vs Nifty])</f>
        <v>9.2486443349448971E-2</v>
      </c>
      <c r="O413">
        <v>1773.95</v>
      </c>
      <c r="P413">
        <v>1712.30368002859</v>
      </c>
      <c r="Q413">
        <v>1542.30377963771</v>
      </c>
      <c r="R413">
        <v>47.518633316644099</v>
      </c>
      <c r="S413" s="1">
        <f>(Table2[[#This Row],[Close Price]]-Table2[[#This Row],[20D EMA]])/Table2[[#This Row],[20D EMA]]</f>
        <v>1.4938414273231284E-3</v>
      </c>
      <c r="T413" s="1">
        <f>(Table2[[#This Row],[Close Price]]-Table2[[#This Row],[50D EMA]])/Table2[[#This Row],[50D EMA]]</f>
        <v>3.7549600997374727E-2</v>
      </c>
      <c r="U413" s="1">
        <f>(Table2[[#This Row],[Close Price]]-Table2[[#This Row],[200D EMA]])/Table2[[#This Row],[200D EMA]]</f>
        <v>0.15191314671959535</v>
      </c>
      <c r="V413">
        <v>0.977429621244011</v>
      </c>
      <c r="W413">
        <v>1767.25</v>
      </c>
      <c r="X413">
        <v>1807.9</v>
      </c>
      <c r="Y413">
        <v>1767.25</v>
      </c>
      <c r="Z413">
        <v>1822.45</v>
      </c>
      <c r="AA413">
        <v>1767.25</v>
      </c>
      <c r="AB413">
        <v>1822.45</v>
      </c>
      <c r="AC413" s="1">
        <f>(Table2[[#This Row],[Close Price]]/Table2[[#This Row],[Day Low]])-1</f>
        <v>5.2907058989954958E-3</v>
      </c>
      <c r="AD413" s="1">
        <f>(Table2[[#This Row],[Day High]]/Table2[[#This Row],[Close Price]])-1</f>
        <v>1.7617921873241071E-2</v>
      </c>
      <c r="AE413" s="1">
        <f>(Table2[[#This Row],[Close Price]]/Table2[[#This Row],[Current Week Low]])-1</f>
        <v>5.2907058989954958E-3</v>
      </c>
      <c r="AF413" s="1">
        <f>(Table2[[#This Row],[Current Week High]]/Table2[[#This Row],[Close Price]])-1</f>
        <v>2.5807722616233431E-2</v>
      </c>
      <c r="AG413" s="1">
        <f>(Table2[[#This Row],[Close Price]]/Table2[[#This Row],[Current Month Low]])-1</f>
        <v>5.2907058989954958E-3</v>
      </c>
      <c r="AH413" s="1">
        <f>(Table2[[#This Row],[Current Month High]]/Table2[[#This Row],[Close Price]])-1</f>
        <v>2.5807722616233431E-2</v>
      </c>
      <c r="AI413">
        <v>2.9241247326353599</v>
      </c>
      <c r="AJ413">
        <v>47.002606429191999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0.06</v>
      </c>
      <c r="AM413" t="s">
        <v>3175</v>
      </c>
      <c r="AN413">
        <v>-2.0499999999999998</v>
      </c>
      <c r="AO413" t="s">
        <v>3174</v>
      </c>
      <c r="AP413">
        <v>1.1311437126469001E-2</v>
      </c>
      <c r="AQ413">
        <f>(Table2[[#This Row],[Sharpe Ratio]]-AVERAGE(Table2[Sharpe Ratio]))/_xlfn.STDEV.P(Table2[Sharpe Ratio])</f>
        <v>-0.58525710886082427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-0.79988337201338588</v>
      </c>
      <c r="AS413">
        <f>_xlfn.RANK.AVG(Table2[[#This Row],[1Y Return vs Nifty Z-Score]],Table2[1Y Return vs Nifty Z-Score])</f>
        <v>351</v>
      </c>
      <c r="AT413">
        <f>_xlfn.RANK.AVG(Table2[[#This Row],[6M Return vs Nifty Z-Score]],Table2[6M Return vs Nifty Z-Score])</f>
        <v>368</v>
      </c>
      <c r="AU413">
        <f>_xlfn.RANK.AVG(Table2[[#This Row],[Sharpe Ratio Z-Score]],Table2[Sharpe Ratio Z-Score])</f>
        <v>477</v>
      </c>
      <c r="AV413">
        <f>(Table2[[#This Row],[Rank 1Y]]+Table2[[#This Row],[Rank 6M]]+Table2[[#This Row],[Rank Sharpe]])/3</f>
        <v>398.66666666666669</v>
      </c>
    </row>
    <row r="414" spans="1:48" x14ac:dyDescent="0.3">
      <c r="A414" t="s">
        <v>1825</v>
      </c>
      <c r="B414" t="s">
        <v>1826</v>
      </c>
      <c r="C414" t="s">
        <v>3139</v>
      </c>
      <c r="D414" t="s">
        <v>125</v>
      </c>
      <c r="E414">
        <v>4295.7937197000001</v>
      </c>
      <c r="F414">
        <v>908.2</v>
      </c>
      <c r="G414">
        <v>27.5208396410661</v>
      </c>
      <c r="H414">
        <f>(Table2[[#This Row],[1Y Return vs Nifty]]-AVERAGE(Table2[1Y Return vs Nifty]))/_xlfn.STDEV.P(Table2[1Y Return vs Nifty])</f>
        <v>4.4913548197532162E-2</v>
      </c>
      <c r="I414">
        <v>6.0412766920367504</v>
      </c>
      <c r="J414">
        <f>(Table2[[#This Row],[1M Return vs Nifty]]-AVERAGE(Table2[1M Return vs Nifty]))/_xlfn.STDEV.P(Table2[1M Return vs Nifty])</f>
        <v>0.46994692397227184</v>
      </c>
      <c r="K414">
        <v>14.3729918355385</v>
      </c>
      <c r="L414">
        <f>(Table2[[#This Row],[6M Return vs Nifty]]-AVERAGE(Table2[6M Return vs Nifty]))/_xlfn.STDEV.P(Table2[6M Return vs Nifty])</f>
        <v>0.18313163987661565</v>
      </c>
      <c r="M414">
        <v>-0.93239434793826104</v>
      </c>
      <c r="N414">
        <f>(Table2[[#This Row],[1W Return vs Nifty]]-AVERAGE(Table2[1W Return vs Nifty]))/_xlfn.STDEV.P(Table2[1W Return vs Nifty])</f>
        <v>-0.87863299797992667</v>
      </c>
      <c r="O414">
        <v>951.7</v>
      </c>
      <c r="P414">
        <v>917.60261851529799</v>
      </c>
      <c r="Q414">
        <v>811.69659034984397</v>
      </c>
      <c r="R414">
        <v>35.920479690071701</v>
      </c>
      <c r="S414" s="1">
        <f>(Table2[[#This Row],[Close Price]]-Table2[[#This Row],[20D EMA]])/Table2[[#This Row],[20D EMA]]</f>
        <v>-4.5707680991909215E-2</v>
      </c>
      <c r="T414" s="1">
        <f>(Table2[[#This Row],[Close Price]]-Table2[[#This Row],[50D EMA]])/Table2[[#This Row],[50D EMA]]</f>
        <v>-1.0246939498180157E-2</v>
      </c>
      <c r="U414" s="1">
        <f>(Table2[[#This Row],[Close Price]]-Table2[[#This Row],[200D EMA]])/Table2[[#This Row],[200D EMA]]</f>
        <v>0.1188909880828288</v>
      </c>
      <c r="V414">
        <v>2.5971768725313802</v>
      </c>
      <c r="W414">
        <v>903</v>
      </c>
      <c r="X414">
        <v>944.65</v>
      </c>
      <c r="Y414">
        <v>903</v>
      </c>
      <c r="Z414">
        <v>997.65</v>
      </c>
      <c r="AA414">
        <v>903</v>
      </c>
      <c r="AB414">
        <v>997.65</v>
      </c>
      <c r="AC414" s="1">
        <f>(Table2[[#This Row],[Close Price]]/Table2[[#This Row],[Day Low]])-1</f>
        <v>5.7585825027686166E-3</v>
      </c>
      <c r="AD414" s="1">
        <f>(Table2[[#This Row],[Day High]]/Table2[[#This Row],[Close Price]])-1</f>
        <v>4.0134331645012011E-2</v>
      </c>
      <c r="AE414" s="1">
        <f>(Table2[[#This Row],[Close Price]]/Table2[[#This Row],[Current Week Low]])-1</f>
        <v>5.7585825027686166E-3</v>
      </c>
      <c r="AF414" s="1">
        <f>(Table2[[#This Row],[Current Week High]]/Table2[[#This Row],[Close Price]])-1</f>
        <v>9.8491521691257411E-2</v>
      </c>
      <c r="AG414" s="1">
        <f>(Table2[[#This Row],[Close Price]]/Table2[[#This Row],[Current Month Low]])-1</f>
        <v>5.7585825027686166E-3</v>
      </c>
      <c r="AH414" s="1">
        <f>(Table2[[#This Row],[Current Month High]]/Table2[[#This Row],[Close Price]])-1</f>
        <v>9.8491521691257411E-2</v>
      </c>
      <c r="AI414">
        <v>13.8846069147764</v>
      </c>
      <c r="AJ414">
        <v>57.6325609650264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0.02</v>
      </c>
      <c r="AM414" t="s">
        <v>3175</v>
      </c>
      <c r="AN414">
        <v>-5.93</v>
      </c>
      <c r="AO414" t="s">
        <v>3174</v>
      </c>
      <c r="AP414">
        <v>-4.2676632610023003E-2</v>
      </c>
      <c r="AQ414">
        <f>(Table2[[#This Row],[Sharpe Ratio]]-AVERAGE(Table2[Sharpe Ratio]))/_xlfn.STDEV.P(Table2[Sharpe Ratio])</f>
        <v>-1.2155735817707896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-1.3962144677042967</v>
      </c>
      <c r="AS414">
        <f>_xlfn.RANK.AVG(Table2[[#This Row],[1Y Return vs Nifty Z-Score]],Table2[1Y Return vs Nifty Z-Score])</f>
        <v>286</v>
      </c>
      <c r="AT414">
        <f>_xlfn.RANK.AVG(Table2[[#This Row],[6M Return vs Nifty Z-Score]],Table2[6M Return vs Nifty Z-Score])</f>
        <v>261</v>
      </c>
      <c r="AU414">
        <f>_xlfn.RANK.AVG(Table2[[#This Row],[Sharpe Ratio Z-Score]],Table2[Sharpe Ratio Z-Score])</f>
        <v>650</v>
      </c>
      <c r="AV414">
        <f>(Table2[[#This Row],[Rank 1Y]]+Table2[[#This Row],[Rank 6M]]+Table2[[#This Row],[Rank Sharpe]])/3</f>
        <v>399</v>
      </c>
    </row>
    <row r="415" spans="1:48" x14ac:dyDescent="0.3">
      <c r="A415" t="s">
        <v>1875</v>
      </c>
      <c r="B415" t="s">
        <v>1876</v>
      </c>
      <c r="C415" t="s">
        <v>3141</v>
      </c>
      <c r="D415" t="s">
        <v>271</v>
      </c>
      <c r="E415">
        <v>3956.8365937199901</v>
      </c>
      <c r="F415">
        <v>170.2</v>
      </c>
      <c r="G415">
        <v>-2.6276716465180199</v>
      </c>
      <c r="H415">
        <f>(Table2[[#This Row],[1Y Return vs Nifty]]-AVERAGE(Table2[1Y Return vs Nifty]))/_xlfn.STDEV.P(Table2[1Y Return vs Nifty])</f>
        <v>-0.46850845885188636</v>
      </c>
      <c r="I415">
        <v>10.1522755110521</v>
      </c>
      <c r="J415">
        <f>(Table2[[#This Row],[1M Return vs Nifty]]-AVERAGE(Table2[1M Return vs Nifty]))/_xlfn.STDEV.P(Table2[1M Return vs Nifty])</f>
        <v>0.84609113030037231</v>
      </c>
      <c r="K415">
        <v>12.498374232927601</v>
      </c>
      <c r="L415">
        <f>(Table2[[#This Row],[6M Return vs Nifty]]-AVERAGE(Table2[6M Return vs Nifty]))/_xlfn.STDEV.P(Table2[6M Return vs Nifty])</f>
        <v>0.12097855675156659</v>
      </c>
      <c r="M415">
        <v>6.01258459295435</v>
      </c>
      <c r="N415">
        <f>(Table2[[#This Row],[1W Return vs Nifty]]-AVERAGE(Table2[1W Return vs Nifty]))/_xlfn.STDEV.P(Table2[1W Return vs Nifty])</f>
        <v>0.80199022766770167</v>
      </c>
      <c r="O415">
        <v>175.5</v>
      </c>
      <c r="P415">
        <v>170.05420042947401</v>
      </c>
      <c r="Q415">
        <v>153.65770843948499</v>
      </c>
      <c r="R415">
        <v>37.777622369537603</v>
      </c>
      <c r="S415" s="1">
        <f>(Table2[[#This Row],[Close Price]]-Table2[[#This Row],[20D EMA]])/Table2[[#This Row],[20D EMA]]</f>
        <v>-3.0199430199430263E-2</v>
      </c>
      <c r="T415" s="1">
        <f>(Table2[[#This Row],[Close Price]]-Table2[[#This Row],[50D EMA]])/Table2[[#This Row],[50D EMA]]</f>
        <v>8.5737118023407734E-4</v>
      </c>
      <c r="U415" s="1">
        <f>(Table2[[#This Row],[Close Price]]-Table2[[#This Row],[200D EMA]])/Table2[[#This Row],[200D EMA]]</f>
        <v>0.10765676338997238</v>
      </c>
      <c r="V415">
        <v>0.55492026668262096</v>
      </c>
      <c r="W415">
        <v>168.15</v>
      </c>
      <c r="X415">
        <v>177.5</v>
      </c>
      <c r="Y415">
        <v>168.15</v>
      </c>
      <c r="Z415">
        <v>184.7</v>
      </c>
      <c r="AA415">
        <v>168.15</v>
      </c>
      <c r="AB415">
        <v>184.7</v>
      </c>
      <c r="AC415" s="1">
        <f>(Table2[[#This Row],[Close Price]]/Table2[[#This Row],[Day Low]])-1</f>
        <v>1.2191495688373299E-2</v>
      </c>
      <c r="AD415" s="1">
        <f>(Table2[[#This Row],[Day High]]/Table2[[#This Row],[Close Price]])-1</f>
        <v>4.2890716803760442E-2</v>
      </c>
      <c r="AE415" s="1">
        <f>(Table2[[#This Row],[Close Price]]/Table2[[#This Row],[Current Week Low]])-1</f>
        <v>1.2191495688373299E-2</v>
      </c>
      <c r="AF415" s="1">
        <f>(Table2[[#This Row],[Current Week High]]/Table2[[#This Row],[Close Price]])-1</f>
        <v>8.5193889541715695E-2</v>
      </c>
      <c r="AG415" s="1">
        <f>(Table2[[#This Row],[Close Price]]/Table2[[#This Row],[Current Month Low]])-1</f>
        <v>1.2191495688373299E-2</v>
      </c>
      <c r="AH415" s="1">
        <f>(Table2[[#This Row],[Current Month High]]/Table2[[#This Row],[Close Price]])-1</f>
        <v>8.5193889541715695E-2</v>
      </c>
      <c r="AI415">
        <v>13.219741480611001</v>
      </c>
      <c r="AJ415">
        <v>51.896474788040997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0.02</v>
      </c>
      <c r="AM415" t="s">
        <v>3175</v>
      </c>
      <c r="AN415">
        <v>-8.6</v>
      </c>
      <c r="AO415" t="s">
        <v>3174</v>
      </c>
      <c r="AP415">
        <v>1.7469884754272001E-2</v>
      </c>
      <c r="AQ415">
        <f>(Table2[[#This Row],[Sharpe Ratio]]-AVERAGE(Table2[Sharpe Ratio]))/_xlfn.STDEV.P(Table2[Sharpe Ratio])</f>
        <v>-0.51335657590411932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0.78719487996363491</v>
      </c>
      <c r="AS415">
        <f>_xlfn.RANK.AVG(Table2[[#This Row],[1Y Return vs Nifty Z-Score]],Table2[1Y Return vs Nifty Z-Score])</f>
        <v>454</v>
      </c>
      <c r="AT415">
        <f>_xlfn.RANK.AVG(Table2[[#This Row],[6M Return vs Nifty Z-Score]],Table2[6M Return vs Nifty Z-Score])</f>
        <v>280</v>
      </c>
      <c r="AU415">
        <f>_xlfn.RANK.AVG(Table2[[#This Row],[Sharpe Ratio Z-Score]],Table2[Sharpe Ratio Z-Score])</f>
        <v>468</v>
      </c>
      <c r="AV415">
        <f>(Table2[[#This Row],[Rank 1Y]]+Table2[[#This Row],[Rank 6M]]+Table2[[#This Row],[Rank Sharpe]])/3</f>
        <v>400.66666666666669</v>
      </c>
    </row>
    <row r="416" spans="1:48" x14ac:dyDescent="0.3">
      <c r="A416" t="s">
        <v>492</v>
      </c>
      <c r="B416" t="s">
        <v>493</v>
      </c>
      <c r="C416" t="s">
        <v>3129</v>
      </c>
      <c r="D416" t="s">
        <v>54</v>
      </c>
      <c r="E416">
        <v>43612.155888191999</v>
      </c>
      <c r="F416">
        <v>174.96</v>
      </c>
      <c r="G416">
        <v>6.9261612561520902</v>
      </c>
      <c r="H416">
        <f>(Table2[[#This Row],[1Y Return vs Nifty]]-AVERAGE(Table2[1Y Return vs Nifty]))/_xlfn.STDEV.P(Table2[1Y Return vs Nifty])</f>
        <v>-0.30580894718731805</v>
      </c>
      <c r="I416">
        <v>7.0612667956992796</v>
      </c>
      <c r="J416">
        <f>(Table2[[#This Row],[1M Return vs Nifty]]-AVERAGE(Table2[1M Return vs Nifty]))/_xlfn.STDEV.P(Table2[1M Return vs Nifty])</f>
        <v>0.56327299505505379</v>
      </c>
      <c r="K416">
        <v>-9.4713617579823008</v>
      </c>
      <c r="L416">
        <f>(Table2[[#This Row],[6M Return vs Nifty]]-AVERAGE(Table2[6M Return vs Nifty]))/_xlfn.STDEV.P(Table2[6M Return vs Nifty])</f>
        <v>-0.60742963987296394</v>
      </c>
      <c r="M416">
        <v>1.58546087896358</v>
      </c>
      <c r="N416">
        <f>(Table2[[#This Row],[1W Return vs Nifty]]-AVERAGE(Table2[1W Return vs Nifty]))/_xlfn.STDEV.P(Table2[1W Return vs Nifty])</f>
        <v>-0.26933439402971127</v>
      </c>
      <c r="O416">
        <v>179.62</v>
      </c>
      <c r="P416">
        <v>175.95060198243999</v>
      </c>
      <c r="Q416">
        <v>164.71039371072899</v>
      </c>
      <c r="R416">
        <v>35.609702443224997</v>
      </c>
      <c r="S416" s="1">
        <f>(Table2[[#This Row],[Close Price]]-Table2[[#This Row],[20D EMA]])/Table2[[#This Row],[20D EMA]]</f>
        <v>-2.5943658835318986E-2</v>
      </c>
      <c r="T416" s="1">
        <f>(Table2[[#This Row],[Close Price]]-Table2[[#This Row],[50D EMA]])/Table2[[#This Row],[50D EMA]]</f>
        <v>-5.6300005301422405E-3</v>
      </c>
      <c r="U416" s="1">
        <f>(Table2[[#This Row],[Close Price]]-Table2[[#This Row],[200D EMA]])/Table2[[#This Row],[200D EMA]]</f>
        <v>6.2228048020283311E-2</v>
      </c>
      <c r="V416">
        <v>1.36333652322821</v>
      </c>
      <c r="W416">
        <v>173.91</v>
      </c>
      <c r="X416">
        <v>181.94</v>
      </c>
      <c r="Y416">
        <v>173.91</v>
      </c>
      <c r="Z416">
        <v>189.45</v>
      </c>
      <c r="AA416">
        <v>173.91</v>
      </c>
      <c r="AB416">
        <v>189.45</v>
      </c>
      <c r="AC416" s="1">
        <f>(Table2[[#This Row],[Close Price]]/Table2[[#This Row],[Day Low]])-1</f>
        <v>6.0376056580990767E-3</v>
      </c>
      <c r="AD416" s="1">
        <f>(Table2[[#This Row],[Day High]]/Table2[[#This Row],[Close Price]])-1</f>
        <v>3.9894833104709537E-2</v>
      </c>
      <c r="AE416" s="1">
        <f>(Table2[[#This Row],[Close Price]]/Table2[[#This Row],[Current Week Low]])-1</f>
        <v>6.0376056580990767E-3</v>
      </c>
      <c r="AF416" s="1">
        <f>(Table2[[#This Row],[Current Week High]]/Table2[[#This Row],[Close Price]])-1</f>
        <v>8.281893004115215E-2</v>
      </c>
      <c r="AG416" s="1">
        <f>(Table2[[#This Row],[Close Price]]/Table2[[#This Row],[Current Month Low]])-1</f>
        <v>6.0376056580990767E-3</v>
      </c>
      <c r="AH416" s="1">
        <f>(Table2[[#This Row],[Current Month High]]/Table2[[#This Row],[Close Price]])-1</f>
        <v>8.281893004115215E-2</v>
      </c>
      <c r="AI416">
        <v>11.025377229080901</v>
      </c>
      <c r="AJ416">
        <v>38.199052132701397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-0.05</v>
      </c>
      <c r="AM416" t="s">
        <v>3174</v>
      </c>
      <c r="AN416">
        <v>-0.51</v>
      </c>
      <c r="AO416" t="s">
        <v>3174</v>
      </c>
      <c r="AP416">
        <v>8.2715188368794004E-2</v>
      </c>
      <c r="AQ416">
        <f>(Table2[[#This Row],[Sharpe Ratio]]-AVERAGE(Table2[Sharpe Ratio]))/_xlfn.STDEV.P(Table2[Sharpe Ratio])</f>
        <v>0.2483893033053331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-0.37091068272960637</v>
      </c>
      <c r="AS416">
        <f>_xlfn.RANK.AVG(Table2[[#This Row],[1Y Return vs Nifty Z-Score]],Table2[1Y Return vs Nifty Z-Score])</f>
        <v>397</v>
      </c>
      <c r="AT416">
        <f>_xlfn.RANK.AVG(Table2[[#This Row],[6M Return vs Nifty Z-Score]],Table2[6M Return vs Nifty Z-Score])</f>
        <v>531</v>
      </c>
      <c r="AU416">
        <f>_xlfn.RANK.AVG(Table2[[#This Row],[Sharpe Ratio Z-Score]],Table2[Sharpe Ratio Z-Score])</f>
        <v>277</v>
      </c>
      <c r="AV416">
        <f>(Table2[[#This Row],[Rank 1Y]]+Table2[[#This Row],[Rank 6M]]+Table2[[#This Row],[Rank Sharpe]])/3</f>
        <v>401.66666666666669</v>
      </c>
    </row>
    <row r="417" spans="1:48" x14ac:dyDescent="0.3">
      <c r="A417" t="s">
        <v>1128</v>
      </c>
      <c r="B417" t="s">
        <v>1129</v>
      </c>
      <c r="C417" t="s">
        <v>3132</v>
      </c>
      <c r="D417" t="s">
        <v>48</v>
      </c>
      <c r="E417">
        <v>11366.1829091789</v>
      </c>
      <c r="F417">
        <v>202.23</v>
      </c>
      <c r="G417">
        <v>13.064815793603399</v>
      </c>
      <c r="H417">
        <f>(Table2[[#This Row],[1Y Return vs Nifty]]-AVERAGE(Table2[1Y Return vs Nifty]))/_xlfn.STDEV.P(Table2[1Y Return vs Nifty])</f>
        <v>-0.20126911425370239</v>
      </c>
      <c r="I417">
        <v>-7.1255680011021303</v>
      </c>
      <c r="J417">
        <f>(Table2[[#This Row],[1M Return vs Nifty]]-AVERAGE(Table2[1M Return vs Nifty]))/_xlfn.STDEV.P(Table2[1M Return vs Nifty])</f>
        <v>-0.7347803369643594</v>
      </c>
      <c r="K417">
        <v>-19.389373458741598</v>
      </c>
      <c r="L417">
        <f>(Table2[[#This Row],[6M Return vs Nifty]]-AVERAGE(Table2[6M Return vs Nifty]))/_xlfn.STDEV.P(Table2[6M Return vs Nifty])</f>
        <v>-0.93626204004564639</v>
      </c>
      <c r="M417">
        <v>-1.7717467944496099</v>
      </c>
      <c r="N417">
        <f>(Table2[[#This Row],[1W Return vs Nifty]]-AVERAGE(Table2[1W Return vs Nifty]))/_xlfn.STDEV.P(Table2[1W Return vs Nifty])</f>
        <v>-1.0817488357840119</v>
      </c>
      <c r="O417">
        <v>212.79</v>
      </c>
      <c r="P417">
        <v>222.437081834666</v>
      </c>
      <c r="Q417">
        <v>216.08517794478001</v>
      </c>
      <c r="R417">
        <v>32.319662986150298</v>
      </c>
      <c r="S417" s="1">
        <f>(Table2[[#This Row],[Close Price]]-Table2[[#This Row],[20D EMA]])/Table2[[#This Row],[20D EMA]]</f>
        <v>-4.9626392217679414E-2</v>
      </c>
      <c r="T417" s="1">
        <f>(Table2[[#This Row],[Close Price]]-Table2[[#This Row],[50D EMA]])/Table2[[#This Row],[50D EMA]]</f>
        <v>-9.0844034043233948E-2</v>
      </c>
      <c r="U417" s="1">
        <f>(Table2[[#This Row],[Close Price]]-Table2[[#This Row],[200D EMA]])/Table2[[#This Row],[200D EMA]]</f>
        <v>-6.4119057477976013E-2</v>
      </c>
      <c r="V417">
        <v>0.57610433559914898</v>
      </c>
      <c r="W417">
        <v>198</v>
      </c>
      <c r="X417">
        <v>207.44</v>
      </c>
      <c r="Y417">
        <v>198</v>
      </c>
      <c r="Z417">
        <v>213.3</v>
      </c>
      <c r="AA417">
        <v>198</v>
      </c>
      <c r="AB417">
        <v>213.2</v>
      </c>
      <c r="AC417" s="1">
        <f>(Table2[[#This Row],[Close Price]]/Table2[[#This Row],[Day Low]])-1</f>
        <v>2.1363636363636251E-2</v>
      </c>
      <c r="AD417" s="1">
        <f>(Table2[[#This Row],[Day High]]/Table2[[#This Row],[Close Price]])-1</f>
        <v>2.5762745388913544E-2</v>
      </c>
      <c r="AE417" s="1">
        <f>(Table2[[#This Row],[Close Price]]/Table2[[#This Row],[Current Week Low]])-1</f>
        <v>2.1363636363636251E-2</v>
      </c>
      <c r="AF417" s="1">
        <f>(Table2[[#This Row],[Current Week High]]/Table2[[#This Row],[Close Price]])-1</f>
        <v>5.4739652870494204E-2</v>
      </c>
      <c r="AG417" s="1">
        <f>(Table2[[#This Row],[Close Price]]/Table2[[#This Row],[Current Month Low]])-1</f>
        <v>2.1363636363636251E-2</v>
      </c>
      <c r="AH417" s="1">
        <f>(Table2[[#This Row],[Current Month High]]/Table2[[#This Row],[Close Price]])-1</f>
        <v>5.4245166394699007E-2</v>
      </c>
      <c r="AI417">
        <v>50.2744399940661</v>
      </c>
      <c r="AJ417">
        <v>73.662516101330993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-0.27</v>
      </c>
      <c r="AM417" t="s">
        <v>3174</v>
      </c>
      <c r="AN417">
        <v>-5.44</v>
      </c>
      <c r="AO417" t="s">
        <v>3174</v>
      </c>
      <c r="AP417">
        <v>0.10241905644471801</v>
      </c>
      <c r="AQ417">
        <f>(Table2[[#This Row],[Sharpe Ratio]]-AVERAGE(Table2[Sharpe Ratio]))/_xlfn.STDEV.P(Table2[Sharpe Ratio])</f>
        <v>0.4784340648409523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360</v>
      </c>
      <c r="AT417">
        <f>_xlfn.RANK.AVG(Table2[[#This Row],[6M Return vs Nifty Z-Score]],Table2[6M Return vs Nifty Z-Score])</f>
        <v>629</v>
      </c>
      <c r="AU417">
        <f>_xlfn.RANK.AVG(Table2[[#This Row],[Sharpe Ratio Z-Score]],Table2[Sharpe Ratio Z-Score])</f>
        <v>222</v>
      </c>
      <c r="AV417">
        <f>(Table2[[#This Row],[Rank 1Y]]+Table2[[#This Row],[Rank 6M]]+Table2[[#This Row],[Rank Sharpe]])/3</f>
        <v>403.66666666666669</v>
      </c>
    </row>
    <row r="418" spans="1:48" x14ac:dyDescent="0.3">
      <c r="A418" t="s">
        <v>312</v>
      </c>
      <c r="B418" t="s">
        <v>313</v>
      </c>
      <c r="C418" t="s">
        <v>3131</v>
      </c>
      <c r="D418" t="s">
        <v>195</v>
      </c>
      <c r="E418">
        <v>89363.142741460004</v>
      </c>
      <c r="F418">
        <v>690.2</v>
      </c>
      <c r="G418">
        <v>-7.79432695909607</v>
      </c>
      <c r="H418">
        <f>(Table2[[#This Row],[1Y Return vs Nifty]]-AVERAGE(Table2[1Y Return vs Nifty]))/_xlfn.STDEV.P(Table2[1Y Return vs Nifty])</f>
        <v>-0.55649537518791115</v>
      </c>
      <c r="I418">
        <v>10.9560741657347</v>
      </c>
      <c r="J418">
        <f>(Table2[[#This Row],[1M Return vs Nifty]]-AVERAGE(Table2[1M Return vs Nifty]))/_xlfn.STDEV.P(Table2[1M Return vs Nifty])</f>
        <v>0.91963632462509315</v>
      </c>
      <c r="K418">
        <v>29.323604306118099</v>
      </c>
      <c r="L418">
        <f>(Table2[[#This Row],[6M Return vs Nifty]]-AVERAGE(Table2[6M Return vs Nifty]))/_xlfn.STDEV.P(Table2[6M Return vs Nifty])</f>
        <v>0.67882028504890901</v>
      </c>
      <c r="M418">
        <v>4.7345808367430697</v>
      </c>
      <c r="N418">
        <f>(Table2[[#This Row],[1W Return vs Nifty]]-AVERAGE(Table2[1W Return vs Nifty]))/_xlfn.STDEV.P(Table2[1W Return vs Nifty])</f>
        <v>0.49272466855896041</v>
      </c>
      <c r="O418">
        <v>688.85</v>
      </c>
      <c r="P418">
        <v>672.81768604765296</v>
      </c>
      <c r="Q418">
        <v>609.616373226257</v>
      </c>
      <c r="R418">
        <v>47.542741633544502</v>
      </c>
      <c r="S418" s="1">
        <f>(Table2[[#This Row],[Close Price]]-Table2[[#This Row],[20D EMA]])/Table2[[#This Row],[20D EMA]]</f>
        <v>1.9597880525513865E-3</v>
      </c>
      <c r="T418" s="1">
        <f>(Table2[[#This Row],[Close Price]]-Table2[[#This Row],[50D EMA]])/Table2[[#This Row],[50D EMA]]</f>
        <v>2.5835102603286756E-2</v>
      </c>
      <c r="U418" s="1">
        <f>(Table2[[#This Row],[Close Price]]-Table2[[#This Row],[200D EMA]])/Table2[[#This Row],[200D EMA]]</f>
        <v>0.13218743838403224</v>
      </c>
      <c r="V418">
        <v>1.2161270175016501</v>
      </c>
      <c r="W418">
        <v>684.4</v>
      </c>
      <c r="X418">
        <v>703.95</v>
      </c>
      <c r="Y418">
        <v>680.5</v>
      </c>
      <c r="Z418">
        <v>719.85</v>
      </c>
      <c r="AA418">
        <v>684.4</v>
      </c>
      <c r="AB418">
        <v>719.85</v>
      </c>
      <c r="AC418" s="1">
        <f>(Table2[[#This Row],[Close Price]]/Table2[[#This Row],[Day Low]])-1</f>
        <v>8.4745762711866401E-3</v>
      </c>
      <c r="AD418" s="1">
        <f>(Table2[[#This Row],[Day High]]/Table2[[#This Row],[Close Price]])-1</f>
        <v>1.9921761808171512E-2</v>
      </c>
      <c r="AE418" s="1">
        <f>(Table2[[#This Row],[Close Price]]/Table2[[#This Row],[Current Week Low]])-1</f>
        <v>1.4254224834680418E-2</v>
      </c>
      <c r="AF418" s="1">
        <f>(Table2[[#This Row],[Current Week High]]/Table2[[#This Row],[Close Price]])-1</f>
        <v>4.2958562735438965E-2</v>
      </c>
      <c r="AG418" s="1">
        <f>(Table2[[#This Row],[Close Price]]/Table2[[#This Row],[Current Month Low]])-1</f>
        <v>8.4745762711866401E-3</v>
      </c>
      <c r="AH418" s="1">
        <f>(Table2[[#This Row],[Current Month High]]/Table2[[#This Row],[Close Price]])-1</f>
        <v>4.2958562735438965E-2</v>
      </c>
      <c r="AI418">
        <v>4.2958562735438903</v>
      </c>
      <c r="AJ418">
        <v>41.928850503804199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-0.01</v>
      </c>
      <c r="AM418" t="s">
        <v>3174</v>
      </c>
      <c r="AN418">
        <v>-0.26</v>
      </c>
      <c r="AO418" t="s">
        <v>3174</v>
      </c>
      <c r="AP418">
        <v>-1.2381582475724E-2</v>
      </c>
      <c r="AQ418">
        <f>(Table2[[#This Row],[Sharpe Ratio]]-AVERAGE(Table2[Sharpe Ratio]))/_xlfn.STDEV.P(Table2[Sharpe Ratio])</f>
        <v>-0.86187563997579397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0.67281026306925762</v>
      </c>
      <c r="AS418">
        <f>_xlfn.RANK.AVG(Table2[[#This Row],[1Y Return vs Nifty Z-Score]],Table2[1Y Return vs Nifty Z-Score])</f>
        <v>491</v>
      </c>
      <c r="AT418">
        <f>_xlfn.RANK.AVG(Table2[[#This Row],[6M Return vs Nifty Z-Score]],Table2[6M Return vs Nifty Z-Score])</f>
        <v>137</v>
      </c>
      <c r="AU418">
        <f>_xlfn.RANK.AVG(Table2[[#This Row],[Sharpe Ratio Z-Score]],Table2[Sharpe Ratio Z-Score])</f>
        <v>590</v>
      </c>
      <c r="AV418">
        <f>(Table2[[#This Row],[Rank 1Y]]+Table2[[#This Row],[Rank 6M]]+Table2[[#This Row],[Rank Sharpe]])/3</f>
        <v>406</v>
      </c>
    </row>
    <row r="419" spans="1:48" x14ac:dyDescent="0.3">
      <c r="A419" t="s">
        <v>681</v>
      </c>
      <c r="B419" t="s">
        <v>682</v>
      </c>
      <c r="C419" t="s">
        <v>3141</v>
      </c>
      <c r="D419" t="s">
        <v>271</v>
      </c>
      <c r="E419">
        <v>27028.412799999998</v>
      </c>
      <c r="F419">
        <v>2441.15</v>
      </c>
      <c r="G419">
        <v>-11.617403170411</v>
      </c>
      <c r="H419">
        <f>(Table2[[#This Row],[1Y Return vs Nifty]]-AVERAGE(Table2[1Y Return vs Nifty]))/_xlfn.STDEV.P(Table2[1Y Return vs Nifty])</f>
        <v>-0.62160145763399688</v>
      </c>
      <c r="I419">
        <v>-0.73313917098139703</v>
      </c>
      <c r="J419">
        <f>(Table2[[#This Row],[1M Return vs Nifty]]-AVERAGE(Table2[1M Return vs Nifty]))/_xlfn.STDEV.P(Table2[1M Return vs Nifty])</f>
        <v>-0.14989204711791707</v>
      </c>
      <c r="K419">
        <v>8.7220863172168794</v>
      </c>
      <c r="L419">
        <f>(Table2[[#This Row],[6M Return vs Nifty]]-AVERAGE(Table2[6M Return vs Nifty]))/_xlfn.STDEV.P(Table2[6M Return vs Nifty])</f>
        <v>-4.2245440847822023E-3</v>
      </c>
      <c r="M419">
        <v>5.1341276681350303</v>
      </c>
      <c r="N419">
        <f>(Table2[[#This Row],[1W Return vs Nifty]]-AVERAGE(Table2[1W Return vs Nifty]))/_xlfn.STDEV.P(Table2[1W Return vs Nifty])</f>
        <v>0.5894114533982161</v>
      </c>
      <c r="O419">
        <v>2416.59</v>
      </c>
      <c r="P419">
        <v>2453.11659138305</v>
      </c>
      <c r="Q419">
        <v>2369.5726324132102</v>
      </c>
      <c r="R419">
        <v>64.857208391056602</v>
      </c>
      <c r="S419" s="1">
        <f>(Table2[[#This Row],[Close Price]]-Table2[[#This Row],[20D EMA]])/Table2[[#This Row],[20D EMA]]</f>
        <v>1.0163081035674213E-2</v>
      </c>
      <c r="T419" s="1">
        <f>(Table2[[#This Row],[Close Price]]-Table2[[#This Row],[50D EMA]])/Table2[[#This Row],[50D EMA]]</f>
        <v>-4.8781176667609038E-3</v>
      </c>
      <c r="U419" s="1">
        <f>(Table2[[#This Row],[Close Price]]-Table2[[#This Row],[200D EMA]])/Table2[[#This Row],[200D EMA]]</f>
        <v>3.0206867942213871E-2</v>
      </c>
      <c r="V419">
        <v>0.88273027172613505</v>
      </c>
      <c r="W419">
        <v>2395</v>
      </c>
      <c r="X419">
        <v>2469.9499999999998</v>
      </c>
      <c r="Y419">
        <v>2385.25</v>
      </c>
      <c r="Z419">
        <v>2477.9499999999998</v>
      </c>
      <c r="AA419">
        <v>2392.5500000000002</v>
      </c>
      <c r="AB419">
        <v>2477.9499999999998</v>
      </c>
      <c r="AC419" s="1">
        <f>(Table2[[#This Row],[Close Price]]/Table2[[#This Row],[Day Low]])-1</f>
        <v>1.9269311064718186E-2</v>
      </c>
      <c r="AD419" s="1">
        <f>(Table2[[#This Row],[Day High]]/Table2[[#This Row],[Close Price]])-1</f>
        <v>1.1797718288511394E-2</v>
      </c>
      <c r="AE419" s="1">
        <f>(Table2[[#This Row],[Close Price]]/Table2[[#This Row],[Current Week Low]])-1</f>
        <v>2.3435698564091778E-2</v>
      </c>
      <c r="AF419" s="1">
        <f>(Table2[[#This Row],[Current Week High]]/Table2[[#This Row],[Close Price]])-1</f>
        <v>1.507486225754251E-2</v>
      </c>
      <c r="AG419" s="1">
        <f>(Table2[[#This Row],[Close Price]]/Table2[[#This Row],[Current Month Low]])-1</f>
        <v>2.031305510856618E-2</v>
      </c>
      <c r="AH419" s="1">
        <f>(Table2[[#This Row],[Current Month High]]/Table2[[#This Row],[Close Price]])-1</f>
        <v>1.507486225754251E-2</v>
      </c>
      <c r="AI419">
        <v>21.254326854146601</v>
      </c>
      <c r="AJ419">
        <v>30.1807807167235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-7.0000000000000007E-2</v>
      </c>
      <c r="AM419" t="s">
        <v>3174</v>
      </c>
      <c r="AN419">
        <v>1.81</v>
      </c>
      <c r="AO419" t="s">
        <v>3175</v>
      </c>
      <c r="AP419">
        <v>4.9870541665708E-2</v>
      </c>
      <c r="AQ419">
        <f>(Table2[[#This Row],[Sharpe Ratio]]-AVERAGE(Table2[Sharpe Ratio]))/_xlfn.STDEV.P(Table2[Sharpe Ratio])</f>
        <v>-0.13507545038764249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522</v>
      </c>
      <c r="AT419">
        <f>_xlfn.RANK.AVG(Table2[[#This Row],[6M Return vs Nifty Z-Score]],Table2[6M Return vs Nifty Z-Score])</f>
        <v>322</v>
      </c>
      <c r="AU419">
        <f>_xlfn.RANK.AVG(Table2[[#This Row],[Sharpe Ratio Z-Score]],Table2[Sharpe Ratio Z-Score])</f>
        <v>377</v>
      </c>
      <c r="AV419">
        <f>(Table2[[#This Row],[Rank 1Y]]+Table2[[#This Row],[Rank 6M]]+Table2[[#This Row],[Rank Sharpe]])/3</f>
        <v>407</v>
      </c>
    </row>
    <row r="420" spans="1:48" x14ac:dyDescent="0.3">
      <c r="A420" t="s">
        <v>1779</v>
      </c>
      <c r="B420" t="s">
        <v>1780</v>
      </c>
      <c r="C420" t="s">
        <v>3132</v>
      </c>
      <c r="D420" t="s">
        <v>48</v>
      </c>
      <c r="E420">
        <v>4509.9660284250003</v>
      </c>
      <c r="F420">
        <v>651.75</v>
      </c>
      <c r="G420">
        <v>-16.582358141029001</v>
      </c>
      <c r="H420">
        <f>(Table2[[#This Row],[1Y Return vs Nifty]]-AVERAGE(Table2[1Y Return vs Nifty]))/_xlfn.STDEV.P(Table2[1Y Return vs Nifty])</f>
        <v>-0.70615346491584463</v>
      </c>
      <c r="I420">
        <v>-4.9231675795575196</v>
      </c>
      <c r="J420">
        <f>(Table2[[#This Row],[1M Return vs Nifty]]-AVERAGE(Table2[1M Return vs Nifty]))/_xlfn.STDEV.P(Table2[1M Return vs Nifty])</f>
        <v>-0.53326722663537329</v>
      </c>
      <c r="K420">
        <v>-8.2147176622529994</v>
      </c>
      <c r="L420">
        <f>(Table2[[#This Row],[6M Return vs Nifty]]-AVERAGE(Table2[6M Return vs Nifty]))/_xlfn.STDEV.P(Table2[6M Return vs Nifty])</f>
        <v>-0.56576551336967884</v>
      </c>
      <c r="M420">
        <v>2.0850444273466699</v>
      </c>
      <c r="N420">
        <f>(Table2[[#This Row],[1W Return vs Nifty]]-AVERAGE(Table2[1W Return vs Nifty]))/_xlfn.STDEV.P(Table2[1W Return vs Nifty])</f>
        <v>-0.14843961210022644</v>
      </c>
      <c r="O420">
        <v>682.21</v>
      </c>
      <c r="P420">
        <v>680.10568006291601</v>
      </c>
      <c r="Q420">
        <v>627.38057093728298</v>
      </c>
      <c r="R420">
        <v>32.0482058115456</v>
      </c>
      <c r="S420" s="1">
        <f>(Table2[[#This Row],[Close Price]]-Table2[[#This Row],[20D EMA]])/Table2[[#This Row],[20D EMA]]</f>
        <v>-4.4649008369856837E-2</v>
      </c>
      <c r="T420" s="1">
        <f>(Table2[[#This Row],[Close Price]]-Table2[[#This Row],[50D EMA]])/Table2[[#This Row],[50D EMA]]</f>
        <v>-4.169304990996818E-2</v>
      </c>
      <c r="U420" s="1">
        <f>(Table2[[#This Row],[Close Price]]-Table2[[#This Row],[200D EMA]])/Table2[[#This Row],[200D EMA]]</f>
        <v>3.8843136353919928E-2</v>
      </c>
      <c r="V420">
        <v>0.37272114099772602</v>
      </c>
      <c r="W420">
        <v>642.29999999999995</v>
      </c>
      <c r="X420">
        <v>669</v>
      </c>
      <c r="Y420">
        <v>641.54999999999995</v>
      </c>
      <c r="Z420">
        <v>684.5</v>
      </c>
      <c r="AA420">
        <v>641.54999999999995</v>
      </c>
      <c r="AB420">
        <v>684.5</v>
      </c>
      <c r="AC420" s="1">
        <f>(Table2[[#This Row],[Close Price]]/Table2[[#This Row],[Day Low]])-1</f>
        <v>1.4712751050910855E-2</v>
      </c>
      <c r="AD420" s="1">
        <f>(Table2[[#This Row],[Day High]]/Table2[[#This Row],[Close Price]])-1</f>
        <v>2.6467203682393636E-2</v>
      </c>
      <c r="AE420" s="1">
        <f>(Table2[[#This Row],[Close Price]]/Table2[[#This Row],[Current Week Low]])-1</f>
        <v>1.5898994622398854E-2</v>
      </c>
      <c r="AF420" s="1">
        <f>(Table2[[#This Row],[Current Week High]]/Table2[[#This Row],[Close Price]])-1</f>
        <v>5.024932873034138E-2</v>
      </c>
      <c r="AG420" s="1">
        <f>(Table2[[#This Row],[Close Price]]/Table2[[#This Row],[Current Month Low]])-1</f>
        <v>1.5898994622398854E-2</v>
      </c>
      <c r="AH420" s="1">
        <f>(Table2[[#This Row],[Current Month High]]/Table2[[#This Row],[Close Price]])-1</f>
        <v>5.024932873034138E-2</v>
      </c>
      <c r="AI420">
        <v>54.821634062140298</v>
      </c>
      <c r="AJ420">
        <v>52.7240773286467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0.02</v>
      </c>
      <c r="AM420" t="s">
        <v>3175</v>
      </c>
      <c r="AN420">
        <v>-6.4</v>
      </c>
      <c r="AO420" t="s">
        <v>3174</v>
      </c>
      <c r="AP420">
        <v>0.130192040485307</v>
      </c>
      <c r="AQ420">
        <f>(Table2[[#This Row],[Sharpe Ratio]]-AVERAGE(Table2[Sharpe Ratio]))/_xlfn.STDEV.P(Table2[Sharpe Ratio])</f>
        <v>0.80268661597108082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-1.1509392010500423</v>
      </c>
      <c r="AS420">
        <f>_xlfn.RANK.AVG(Table2[[#This Row],[1Y Return vs Nifty Z-Score]],Table2[1Y Return vs Nifty Z-Score])</f>
        <v>558</v>
      </c>
      <c r="AT420">
        <f>_xlfn.RANK.AVG(Table2[[#This Row],[6M Return vs Nifty Z-Score]],Table2[6M Return vs Nifty Z-Score])</f>
        <v>513</v>
      </c>
      <c r="AU420">
        <f>_xlfn.RANK.AVG(Table2[[#This Row],[Sharpe Ratio Z-Score]],Table2[Sharpe Ratio Z-Score])</f>
        <v>150</v>
      </c>
      <c r="AV420">
        <f>(Table2[[#This Row],[Rank 1Y]]+Table2[[#This Row],[Rank 6M]]+Table2[[#This Row],[Rank Sharpe]])/3</f>
        <v>407</v>
      </c>
    </row>
    <row r="421" spans="1:48" x14ac:dyDescent="0.3">
      <c r="A421" t="s">
        <v>667</v>
      </c>
      <c r="B421" t="s">
        <v>668</v>
      </c>
      <c r="C421" t="s">
        <v>3141</v>
      </c>
      <c r="D421" t="s">
        <v>271</v>
      </c>
      <c r="E421">
        <v>27958.319870879899</v>
      </c>
      <c r="F421">
        <v>1469.1</v>
      </c>
      <c r="G421">
        <v>-4.7532116560487498</v>
      </c>
      <c r="H421">
        <f>(Table2[[#This Row],[1Y Return vs Nifty]]-AVERAGE(Table2[1Y Return vs Nifty]))/_xlfn.STDEV.P(Table2[1Y Return vs Nifty])</f>
        <v>-0.50470590181506603</v>
      </c>
      <c r="I421">
        <v>-2.2477490986478901</v>
      </c>
      <c r="J421">
        <f>(Table2[[#This Row],[1M Return vs Nifty]]-AVERAGE(Table2[1M Return vs Nifty]))/_xlfn.STDEV.P(Table2[1M Return vs Nifty])</f>
        <v>-0.28847436597035353</v>
      </c>
      <c r="K421">
        <v>2.86841220013015</v>
      </c>
      <c r="L421">
        <f>(Table2[[#This Row],[6M Return vs Nifty]]-AVERAGE(Table2[6M Return vs Nifty]))/_xlfn.STDEV.P(Table2[6M Return vs Nifty])</f>
        <v>-0.1983035357039365</v>
      </c>
      <c r="M421">
        <v>0.17082491284389101</v>
      </c>
      <c r="N421">
        <f>(Table2[[#This Row],[1W Return vs Nifty]]-AVERAGE(Table2[1W Return vs Nifty]))/_xlfn.STDEV.P(Table2[1W Return vs Nifty])</f>
        <v>-0.61166373451172185</v>
      </c>
      <c r="O421">
        <v>1502.17</v>
      </c>
      <c r="P421">
        <v>1539.27248498992</v>
      </c>
      <c r="Q421">
        <v>1441.3538891124899</v>
      </c>
      <c r="R421">
        <v>34.829042383808101</v>
      </c>
      <c r="S421" s="1">
        <f>(Table2[[#This Row],[Close Price]]-Table2[[#This Row],[20D EMA]])/Table2[[#This Row],[20D EMA]]</f>
        <v>-2.2014818562479721E-2</v>
      </c>
      <c r="T421" s="1">
        <f>(Table2[[#This Row],[Close Price]]-Table2[[#This Row],[50D EMA]])/Table2[[#This Row],[50D EMA]]</f>
        <v>-4.5588085068888666E-2</v>
      </c>
      <c r="U421" s="1">
        <f>(Table2[[#This Row],[Close Price]]-Table2[[#This Row],[200D EMA]])/Table2[[#This Row],[200D EMA]]</f>
        <v>1.9250033664247844E-2</v>
      </c>
      <c r="V421">
        <v>0.57968015010711404</v>
      </c>
      <c r="W421">
        <v>1436.35</v>
      </c>
      <c r="X421">
        <v>1490.95</v>
      </c>
      <c r="Y421">
        <v>1436.35</v>
      </c>
      <c r="Z421">
        <v>1515</v>
      </c>
      <c r="AA421">
        <v>1436.35</v>
      </c>
      <c r="AB421">
        <v>1505.75</v>
      </c>
      <c r="AC421" s="1">
        <f>(Table2[[#This Row],[Close Price]]/Table2[[#This Row],[Day Low]])-1</f>
        <v>2.2800849375152366E-2</v>
      </c>
      <c r="AD421" s="1">
        <f>(Table2[[#This Row],[Day High]]/Table2[[#This Row],[Close Price]])-1</f>
        <v>1.4873051528146553E-2</v>
      </c>
      <c r="AE421" s="1">
        <f>(Table2[[#This Row],[Close Price]]/Table2[[#This Row],[Current Week Low]])-1</f>
        <v>2.2800849375152366E-2</v>
      </c>
      <c r="AF421" s="1">
        <f>(Table2[[#This Row],[Current Week High]]/Table2[[#This Row],[Close Price]])-1</f>
        <v>3.1243618541964446E-2</v>
      </c>
      <c r="AG421" s="1">
        <f>(Table2[[#This Row],[Close Price]]/Table2[[#This Row],[Current Month Low]])-1</f>
        <v>2.2800849375152366E-2</v>
      </c>
      <c r="AH421" s="1">
        <f>(Table2[[#This Row],[Current Month High]]/Table2[[#This Row],[Close Price]])-1</f>
        <v>2.4947246613572949E-2</v>
      </c>
      <c r="AI421">
        <v>25.325028929276399</v>
      </c>
      <c r="AJ421">
        <v>43.242979719188703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-0.14000000000000001</v>
      </c>
      <c r="AM421" t="s">
        <v>3174</v>
      </c>
      <c r="AN421">
        <v>-3.45</v>
      </c>
      <c r="AO421" t="s">
        <v>3174</v>
      </c>
      <c r="AP421">
        <v>5.1701052501091999E-2</v>
      </c>
      <c r="AQ421">
        <f>(Table2[[#This Row],[Sharpe Ratio]]-AVERAGE(Table2[Sharpe Ratio]))/_xlfn.STDEV.P(Table2[Sharpe Ratio])</f>
        <v>-0.11370404112974064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470</v>
      </c>
      <c r="AT421">
        <f>_xlfn.RANK.AVG(Table2[[#This Row],[6M Return vs Nifty Z-Score]],Table2[6M Return vs Nifty Z-Score])</f>
        <v>384</v>
      </c>
      <c r="AU421">
        <f>_xlfn.RANK.AVG(Table2[[#This Row],[Sharpe Ratio Z-Score]],Table2[Sharpe Ratio Z-Score])</f>
        <v>369</v>
      </c>
      <c r="AV421">
        <f>(Table2[[#This Row],[Rank 1Y]]+Table2[[#This Row],[Rank 6M]]+Table2[[#This Row],[Rank Sharpe]])/3</f>
        <v>407.66666666666669</v>
      </c>
    </row>
    <row r="422" spans="1:48" x14ac:dyDescent="0.3">
      <c r="A422" t="s">
        <v>1492</v>
      </c>
      <c r="B422" t="s">
        <v>1493</v>
      </c>
      <c r="C422" t="s">
        <v>3143</v>
      </c>
      <c r="D422" t="s">
        <v>406</v>
      </c>
      <c r="E422">
        <v>6868.5839857800001</v>
      </c>
      <c r="F422">
        <v>84.3</v>
      </c>
      <c r="G422">
        <v>-9.1272776354857097</v>
      </c>
      <c r="H422">
        <f>(Table2[[#This Row],[1Y Return vs Nifty]]-AVERAGE(Table2[1Y Return vs Nifty]))/_xlfn.STDEV.P(Table2[1Y Return vs Nifty])</f>
        <v>-0.57919520951942216</v>
      </c>
      <c r="I422">
        <v>4.5085051338455804</v>
      </c>
      <c r="J422">
        <f>(Table2[[#This Row],[1M Return vs Nifty]]-AVERAGE(Table2[1M Return vs Nifty]))/_xlfn.STDEV.P(Table2[1M Return vs Nifty])</f>
        <v>0.32970286976060093</v>
      </c>
      <c r="K422">
        <v>3.0466454986043598</v>
      </c>
      <c r="L422">
        <f>(Table2[[#This Row],[6M Return vs Nifty]]-AVERAGE(Table2[6M Return vs Nifty]))/_xlfn.STDEV.P(Table2[6M Return vs Nifty])</f>
        <v>-0.1923941977139963</v>
      </c>
      <c r="M422">
        <v>6.6830913807112404</v>
      </c>
      <c r="N422">
        <f>(Table2[[#This Row],[1W Return vs Nifty]]-AVERAGE(Table2[1W Return vs Nifty]))/_xlfn.STDEV.P(Table2[1W Return vs Nifty])</f>
        <v>0.96424691556397668</v>
      </c>
      <c r="O422">
        <v>85.19</v>
      </c>
      <c r="P422">
        <v>84.807322359462106</v>
      </c>
      <c r="Q422">
        <v>78.076012516660299</v>
      </c>
      <c r="R422">
        <v>46.8747913504913</v>
      </c>
      <c r="S422" s="1">
        <f>(Table2[[#This Row],[Close Price]]-Table2[[#This Row],[20D EMA]])/Table2[[#This Row],[20D EMA]]</f>
        <v>-1.0447235591031818E-2</v>
      </c>
      <c r="T422" s="1">
        <f>(Table2[[#This Row],[Close Price]]-Table2[[#This Row],[50D EMA]])/Table2[[#This Row],[50D EMA]]</f>
        <v>-5.9820584514127806E-3</v>
      </c>
      <c r="U422" s="1">
        <f>(Table2[[#This Row],[Close Price]]-Table2[[#This Row],[200D EMA]])/Table2[[#This Row],[200D EMA]]</f>
        <v>7.9717025533438818E-2</v>
      </c>
      <c r="V422">
        <v>0.51812119251287103</v>
      </c>
      <c r="W422">
        <v>83.57</v>
      </c>
      <c r="X422">
        <v>86.5</v>
      </c>
      <c r="Y422">
        <v>82.31</v>
      </c>
      <c r="Z422">
        <v>91.61</v>
      </c>
      <c r="AA422">
        <v>82.97</v>
      </c>
      <c r="AB422">
        <v>91.61</v>
      </c>
      <c r="AC422" s="1">
        <f>(Table2[[#This Row],[Close Price]]/Table2[[#This Row],[Day Low]])-1</f>
        <v>8.7351920545650774E-3</v>
      </c>
      <c r="AD422" s="1">
        <f>(Table2[[#This Row],[Day High]]/Table2[[#This Row],[Close Price]])-1</f>
        <v>2.609727164887321E-2</v>
      </c>
      <c r="AE422" s="1">
        <f>(Table2[[#This Row],[Close Price]]/Table2[[#This Row],[Current Week Low]])-1</f>
        <v>2.4176892236666303E-2</v>
      </c>
      <c r="AF422" s="1">
        <f>(Table2[[#This Row],[Current Week High]]/Table2[[#This Row],[Close Price]])-1</f>
        <v>8.6714116251482842E-2</v>
      </c>
      <c r="AG422" s="1">
        <f>(Table2[[#This Row],[Close Price]]/Table2[[#This Row],[Current Month Low]])-1</f>
        <v>1.602989032180302E-2</v>
      </c>
      <c r="AH422" s="1">
        <f>(Table2[[#This Row],[Current Month High]]/Table2[[#This Row],[Close Price]])-1</f>
        <v>8.6714116251482842E-2</v>
      </c>
      <c r="AI422">
        <v>16.6666666666666</v>
      </c>
      <c r="AJ422">
        <v>43.734015345268503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-0.08</v>
      </c>
      <c r="AM422" t="s">
        <v>3174</v>
      </c>
      <c r="AN422">
        <v>-3.03</v>
      </c>
      <c r="AO422" t="s">
        <v>3174</v>
      </c>
      <c r="AP422">
        <v>6.3561179703039997E-2</v>
      </c>
      <c r="AQ422">
        <f>(Table2[[#This Row],[Sharpe Ratio]]-AVERAGE(Table2[Sharpe Ratio]))/_xlfn.STDEV.P(Table2[Sharpe Ratio])</f>
        <v>2.4764209035210448E-2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0.54712458712636969</v>
      </c>
      <c r="AS422">
        <f>_xlfn.RANK.AVG(Table2[[#This Row],[1Y Return vs Nifty Z-Score]],Table2[1Y Return vs Nifty Z-Score])</f>
        <v>503</v>
      </c>
      <c r="AT422">
        <f>_xlfn.RANK.AVG(Table2[[#This Row],[6M Return vs Nifty Z-Score]],Table2[6M Return vs Nifty Z-Score])</f>
        <v>379</v>
      </c>
      <c r="AU422">
        <f>_xlfn.RANK.AVG(Table2[[#This Row],[Sharpe Ratio Z-Score]],Table2[Sharpe Ratio Z-Score])</f>
        <v>341</v>
      </c>
      <c r="AV422">
        <f>(Table2[[#This Row],[Rank 1Y]]+Table2[[#This Row],[Rank 6M]]+Table2[[#This Row],[Rank Sharpe]])/3</f>
        <v>407.66666666666669</v>
      </c>
    </row>
    <row r="423" spans="1:48" x14ac:dyDescent="0.3">
      <c r="A423" t="s">
        <v>1174</v>
      </c>
      <c r="B423" t="s">
        <v>1175</v>
      </c>
      <c r="C423" t="s">
        <v>3141</v>
      </c>
      <c r="D423" t="s">
        <v>117</v>
      </c>
      <c r="E423">
        <v>10630.925018849999</v>
      </c>
      <c r="F423">
        <v>348.85</v>
      </c>
      <c r="G423">
        <v>-25.3234674571456</v>
      </c>
      <c r="H423">
        <f>(Table2[[#This Row],[1Y Return vs Nifty]]-AVERAGE(Table2[1Y Return vs Nifty]))/_xlfn.STDEV.P(Table2[1Y Return vs Nifty])</f>
        <v>-0.85501248638159666</v>
      </c>
      <c r="I423">
        <v>7.7447115987496504</v>
      </c>
      <c r="J423">
        <f>(Table2[[#This Row],[1M Return vs Nifty]]-AVERAGE(Table2[1M Return vs Nifty]))/_xlfn.STDEV.P(Table2[1M Return vs Nifty])</f>
        <v>0.62580616870213845</v>
      </c>
      <c r="K423">
        <v>-8.1980544532632997</v>
      </c>
      <c r="L423">
        <f>(Table2[[#This Row],[6M Return vs Nifty]]-AVERAGE(Table2[6M Return vs Nifty]))/_xlfn.STDEV.P(Table2[6M Return vs Nifty])</f>
        <v>-0.56521304346220302</v>
      </c>
      <c r="M423">
        <v>5.0974666686750503</v>
      </c>
      <c r="N423">
        <f>(Table2[[#This Row],[1W Return vs Nifty]]-AVERAGE(Table2[1W Return vs Nifty]))/_xlfn.STDEV.P(Table2[1W Return vs Nifty])</f>
        <v>0.58053981711360292</v>
      </c>
      <c r="O423">
        <v>352.71</v>
      </c>
      <c r="P423">
        <v>353.44883246449001</v>
      </c>
      <c r="Q423">
        <v>341.87217170594897</v>
      </c>
      <c r="R423">
        <v>43.945224621670903</v>
      </c>
      <c r="S423" s="1">
        <f>(Table2[[#This Row],[Close Price]]-Table2[[#This Row],[20D EMA]])/Table2[[#This Row],[20D EMA]]</f>
        <v>-1.0943834878511971E-2</v>
      </c>
      <c r="T423" s="1">
        <f>(Table2[[#This Row],[Close Price]]-Table2[[#This Row],[50D EMA]])/Table2[[#This Row],[50D EMA]]</f>
        <v>-1.3011310385222503E-2</v>
      </c>
      <c r="U423" s="1">
        <f>(Table2[[#This Row],[Close Price]]-Table2[[#This Row],[200D EMA]])/Table2[[#This Row],[200D EMA]]</f>
        <v>2.0410635528570659E-2</v>
      </c>
      <c r="V423">
        <v>0.71227299761572305</v>
      </c>
      <c r="W423">
        <v>346</v>
      </c>
      <c r="X423">
        <v>360.2</v>
      </c>
      <c r="Y423">
        <v>346</v>
      </c>
      <c r="Z423">
        <v>369.6</v>
      </c>
      <c r="AA423">
        <v>346</v>
      </c>
      <c r="AB423">
        <v>369.6</v>
      </c>
      <c r="AC423" s="1">
        <f>(Table2[[#This Row],[Close Price]]/Table2[[#This Row],[Day Low]])-1</f>
        <v>8.236994219653182E-3</v>
      </c>
      <c r="AD423" s="1">
        <f>(Table2[[#This Row],[Day High]]/Table2[[#This Row],[Close Price]])-1</f>
        <v>3.2535473699297546E-2</v>
      </c>
      <c r="AE423" s="1">
        <f>(Table2[[#This Row],[Close Price]]/Table2[[#This Row],[Current Week Low]])-1</f>
        <v>8.236994219653182E-3</v>
      </c>
      <c r="AF423" s="1">
        <f>(Table2[[#This Row],[Current Week High]]/Table2[[#This Row],[Close Price]])-1</f>
        <v>5.948115235774698E-2</v>
      </c>
      <c r="AG423" s="1">
        <f>(Table2[[#This Row],[Close Price]]/Table2[[#This Row],[Current Month Low]])-1</f>
        <v>8.236994219653182E-3</v>
      </c>
      <c r="AH423" s="1">
        <f>(Table2[[#This Row],[Current Month High]]/Table2[[#This Row],[Close Price]])-1</f>
        <v>5.948115235774698E-2</v>
      </c>
      <c r="AI423">
        <v>22.6315035115379</v>
      </c>
      <c r="AJ423">
        <v>37.994462025316402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-0.14000000000000001</v>
      </c>
      <c r="AM423" t="s">
        <v>3174</v>
      </c>
      <c r="AN423">
        <v>-2.08</v>
      </c>
      <c r="AO423" t="s">
        <v>3174</v>
      </c>
      <c r="AP423">
        <v>0.15020540028329901</v>
      </c>
      <c r="AQ423">
        <f>(Table2[[#This Row],[Sharpe Ratio]]-AVERAGE(Table2[Sharpe Ratio]))/_xlfn.STDEV.P(Table2[Sharpe Ratio])</f>
        <v>1.0363447263743459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606</v>
      </c>
      <c r="AT423">
        <f>_xlfn.RANK.AVG(Table2[[#This Row],[6M Return vs Nifty Z-Score]],Table2[6M Return vs Nifty Z-Score])</f>
        <v>512</v>
      </c>
      <c r="AU423">
        <f>_xlfn.RANK.AVG(Table2[[#This Row],[Sharpe Ratio Z-Score]],Table2[Sharpe Ratio Z-Score])</f>
        <v>106</v>
      </c>
      <c r="AV423">
        <f>(Table2[[#This Row],[Rank 1Y]]+Table2[[#This Row],[Rank 6M]]+Table2[[#This Row],[Rank Sharpe]])/3</f>
        <v>408</v>
      </c>
    </row>
    <row r="424" spans="1:48" x14ac:dyDescent="0.3">
      <c r="A424" t="s">
        <v>1312</v>
      </c>
      <c r="B424" t="s">
        <v>1313</v>
      </c>
      <c r="C424" t="s">
        <v>3128</v>
      </c>
      <c r="D424" t="s">
        <v>287</v>
      </c>
      <c r="E424">
        <v>8671.5472886000007</v>
      </c>
      <c r="F424">
        <v>735.7</v>
      </c>
      <c r="G424">
        <v>-1.69268227648332</v>
      </c>
      <c r="H424">
        <f>(Table2[[#This Row],[1Y Return vs Nifty]]-AVERAGE(Table2[1Y Return vs Nifty]))/_xlfn.STDEV.P(Table2[1Y Return vs Nifty])</f>
        <v>-0.4525858113170218</v>
      </c>
      <c r="I424">
        <v>-1.97335412353142</v>
      </c>
      <c r="J424">
        <f>(Table2[[#This Row],[1M Return vs Nifty]]-AVERAGE(Table2[1M Return vs Nifty]))/_xlfn.STDEV.P(Table2[1M Return vs Nifty])</f>
        <v>-0.26336803909470519</v>
      </c>
      <c r="K424">
        <v>-7.1545245916073199</v>
      </c>
      <c r="L424">
        <f>(Table2[[#This Row],[6M Return vs Nifty]]-AVERAGE(Table2[6M Return vs Nifty]))/_xlfn.STDEV.P(Table2[6M Return vs Nifty])</f>
        <v>-0.53061473490869204</v>
      </c>
      <c r="M424">
        <v>5.087330731862</v>
      </c>
      <c r="N424">
        <f>(Table2[[#This Row],[1W Return vs Nifty]]-AVERAGE(Table2[1W Return vs Nifty]))/_xlfn.STDEV.P(Table2[1W Return vs Nifty])</f>
        <v>0.57808701042164778</v>
      </c>
      <c r="O424">
        <v>740.42</v>
      </c>
      <c r="P424">
        <v>748.387240210865</v>
      </c>
      <c r="Q424">
        <v>720.16789478145802</v>
      </c>
      <c r="R424">
        <v>47.265940588786897</v>
      </c>
      <c r="S424" s="1">
        <f>(Table2[[#This Row],[Close Price]]-Table2[[#This Row],[20D EMA]])/Table2[[#This Row],[20D EMA]]</f>
        <v>-6.3747602711973122E-3</v>
      </c>
      <c r="T424" s="1">
        <f>(Table2[[#This Row],[Close Price]]-Table2[[#This Row],[50D EMA]])/Table2[[#This Row],[50D EMA]]</f>
        <v>-1.6952774618779188E-2</v>
      </c>
      <c r="U424" s="1">
        <f>(Table2[[#This Row],[Close Price]]-Table2[[#This Row],[200D EMA]])/Table2[[#This Row],[200D EMA]]</f>
        <v>2.1567339131738715E-2</v>
      </c>
      <c r="V424">
        <v>1.16362817590034</v>
      </c>
      <c r="W424">
        <v>721.05</v>
      </c>
      <c r="X424">
        <v>747</v>
      </c>
      <c r="Y424">
        <v>720.3</v>
      </c>
      <c r="Z424">
        <v>747</v>
      </c>
      <c r="AA424">
        <v>721.05</v>
      </c>
      <c r="AB424">
        <v>747</v>
      </c>
      <c r="AC424" s="1">
        <f>(Table2[[#This Row],[Close Price]]/Table2[[#This Row],[Day Low]])-1</f>
        <v>2.0317592399972328E-2</v>
      </c>
      <c r="AD424" s="1">
        <f>(Table2[[#This Row],[Day High]]/Table2[[#This Row],[Close Price]])-1</f>
        <v>1.5359521544107579E-2</v>
      </c>
      <c r="AE424" s="1">
        <f>(Table2[[#This Row],[Close Price]]/Table2[[#This Row],[Current Week Low]])-1</f>
        <v>2.1379980563654088E-2</v>
      </c>
      <c r="AF424" s="1">
        <f>(Table2[[#This Row],[Current Week High]]/Table2[[#This Row],[Close Price]])-1</f>
        <v>1.5359521544107579E-2</v>
      </c>
      <c r="AG424" s="1">
        <f>(Table2[[#This Row],[Close Price]]/Table2[[#This Row],[Current Month Low]])-1</f>
        <v>2.0317592399972328E-2</v>
      </c>
      <c r="AH424" s="1">
        <f>(Table2[[#This Row],[Current Month High]]/Table2[[#This Row],[Close Price]])-1</f>
        <v>1.5359521544107579E-2</v>
      </c>
      <c r="AI424">
        <v>25.282044311540002</v>
      </c>
      <c r="AJ424">
        <v>28.495327918958999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-0.15</v>
      </c>
      <c r="AM424" t="s">
        <v>3174</v>
      </c>
      <c r="AN424">
        <v>-2.17</v>
      </c>
      <c r="AO424" t="s">
        <v>3174</v>
      </c>
      <c r="AP424">
        <v>7.9795907486575002E-2</v>
      </c>
      <c r="AQ424">
        <f>(Table2[[#This Row],[Sharpe Ratio]]-AVERAGE(Table2[Sharpe Ratio]))/_xlfn.STDEV.P(Table2[Sharpe Ratio])</f>
        <v>0.21430638761497975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444</v>
      </c>
      <c r="AT424">
        <f>_xlfn.RANK.AVG(Table2[[#This Row],[6M Return vs Nifty Z-Score]],Table2[6M Return vs Nifty Z-Score])</f>
        <v>495</v>
      </c>
      <c r="AU424">
        <f>_xlfn.RANK.AVG(Table2[[#This Row],[Sharpe Ratio Z-Score]],Table2[Sharpe Ratio Z-Score])</f>
        <v>289</v>
      </c>
      <c r="AV424">
        <f>(Table2[[#This Row],[Rank 1Y]]+Table2[[#This Row],[Rank 6M]]+Table2[[#This Row],[Rank Sharpe]])/3</f>
        <v>409.33333333333331</v>
      </c>
    </row>
    <row r="425" spans="1:48" x14ac:dyDescent="0.3">
      <c r="A425" t="s">
        <v>1597</v>
      </c>
      <c r="B425" t="s">
        <v>1598</v>
      </c>
      <c r="C425" t="s">
        <v>3134</v>
      </c>
      <c r="D425" t="s">
        <v>865</v>
      </c>
      <c r="E425">
        <v>5959.8315350140001</v>
      </c>
      <c r="F425">
        <v>201.34</v>
      </c>
      <c r="G425">
        <v>24.700159041312599</v>
      </c>
      <c r="H425">
        <f>(Table2[[#This Row],[1Y Return vs Nifty]]-AVERAGE(Table2[1Y Return vs Nifty]))/_xlfn.STDEV.P(Table2[1Y Return vs Nifty])</f>
        <v>-3.1219743845464889E-3</v>
      </c>
      <c r="I425">
        <v>-4.9435275679525299</v>
      </c>
      <c r="J425">
        <f>(Table2[[#This Row],[1M Return vs Nifty]]-AVERAGE(Table2[1M Return vs Nifty]))/_xlfn.STDEV.P(Table2[1M Return vs Nifty])</f>
        <v>-0.53513010522348359</v>
      </c>
      <c r="K425">
        <v>-10.609523909738</v>
      </c>
      <c r="L425">
        <f>(Table2[[#This Row],[6M Return vs Nifty]]-AVERAGE(Table2[6M Return vs Nifty]))/_xlfn.STDEV.P(Table2[6M Return vs Nifty])</f>
        <v>-0.64516548889589642</v>
      </c>
      <c r="M425">
        <v>3.38196394291993</v>
      </c>
      <c r="N425">
        <f>(Table2[[#This Row],[1W Return vs Nifty]]-AVERAGE(Table2[1W Return vs Nifty]))/_xlfn.STDEV.P(Table2[1W Return vs Nifty])</f>
        <v>0.16540339278409824</v>
      </c>
      <c r="O425">
        <v>212.64</v>
      </c>
      <c r="P425">
        <v>214.16369030252201</v>
      </c>
      <c r="Q425">
        <v>200.428255111715</v>
      </c>
      <c r="R425">
        <v>28.748897675335598</v>
      </c>
      <c r="S425" s="1">
        <f>(Table2[[#This Row],[Close Price]]-Table2[[#This Row],[20D EMA]])/Table2[[#This Row],[20D EMA]]</f>
        <v>-5.3141459744168472E-2</v>
      </c>
      <c r="T425" s="1">
        <f>(Table2[[#This Row],[Close Price]]-Table2[[#This Row],[50D EMA]])/Table2[[#This Row],[50D EMA]]</f>
        <v>-5.9877985313045369E-2</v>
      </c>
      <c r="U425" s="1">
        <f>(Table2[[#This Row],[Close Price]]-Table2[[#This Row],[200D EMA]])/Table2[[#This Row],[200D EMA]]</f>
        <v>4.5489838135686512E-3</v>
      </c>
      <c r="V425">
        <v>0.77134850524734899</v>
      </c>
      <c r="W425">
        <v>198.62</v>
      </c>
      <c r="X425">
        <v>204.9</v>
      </c>
      <c r="Y425">
        <v>198.62</v>
      </c>
      <c r="Z425">
        <v>212.4</v>
      </c>
      <c r="AA425">
        <v>198.62</v>
      </c>
      <c r="AB425">
        <v>212.4</v>
      </c>
      <c r="AC425" s="1">
        <f>(Table2[[#This Row],[Close Price]]/Table2[[#This Row],[Day Low]])-1</f>
        <v>1.3694491994763913E-2</v>
      </c>
      <c r="AD425" s="1">
        <f>(Table2[[#This Row],[Day High]]/Table2[[#This Row],[Close Price]])-1</f>
        <v>1.7681533724048792E-2</v>
      </c>
      <c r="AE425" s="1">
        <f>(Table2[[#This Row],[Close Price]]/Table2[[#This Row],[Current Week Low]])-1</f>
        <v>1.3694491994763913E-2</v>
      </c>
      <c r="AF425" s="1">
        <f>(Table2[[#This Row],[Current Week High]]/Table2[[#This Row],[Close Price]])-1</f>
        <v>5.4931955895500151E-2</v>
      </c>
      <c r="AG425" s="1">
        <f>(Table2[[#This Row],[Close Price]]/Table2[[#This Row],[Current Month Low]])-1</f>
        <v>1.3694491994763913E-2</v>
      </c>
      <c r="AH425" s="1">
        <f>(Table2[[#This Row],[Current Month High]]/Table2[[#This Row],[Close Price]])-1</f>
        <v>5.4931955895500151E-2</v>
      </c>
      <c r="AI425">
        <v>26.452766464686501</v>
      </c>
      <c r="AJ425">
        <v>60.302547770700599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-0.06</v>
      </c>
      <c r="AM425" t="s">
        <v>3174</v>
      </c>
      <c r="AN425">
        <v>-16.059999999999999</v>
      </c>
      <c r="AO425" t="s">
        <v>3174</v>
      </c>
      <c r="AP425">
        <v>4.6643468229977003E-2</v>
      </c>
      <c r="AQ425">
        <f>(Table2[[#This Row],[Sharpe Ratio]]-AVERAGE(Table2[Sharpe Ratio]))/_xlfn.STDEV.P(Table2[Sharpe Ratio])</f>
        <v>-0.17275187697150529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304</v>
      </c>
      <c r="AT425">
        <f>_xlfn.RANK.AVG(Table2[[#This Row],[6M Return vs Nifty Z-Score]],Table2[6M Return vs Nifty Z-Score])</f>
        <v>539</v>
      </c>
      <c r="AU425">
        <f>_xlfn.RANK.AVG(Table2[[#This Row],[Sharpe Ratio Z-Score]],Table2[Sharpe Ratio Z-Score])</f>
        <v>385</v>
      </c>
      <c r="AV425">
        <f>(Table2[[#This Row],[Rank 1Y]]+Table2[[#This Row],[Rank 6M]]+Table2[[#This Row],[Rank Sharpe]])/3</f>
        <v>409.33333333333331</v>
      </c>
    </row>
    <row r="426" spans="1:48" x14ac:dyDescent="0.3">
      <c r="A426" t="s">
        <v>696</v>
      </c>
      <c r="B426" t="s">
        <v>697</v>
      </c>
      <c r="C426" t="s">
        <v>3133</v>
      </c>
      <c r="D426" t="s">
        <v>51</v>
      </c>
      <c r="E426">
        <v>25693.756200479998</v>
      </c>
      <c r="F426">
        <v>5616.4</v>
      </c>
      <c r="G426">
        <v>14.698141937070099</v>
      </c>
      <c r="H426">
        <f>(Table2[[#This Row],[1Y Return vs Nifty]]-AVERAGE(Table2[1Y Return vs Nifty]))/_xlfn.STDEV.P(Table2[1Y Return vs Nifty])</f>
        <v>-0.17345395685684914</v>
      </c>
      <c r="I426">
        <v>-8.7619810125361095</v>
      </c>
      <c r="J426">
        <f>(Table2[[#This Row],[1M Return vs Nifty]]-AVERAGE(Table2[1M Return vs Nifty]))/_xlfn.STDEV.P(Table2[1M Return vs Nifty])</f>
        <v>-0.8845072769390685</v>
      </c>
      <c r="K426">
        <v>18.678781237828598</v>
      </c>
      <c r="L426">
        <f>(Table2[[#This Row],[6M Return vs Nifty]]-AVERAGE(Table2[6M Return vs Nifty]))/_xlfn.STDEV.P(Table2[6M Return vs Nifty])</f>
        <v>0.32589040105903666</v>
      </c>
      <c r="M426">
        <v>5.0852720524759496</v>
      </c>
      <c r="N426">
        <f>(Table2[[#This Row],[1W Return vs Nifty]]-AVERAGE(Table2[1W Return vs Nifty]))/_xlfn.STDEV.P(Table2[1W Return vs Nifty])</f>
        <v>0.57758882829326341</v>
      </c>
      <c r="O426">
        <v>5708.1</v>
      </c>
      <c r="P426">
        <v>5647.1427032912097</v>
      </c>
      <c r="Q426">
        <v>4959.4260498911399</v>
      </c>
      <c r="R426">
        <v>46.870144889932597</v>
      </c>
      <c r="S426" s="1">
        <f>(Table2[[#This Row],[Close Price]]-Table2[[#This Row],[20D EMA]])/Table2[[#This Row],[20D EMA]]</f>
        <v>-1.6064890243688918E-2</v>
      </c>
      <c r="T426" s="1">
        <f>(Table2[[#This Row],[Close Price]]-Table2[[#This Row],[50D EMA]])/Table2[[#This Row],[50D EMA]]</f>
        <v>-5.4439395117982315E-3</v>
      </c>
      <c r="U426" s="1">
        <f>(Table2[[#This Row],[Close Price]]-Table2[[#This Row],[200D EMA]])/Table2[[#This Row],[200D EMA]]</f>
        <v>0.13246975426184254</v>
      </c>
      <c r="V426">
        <v>1.2819608574032699</v>
      </c>
      <c r="W426">
        <v>5560</v>
      </c>
      <c r="X426">
        <v>5766</v>
      </c>
      <c r="Y426">
        <v>5424.6</v>
      </c>
      <c r="Z426">
        <v>5827.85</v>
      </c>
      <c r="AA426">
        <v>5424.6</v>
      </c>
      <c r="AB426">
        <v>5827.85</v>
      </c>
      <c r="AC426" s="1">
        <f>(Table2[[#This Row],[Close Price]]/Table2[[#This Row],[Day Low]])-1</f>
        <v>1.0143884892086286E-2</v>
      </c>
      <c r="AD426" s="1">
        <f>(Table2[[#This Row],[Day High]]/Table2[[#This Row],[Close Price]])-1</f>
        <v>2.6636279467274537E-2</v>
      </c>
      <c r="AE426" s="1">
        <f>(Table2[[#This Row],[Close Price]]/Table2[[#This Row],[Current Week Low]])-1</f>
        <v>3.5357445710282542E-2</v>
      </c>
      <c r="AF426" s="1">
        <f>(Table2[[#This Row],[Current Week High]]/Table2[[#This Row],[Close Price]])-1</f>
        <v>3.7648671747026796E-2</v>
      </c>
      <c r="AG426" s="1">
        <f>(Table2[[#This Row],[Close Price]]/Table2[[#This Row],[Current Month Low]])-1</f>
        <v>3.5357445710282542E-2</v>
      </c>
      <c r="AH426" s="1">
        <f>(Table2[[#This Row],[Current Month High]]/Table2[[#This Row],[Close Price]])-1</f>
        <v>3.7648671747026796E-2</v>
      </c>
      <c r="AI426">
        <v>14.862723452745501</v>
      </c>
      <c r="AJ426">
        <v>46.3366336633663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0.01</v>
      </c>
      <c r="AM426" t="s">
        <v>3175</v>
      </c>
      <c r="AN426">
        <v>-5.17</v>
      </c>
      <c r="AO426" t="s">
        <v>3174</v>
      </c>
      <c r="AP426">
        <v>-5.5438866129100997E-2</v>
      </c>
      <c r="AQ426">
        <f>(Table2[[#This Row],[Sharpe Ratio]]-AVERAGE(Table2[Sharpe Ratio]))/_xlfn.STDEV.P(Table2[Sharpe Ratio])</f>
        <v>-1.3645740194130573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-1.5190560238566753</v>
      </c>
      <c r="AS426">
        <f>_xlfn.RANK.AVG(Table2[[#This Row],[1Y Return vs Nifty Z-Score]],Table2[1Y Return vs Nifty Z-Score])</f>
        <v>350</v>
      </c>
      <c r="AT426">
        <f>_xlfn.RANK.AVG(Table2[[#This Row],[6M Return vs Nifty Z-Score]],Table2[6M Return vs Nifty Z-Score])</f>
        <v>216</v>
      </c>
      <c r="AU426">
        <f>_xlfn.RANK.AVG(Table2[[#This Row],[Sharpe Ratio Z-Score]],Table2[Sharpe Ratio Z-Score])</f>
        <v>666</v>
      </c>
      <c r="AV426">
        <f>(Table2[[#This Row],[Rank 1Y]]+Table2[[#This Row],[Rank 6M]]+Table2[[#This Row],[Rank Sharpe]])/3</f>
        <v>410.66666666666669</v>
      </c>
    </row>
    <row r="427" spans="1:48" x14ac:dyDescent="0.3">
      <c r="A427" t="s">
        <v>1067</v>
      </c>
      <c r="B427" t="s">
        <v>1068</v>
      </c>
      <c r="C427" t="s">
        <v>3132</v>
      </c>
      <c r="D427" t="s">
        <v>264</v>
      </c>
      <c r="E427">
        <v>12757.40054436</v>
      </c>
      <c r="F427">
        <v>546.6</v>
      </c>
      <c r="G427">
        <v>29.206675484087899</v>
      </c>
      <c r="H427">
        <f>(Table2[[#This Row],[1Y Return vs Nifty]]-AVERAGE(Table2[1Y Return vs Nifty]))/_xlfn.STDEV.P(Table2[1Y Return vs Nifty])</f>
        <v>7.3622933341751629E-2</v>
      </c>
      <c r="I427">
        <v>-15.6508068873369</v>
      </c>
      <c r="J427">
        <f>(Table2[[#This Row],[1M Return vs Nifty]]-AVERAGE(Table2[1M Return vs Nifty]))/_xlfn.STDEV.P(Table2[1M Return vs Nifty])</f>
        <v>-1.5148144249790814</v>
      </c>
      <c r="K427">
        <v>-7.32541728960223</v>
      </c>
      <c r="L427">
        <f>(Table2[[#This Row],[6M Return vs Nifty]]-AVERAGE(Table2[6M Return vs Nifty]))/_xlfn.STDEV.P(Table2[6M Return vs Nifty])</f>
        <v>-0.53628069475519524</v>
      </c>
      <c r="M427">
        <v>-5.2110727851532896</v>
      </c>
      <c r="N427">
        <f>(Table2[[#This Row],[1W Return vs Nifty]]-AVERAGE(Table2[1W Return vs Nifty]))/_xlfn.STDEV.P(Table2[1W Return vs Nifty])</f>
        <v>-1.9140351810334959</v>
      </c>
      <c r="O427">
        <v>651.41</v>
      </c>
      <c r="P427">
        <v>671.80907655110104</v>
      </c>
      <c r="Q427">
        <v>611.52702039445001</v>
      </c>
      <c r="R427">
        <v>16.423115636451399</v>
      </c>
      <c r="S427" s="1">
        <f>(Table2[[#This Row],[Close Price]]-Table2[[#This Row],[20D EMA]])/Table2[[#This Row],[20D EMA]]</f>
        <v>-0.1608971308392563</v>
      </c>
      <c r="T427" s="1">
        <f>(Table2[[#This Row],[Close Price]]-Table2[[#This Row],[50D EMA]])/Table2[[#This Row],[50D EMA]]</f>
        <v>-0.18637598228635574</v>
      </c>
      <c r="U427" s="1">
        <f>(Table2[[#This Row],[Close Price]]-Table2[[#This Row],[200D EMA]])/Table2[[#This Row],[200D EMA]]</f>
        <v>-0.10617195680506554</v>
      </c>
      <c r="V427">
        <v>3.0856421662901998</v>
      </c>
      <c r="W427">
        <v>541.04999999999995</v>
      </c>
      <c r="X427">
        <v>571.79999999999995</v>
      </c>
      <c r="Y427">
        <v>541.04999999999995</v>
      </c>
      <c r="Z427">
        <v>652.75</v>
      </c>
      <c r="AA427">
        <v>541.04999999999995</v>
      </c>
      <c r="AB427">
        <v>625.79999999999995</v>
      </c>
      <c r="AC427" s="1">
        <f>(Table2[[#This Row],[Close Price]]/Table2[[#This Row],[Day Low]])-1</f>
        <v>1.02578319933464E-2</v>
      </c>
      <c r="AD427" s="1">
        <f>(Table2[[#This Row],[Day High]]/Table2[[#This Row],[Close Price]])-1</f>
        <v>4.6103183315038265E-2</v>
      </c>
      <c r="AE427" s="1">
        <f>(Table2[[#This Row],[Close Price]]/Table2[[#This Row],[Current Week Low]])-1</f>
        <v>1.02578319933464E-2</v>
      </c>
      <c r="AF427" s="1">
        <f>(Table2[[#This Row],[Current Week High]]/Table2[[#This Row],[Close Price]])-1</f>
        <v>0.19420051225759227</v>
      </c>
      <c r="AG427" s="1">
        <f>(Table2[[#This Row],[Close Price]]/Table2[[#This Row],[Current Month Low]])-1</f>
        <v>1.02578319933464E-2</v>
      </c>
      <c r="AH427" s="1">
        <f>(Table2[[#This Row],[Current Month High]]/Table2[[#This Row],[Close Price]])-1</f>
        <v>0.14489571899012055</v>
      </c>
      <c r="AI427">
        <v>51.481888035126197</v>
      </c>
      <c r="AJ427">
        <v>116.047430830039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-0.2</v>
      </c>
      <c r="AM427" t="s">
        <v>3174</v>
      </c>
      <c r="AN427">
        <v>-25.46</v>
      </c>
      <c r="AO427" t="s">
        <v>3174</v>
      </c>
      <c r="AP427">
        <v>1.9469278423497001E-2</v>
      </c>
      <c r="AQ427">
        <f>(Table2[[#This Row],[Sharpe Ratio]]-AVERAGE(Table2[Sharpe Ratio]))/_xlfn.STDEV.P(Table2[Sharpe Ratio])</f>
        <v>-0.49001344154692672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279</v>
      </c>
      <c r="AT427">
        <f>_xlfn.RANK.AVG(Table2[[#This Row],[6M Return vs Nifty Z-Score]],Table2[6M Return vs Nifty Z-Score])</f>
        <v>497</v>
      </c>
      <c r="AU427">
        <f>_xlfn.RANK.AVG(Table2[[#This Row],[Sharpe Ratio Z-Score]],Table2[Sharpe Ratio Z-Score])</f>
        <v>460</v>
      </c>
      <c r="AV427">
        <f>(Table2[[#This Row],[Rank 1Y]]+Table2[[#This Row],[Rank 6M]]+Table2[[#This Row],[Rank Sharpe]])/3</f>
        <v>412</v>
      </c>
    </row>
    <row r="428" spans="1:48" x14ac:dyDescent="0.3">
      <c r="A428" t="s">
        <v>1264</v>
      </c>
      <c r="B428" t="s">
        <v>1265</v>
      </c>
      <c r="C428" t="s">
        <v>3129</v>
      </c>
      <c r="D428" t="s">
        <v>562</v>
      </c>
      <c r="E428">
        <v>9192.1143862899899</v>
      </c>
      <c r="F428">
        <v>278.3</v>
      </c>
      <c r="G428">
        <v>-12.888179345227901</v>
      </c>
      <c r="H428">
        <f>(Table2[[#This Row],[1Y Return vs Nifty]]-AVERAGE(Table2[1Y Return vs Nifty]))/_xlfn.STDEV.P(Table2[1Y Return vs Nifty])</f>
        <v>-0.64324247492873032</v>
      </c>
      <c r="I428">
        <v>9.2933997330073108</v>
      </c>
      <c r="J428">
        <f>(Table2[[#This Row],[1M Return vs Nifty]]-AVERAGE(Table2[1M Return vs Nifty]))/_xlfn.STDEV.P(Table2[1M Return vs Nifty])</f>
        <v>0.76750654244479488</v>
      </c>
      <c r="K428">
        <v>10.4778174543208</v>
      </c>
      <c r="L428">
        <f>(Table2[[#This Row],[6M Return vs Nifty]]-AVERAGE(Table2[6M Return vs Nifty]))/_xlfn.STDEV.P(Table2[6M Return vs Nifty])</f>
        <v>5.3986849619017882E-2</v>
      </c>
      <c r="M428">
        <v>7.8612398385427298</v>
      </c>
      <c r="N428">
        <f>(Table2[[#This Row],[1W Return vs Nifty]]-AVERAGE(Table2[1W Return vs Nifty]))/_xlfn.STDEV.P(Table2[1W Return vs Nifty])</f>
        <v>1.249348379275262</v>
      </c>
      <c r="O428">
        <v>279.83</v>
      </c>
      <c r="P428">
        <v>268.23901625987003</v>
      </c>
      <c r="Q428">
        <v>239.78149912194999</v>
      </c>
      <c r="R428">
        <v>45.617168968345197</v>
      </c>
      <c r="S428" s="1">
        <f>(Table2[[#This Row],[Close Price]]-Table2[[#This Row],[20D EMA]])/Table2[[#This Row],[20D EMA]]</f>
        <v>-5.4676053318085012E-3</v>
      </c>
      <c r="T428" s="1">
        <f>(Table2[[#This Row],[Close Price]]-Table2[[#This Row],[50D EMA]])/Table2[[#This Row],[50D EMA]]</f>
        <v>3.7507532947343131E-2</v>
      </c>
      <c r="U428" s="1">
        <f>(Table2[[#This Row],[Close Price]]-Table2[[#This Row],[200D EMA]])/Table2[[#This Row],[200D EMA]]</f>
        <v>0.16064000358284511</v>
      </c>
      <c r="V428">
        <v>0.671739746163456</v>
      </c>
      <c r="W428">
        <v>276.2</v>
      </c>
      <c r="X428">
        <v>288.14999999999998</v>
      </c>
      <c r="Y428">
        <v>272.05</v>
      </c>
      <c r="Z428">
        <v>297.60000000000002</v>
      </c>
      <c r="AA428">
        <v>276.2</v>
      </c>
      <c r="AB428">
        <v>297.60000000000002</v>
      </c>
      <c r="AC428" s="1">
        <f>(Table2[[#This Row],[Close Price]]/Table2[[#This Row],[Day Low]])-1</f>
        <v>7.6031860970311449E-3</v>
      </c>
      <c r="AD428" s="1">
        <f>(Table2[[#This Row],[Day High]]/Table2[[#This Row],[Close Price]])-1</f>
        <v>3.5393460294645962E-2</v>
      </c>
      <c r="AE428" s="1">
        <f>(Table2[[#This Row],[Close Price]]/Table2[[#This Row],[Current Week Low]])-1</f>
        <v>2.2973718066531923E-2</v>
      </c>
      <c r="AF428" s="1">
        <f>(Table2[[#This Row],[Current Week High]]/Table2[[#This Row],[Close Price]])-1</f>
        <v>6.9349622709306447E-2</v>
      </c>
      <c r="AG428" s="1">
        <f>(Table2[[#This Row],[Close Price]]/Table2[[#This Row],[Current Month Low]])-1</f>
        <v>7.6031860970311449E-3</v>
      </c>
      <c r="AH428" s="1">
        <f>(Table2[[#This Row],[Current Month High]]/Table2[[#This Row],[Close Price]])-1</f>
        <v>6.9349622709306447E-2</v>
      </c>
      <c r="AI428">
        <v>6.9349622709306402</v>
      </c>
      <c r="AJ428">
        <v>38.045634920634903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0.15</v>
      </c>
      <c r="AM428" t="s">
        <v>3175</v>
      </c>
      <c r="AN428">
        <v>-1.4</v>
      </c>
      <c r="AO428" t="s">
        <v>3174</v>
      </c>
      <c r="AP428">
        <v>3.968338371308E-2</v>
      </c>
      <c r="AQ428">
        <f>(Table2[[#This Row],[Sharpe Ratio]]-AVERAGE(Table2[Sharpe Ratio]))/_xlfn.STDEV.P(Table2[Sharpe Ratio])</f>
        <v>-0.25401160611645096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1.1735876902938935</v>
      </c>
      <c r="AS428">
        <f>_xlfn.RANK.AVG(Table2[[#This Row],[1Y Return vs Nifty Z-Score]],Table2[1Y Return vs Nifty Z-Score])</f>
        <v>529</v>
      </c>
      <c r="AT428">
        <f>_xlfn.RANK.AVG(Table2[[#This Row],[6M Return vs Nifty Z-Score]],Table2[6M Return vs Nifty Z-Score])</f>
        <v>301</v>
      </c>
      <c r="AU428">
        <f>_xlfn.RANK.AVG(Table2[[#This Row],[Sharpe Ratio Z-Score]],Table2[Sharpe Ratio Z-Score])</f>
        <v>408</v>
      </c>
      <c r="AV428">
        <f>(Table2[[#This Row],[Rank 1Y]]+Table2[[#This Row],[Rank 6M]]+Table2[[#This Row],[Rank Sharpe]])/3</f>
        <v>412.66666666666669</v>
      </c>
    </row>
    <row r="429" spans="1:48" x14ac:dyDescent="0.3">
      <c r="A429" t="s">
        <v>168</v>
      </c>
      <c r="B429" t="s">
        <v>169</v>
      </c>
      <c r="C429" t="s">
        <v>3128</v>
      </c>
      <c r="D429" t="s">
        <v>21</v>
      </c>
      <c r="E429">
        <v>158145.31268646001</v>
      </c>
      <c r="F429">
        <v>1616.45</v>
      </c>
      <c r="G429">
        <v>5.4434824951755401</v>
      </c>
      <c r="H429">
        <f>(Table2[[#This Row],[1Y Return vs Nifty]]-AVERAGE(Table2[1Y Return vs Nifty]))/_xlfn.STDEV.P(Table2[1Y Return vs Nifty])</f>
        <v>-0.33105861533871439</v>
      </c>
      <c r="I429">
        <v>-0.18363599191427499</v>
      </c>
      <c r="J429">
        <f>(Table2[[#This Row],[1M Return vs Nifty]]-AVERAGE(Table2[1M Return vs Nifty]))/_xlfn.STDEV.P(Table2[1M Return vs Nifty])</f>
        <v>-9.9614135042409124E-2</v>
      </c>
      <c r="K429">
        <v>15.255535667699601</v>
      </c>
      <c r="L429">
        <f>(Table2[[#This Row],[6M Return vs Nifty]]-AVERAGE(Table2[6M Return vs Nifty]))/_xlfn.STDEV.P(Table2[6M Return vs Nifty])</f>
        <v>0.21239244489914999</v>
      </c>
      <c r="M429">
        <v>3.1341345484261298</v>
      </c>
      <c r="N429">
        <f>(Table2[[#This Row],[1W Return vs Nifty]]-AVERAGE(Table2[1W Return vs Nifty]))/_xlfn.STDEV.P(Table2[1W Return vs Nifty])</f>
        <v>0.10543088027840346</v>
      </c>
      <c r="O429">
        <v>1611.79</v>
      </c>
      <c r="P429">
        <v>1577.8510157216799</v>
      </c>
      <c r="Q429">
        <v>1414.7172540297099</v>
      </c>
      <c r="R429">
        <v>51.380239921162399</v>
      </c>
      <c r="S429" s="1">
        <f>(Table2[[#This Row],[Close Price]]-Table2[[#This Row],[20D EMA]])/Table2[[#This Row],[20D EMA]]</f>
        <v>2.8911955031363156E-3</v>
      </c>
      <c r="T429" s="1">
        <f>(Table2[[#This Row],[Close Price]]-Table2[[#This Row],[50D EMA]])/Table2[[#This Row],[50D EMA]]</f>
        <v>2.446300943100491E-2</v>
      </c>
      <c r="U429" s="1">
        <f>(Table2[[#This Row],[Close Price]]-Table2[[#This Row],[200D EMA]])/Table2[[#This Row],[200D EMA]]</f>
        <v>0.14259580520112439</v>
      </c>
      <c r="V429">
        <v>1.3337971668538999</v>
      </c>
      <c r="W429">
        <v>1591</v>
      </c>
      <c r="X429">
        <v>1648.4</v>
      </c>
      <c r="Y429">
        <v>1567.85</v>
      </c>
      <c r="Z429">
        <v>1648.4</v>
      </c>
      <c r="AA429">
        <v>1580</v>
      </c>
      <c r="AB429">
        <v>1648.4</v>
      </c>
      <c r="AC429" s="1">
        <f>(Table2[[#This Row],[Close Price]]/Table2[[#This Row],[Day Low]])-1</f>
        <v>1.5996228786926414E-2</v>
      </c>
      <c r="AD429" s="1">
        <f>(Table2[[#This Row],[Day High]]/Table2[[#This Row],[Close Price]])-1</f>
        <v>1.9765535587243699E-2</v>
      </c>
      <c r="AE429" s="1">
        <f>(Table2[[#This Row],[Close Price]]/Table2[[#This Row],[Current Week Low]])-1</f>
        <v>3.099786331600618E-2</v>
      </c>
      <c r="AF429" s="1">
        <f>(Table2[[#This Row],[Current Week High]]/Table2[[#This Row],[Close Price]])-1</f>
        <v>1.9765535587243699E-2</v>
      </c>
      <c r="AG429" s="1">
        <f>(Table2[[#This Row],[Close Price]]/Table2[[#This Row],[Current Month Low]])-1</f>
        <v>2.3069620253164613E-2</v>
      </c>
      <c r="AH429" s="1">
        <f>(Table2[[#This Row],[Current Month High]]/Table2[[#This Row],[Close Price]])-1</f>
        <v>1.9765535587243699E-2</v>
      </c>
      <c r="AI429">
        <v>3.4365430418509701</v>
      </c>
      <c r="AJ429">
        <v>47.197559531940001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</v>
      </c>
      <c r="AM429" t="s">
        <v>3176</v>
      </c>
      <c r="AN429">
        <v>-2.13</v>
      </c>
      <c r="AO429" t="s">
        <v>3174</v>
      </c>
      <c r="AP429">
        <v>-1.080535547411E-2</v>
      </c>
      <c r="AQ429">
        <f>(Table2[[#This Row],[Sharpe Ratio]]-AVERAGE(Table2[Sharpe Ratio]))/_xlfn.STDEV.P(Table2[Sharpe Ratio])</f>
        <v>-0.84347302160080806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-0.95632244680437828</v>
      </c>
      <c r="AS429">
        <f>_xlfn.RANK.AVG(Table2[[#This Row],[1Y Return vs Nifty Z-Score]],Table2[1Y Return vs Nifty Z-Score])</f>
        <v>405</v>
      </c>
      <c r="AT429">
        <f>_xlfn.RANK.AVG(Table2[[#This Row],[6M Return vs Nifty Z-Score]],Table2[6M Return vs Nifty Z-Score])</f>
        <v>249</v>
      </c>
      <c r="AU429">
        <f>_xlfn.RANK.AVG(Table2[[#This Row],[Sharpe Ratio Z-Score]],Table2[Sharpe Ratio Z-Score])</f>
        <v>586</v>
      </c>
      <c r="AV429">
        <f>(Table2[[#This Row],[Rank 1Y]]+Table2[[#This Row],[Rank 6M]]+Table2[[#This Row],[Rank Sharpe]])/3</f>
        <v>413.33333333333331</v>
      </c>
    </row>
    <row r="430" spans="1:48" x14ac:dyDescent="0.3">
      <c r="A430" t="s">
        <v>618</v>
      </c>
      <c r="B430" t="s">
        <v>619</v>
      </c>
      <c r="C430" t="s">
        <v>3139</v>
      </c>
      <c r="D430" t="s">
        <v>607</v>
      </c>
      <c r="E430">
        <v>31551.367659740001</v>
      </c>
      <c r="F430">
        <v>1298.9000000000001</v>
      </c>
      <c r="G430">
        <v>-29.7944546488235</v>
      </c>
      <c r="H430">
        <f>(Table2[[#This Row],[1Y Return vs Nifty]]-AVERAGE(Table2[1Y Return vs Nifty]))/_xlfn.STDEV.P(Table2[1Y Return vs Nifty])</f>
        <v>-0.93115233937622388</v>
      </c>
      <c r="I430">
        <v>3.2760048056288098</v>
      </c>
      <c r="J430">
        <f>(Table2[[#This Row],[1M Return vs Nifty]]-AVERAGE(Table2[1M Return vs Nifty]))/_xlfn.STDEV.P(Table2[1M Return vs Nifty])</f>
        <v>0.21693274304301166</v>
      </c>
      <c r="K430">
        <v>26.7326012397704</v>
      </c>
      <c r="L430">
        <f>(Table2[[#This Row],[6M Return vs Nifty]]-AVERAGE(Table2[6M Return vs Nifty]))/_xlfn.STDEV.P(Table2[6M Return vs Nifty])</f>
        <v>0.59291538970615942</v>
      </c>
      <c r="M430">
        <v>2.1978076139614799</v>
      </c>
      <c r="N430">
        <f>(Table2[[#This Row],[1W Return vs Nifty]]-AVERAGE(Table2[1W Return vs Nifty]))/_xlfn.STDEV.P(Table2[1W Return vs Nifty])</f>
        <v>-0.12115192238427604</v>
      </c>
      <c r="O430">
        <v>1297.49</v>
      </c>
      <c r="P430">
        <v>1232.5195007751399</v>
      </c>
      <c r="Q430">
        <v>1146.7119434081801</v>
      </c>
      <c r="R430">
        <v>44.930851184777801</v>
      </c>
      <c r="S430" s="1">
        <f>(Table2[[#This Row],[Close Price]]-Table2[[#This Row],[20D EMA]])/Table2[[#This Row],[20D EMA]]</f>
        <v>1.0867135777540343E-3</v>
      </c>
      <c r="T430" s="1">
        <f>(Table2[[#This Row],[Close Price]]-Table2[[#This Row],[50D EMA]])/Table2[[#This Row],[50D EMA]]</f>
        <v>5.3857565079589421E-2</v>
      </c>
      <c r="U430" s="1">
        <f>(Table2[[#This Row],[Close Price]]-Table2[[#This Row],[200D EMA]])/Table2[[#This Row],[200D EMA]]</f>
        <v>0.13271690197932087</v>
      </c>
      <c r="V430">
        <v>1.5231594359703</v>
      </c>
      <c r="W430">
        <v>1242.9000000000001</v>
      </c>
      <c r="X430">
        <v>1315</v>
      </c>
      <c r="Y430">
        <v>1242.9000000000001</v>
      </c>
      <c r="Z430">
        <v>1383.9</v>
      </c>
      <c r="AA430">
        <v>1242.9000000000001</v>
      </c>
      <c r="AB430">
        <v>1370</v>
      </c>
      <c r="AC430" s="1">
        <f>(Table2[[#This Row],[Close Price]]/Table2[[#This Row],[Day Low]])-1</f>
        <v>4.5055917612036422E-2</v>
      </c>
      <c r="AD430" s="1">
        <f>(Table2[[#This Row],[Day High]]/Table2[[#This Row],[Close Price]])-1</f>
        <v>1.2395103549156961E-2</v>
      </c>
      <c r="AE430" s="1">
        <f>(Table2[[#This Row],[Close Price]]/Table2[[#This Row],[Current Week Low]])-1</f>
        <v>4.5055917612036422E-2</v>
      </c>
      <c r="AF430" s="1">
        <f>(Table2[[#This Row],[Current Week High]]/Table2[[#This Row],[Close Price]])-1</f>
        <v>6.5439987681884748E-2</v>
      </c>
      <c r="AG430" s="1">
        <f>(Table2[[#This Row],[Close Price]]/Table2[[#This Row],[Current Month Low]])-1</f>
        <v>4.5055917612036422E-2</v>
      </c>
      <c r="AH430" s="1">
        <f>(Table2[[#This Row],[Current Month High]]/Table2[[#This Row],[Close Price]])-1</f>
        <v>5.4738624990376294E-2</v>
      </c>
      <c r="AI430">
        <v>14.550773731619</v>
      </c>
      <c r="AJ430">
        <v>46.594435979910799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0.13</v>
      </c>
      <c r="AM430" t="s">
        <v>3175</v>
      </c>
      <c r="AN430">
        <v>1</v>
      </c>
      <c r="AO430" t="s">
        <v>3175</v>
      </c>
      <c r="AP430">
        <v>2.1178274713755999E-2</v>
      </c>
      <c r="AQ430">
        <f>(Table2[[#This Row],[Sharpe Ratio]]-AVERAGE(Table2[Sharpe Ratio]))/_xlfn.STDEV.P(Table2[Sharpe Ratio])</f>
        <v>-0.47006072756493095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-0.71251685657625985</v>
      </c>
      <c r="AS430">
        <f>_xlfn.RANK.AVG(Table2[[#This Row],[1Y Return vs Nifty Z-Score]],Table2[1Y Return vs Nifty Z-Score])</f>
        <v>632</v>
      </c>
      <c r="AT430">
        <f>_xlfn.RANK.AVG(Table2[[#This Row],[6M Return vs Nifty Z-Score]],Table2[6M Return vs Nifty Z-Score])</f>
        <v>156</v>
      </c>
      <c r="AU430">
        <f>_xlfn.RANK.AVG(Table2[[#This Row],[Sharpe Ratio Z-Score]],Table2[Sharpe Ratio Z-Score])</f>
        <v>454</v>
      </c>
      <c r="AV430">
        <f>(Table2[[#This Row],[Rank 1Y]]+Table2[[#This Row],[Rank 6M]]+Table2[[#This Row],[Rank Sharpe]])/3</f>
        <v>414</v>
      </c>
    </row>
    <row r="431" spans="1:48" x14ac:dyDescent="0.3">
      <c r="A431" t="s">
        <v>855</v>
      </c>
      <c r="B431" t="s">
        <v>856</v>
      </c>
      <c r="C431" t="s">
        <v>3141</v>
      </c>
      <c r="D431" t="s">
        <v>271</v>
      </c>
      <c r="E431">
        <v>18786.91014</v>
      </c>
      <c r="F431">
        <v>17585.8</v>
      </c>
      <c r="G431">
        <v>-5.9601648446542104</v>
      </c>
      <c r="H431">
        <f>(Table2[[#This Row],[1Y Return vs Nifty]]-AVERAGE(Table2[1Y Return vs Nifty]))/_xlfn.STDEV.P(Table2[1Y Return vs Nifty])</f>
        <v>-0.52526002877004141</v>
      </c>
      <c r="I431">
        <v>16.227272945721399</v>
      </c>
      <c r="J431">
        <f>(Table2[[#This Row],[1M Return vs Nifty]]-AVERAGE(Table2[1M Return vs Nifty]))/_xlfn.STDEV.P(Table2[1M Return vs Nifty])</f>
        <v>1.4019353883768666</v>
      </c>
      <c r="K431">
        <v>-8.3933637885017998</v>
      </c>
      <c r="L431">
        <f>(Table2[[#This Row],[6M Return vs Nifty]]-AVERAGE(Table2[6M Return vs Nifty]))/_xlfn.STDEV.P(Table2[6M Return vs Nifty])</f>
        <v>-0.57168853869454794</v>
      </c>
      <c r="M431">
        <v>13.349077910837201</v>
      </c>
      <c r="N431">
        <f>(Table2[[#This Row],[1W Return vs Nifty]]-AVERAGE(Table2[1W Return vs Nifty]))/_xlfn.STDEV.P(Table2[1W Return vs Nifty])</f>
        <v>2.5773564555252384</v>
      </c>
      <c r="O431" t="e">
        <v>#N/A</v>
      </c>
      <c r="P431">
        <v>16221.511377327501</v>
      </c>
      <c r="Q431">
        <v>15402.4466228408</v>
      </c>
      <c r="R431">
        <v>60.743485395540901</v>
      </c>
      <c r="S431" s="1" t="e">
        <f>(Table2[[#This Row],[Close Price]]-Table2[[#This Row],[20D EMA]])/Table2[[#This Row],[20D EMA]]</f>
        <v>#N/A</v>
      </c>
      <c r="T431" s="1">
        <f>(Table2[[#This Row],[Close Price]]-Table2[[#This Row],[50D EMA]])/Table2[[#This Row],[50D EMA]]</f>
        <v>8.4103668945381932E-2</v>
      </c>
      <c r="U431" s="1">
        <f>(Table2[[#This Row],[Close Price]]-Table2[[#This Row],[200D EMA]])/Table2[[#This Row],[200D EMA]]</f>
        <v>0.14175367268739189</v>
      </c>
      <c r="V431">
        <v>1.7178209584425801</v>
      </c>
      <c r="W431" t="e">
        <v>#N/A</v>
      </c>
      <c r="X431" t="e">
        <v>#N/A</v>
      </c>
      <c r="Y431" t="e">
        <v>#N/A</v>
      </c>
      <c r="Z431" t="e">
        <v>#N/A</v>
      </c>
      <c r="AA431" t="e">
        <v>#N/A</v>
      </c>
      <c r="AB431" t="e">
        <v>#N/A</v>
      </c>
      <c r="AC431" s="1" t="e">
        <f>(Table2[[#This Row],[Close Price]]/Table2[[#This Row],[Day Low]])-1</f>
        <v>#N/A</v>
      </c>
      <c r="AD431" s="1" t="e">
        <f>(Table2[[#This Row],[Day High]]/Table2[[#This Row],[Close Price]])-1</f>
        <v>#N/A</v>
      </c>
      <c r="AE431" s="1" t="e">
        <f>(Table2[[#This Row],[Close Price]]/Table2[[#This Row],[Current Week Low]])-1</f>
        <v>#N/A</v>
      </c>
      <c r="AF431" s="1" t="e">
        <f>(Table2[[#This Row],[Current Week High]]/Table2[[#This Row],[Close Price]])-1</f>
        <v>#N/A</v>
      </c>
      <c r="AG431" s="1" t="e">
        <f>(Table2[[#This Row],[Close Price]]/Table2[[#This Row],[Current Month Low]])-1</f>
        <v>#N/A</v>
      </c>
      <c r="AH431" s="1" t="e">
        <f>(Table2[[#This Row],[Current Month High]]/Table2[[#This Row],[Close Price]])-1</f>
        <v>#N/A</v>
      </c>
      <c r="AI431">
        <v>9.1787123702077906</v>
      </c>
      <c r="AJ431">
        <v>38.228150570258499</v>
      </c>
      <c r="AK431" t="e">
        <f>IF(AND(Table2[[#This Row],[20D EMA]]&gt;Table2[[#This Row],[50D EMA]],Table2[[#This Row],[50D EMA]]&gt;Table2[[#This Row],[200D EMA]]),"Uptrend","Downtrend/NoTrend")</f>
        <v>#N/A</v>
      </c>
      <c r="AL431" t="e">
        <v>#N/A</v>
      </c>
      <c r="AM431" t="e">
        <v>#N/A</v>
      </c>
      <c r="AN431" t="e">
        <v>#N/A</v>
      </c>
      <c r="AO431" t="e">
        <v>#N/A</v>
      </c>
      <c r="AP431">
        <v>9.4145391624271005E-2</v>
      </c>
      <c r="AQ431">
        <f>(Table2[[#This Row],[Sharpe Ratio]]-AVERAGE(Table2[Sharpe Ratio]))/_xlfn.STDEV.P(Table2[Sharpe Ratio])</f>
        <v>0.38183814553660944</v>
      </c>
      <c r="AR43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31">
        <f>_xlfn.RANK.AVG(Table2[[#This Row],[1Y Return vs Nifty Z-Score]],Table2[1Y Return vs Nifty Z-Score])</f>
        <v>478</v>
      </c>
      <c r="AT431">
        <f>_xlfn.RANK.AVG(Table2[[#This Row],[6M Return vs Nifty Z-Score]],Table2[6M Return vs Nifty Z-Score])</f>
        <v>518</v>
      </c>
      <c r="AU431">
        <f>_xlfn.RANK.AVG(Table2[[#This Row],[Sharpe Ratio Z-Score]],Table2[Sharpe Ratio Z-Score])</f>
        <v>247</v>
      </c>
      <c r="AV431">
        <f>(Table2[[#This Row],[Rank 1Y]]+Table2[[#This Row],[Rank 6M]]+Table2[[#This Row],[Rank Sharpe]])/3</f>
        <v>414.33333333333331</v>
      </c>
    </row>
    <row r="432" spans="1:48" x14ac:dyDescent="0.3">
      <c r="A432" t="s">
        <v>1040</v>
      </c>
      <c r="B432" t="s">
        <v>1041</v>
      </c>
      <c r="C432" t="s">
        <v>3135</v>
      </c>
      <c r="D432" t="s">
        <v>217</v>
      </c>
      <c r="E432">
        <v>13488.737914895</v>
      </c>
      <c r="F432">
        <v>1643.35</v>
      </c>
      <c r="G432">
        <v>8.9610815045387806</v>
      </c>
      <c r="H432">
        <f>(Table2[[#This Row],[1Y Return vs Nifty]]-AVERAGE(Table2[1Y Return vs Nifty]))/_xlfn.STDEV.P(Table2[1Y Return vs Nifty])</f>
        <v>-0.27115473729462403</v>
      </c>
      <c r="I432">
        <v>10.411011233798799</v>
      </c>
      <c r="J432">
        <f>(Table2[[#This Row],[1M Return vs Nifty]]-AVERAGE(Table2[1M Return vs Nifty]))/_xlfn.STDEV.P(Table2[1M Return vs Nifty])</f>
        <v>0.86976468200053925</v>
      </c>
      <c r="K432">
        <v>-25.528113048622899</v>
      </c>
      <c r="L432">
        <f>(Table2[[#This Row],[6M Return vs Nifty]]-AVERAGE(Table2[6M Return vs Nifty]))/_xlfn.STDEV.P(Table2[6M Return vs Nifty])</f>
        <v>-1.1397923981738989</v>
      </c>
      <c r="M432">
        <v>8.3875115655574195</v>
      </c>
      <c r="N432">
        <f>(Table2[[#This Row],[1W Return vs Nifty]]-AVERAGE(Table2[1W Return vs Nifty]))/_xlfn.STDEV.P(Table2[1W Return vs Nifty])</f>
        <v>1.3767014634170691</v>
      </c>
      <c r="O432">
        <v>1655.44</v>
      </c>
      <c r="P432">
        <v>1653.7503684241999</v>
      </c>
      <c r="Q432">
        <v>1610.62590423047</v>
      </c>
      <c r="R432">
        <v>45.425329931278199</v>
      </c>
      <c r="S432" s="1">
        <f>(Table2[[#This Row],[Close Price]]-Table2[[#This Row],[20D EMA]])/Table2[[#This Row],[20D EMA]]</f>
        <v>-7.3031943169188521E-3</v>
      </c>
      <c r="T432" s="1">
        <f>(Table2[[#This Row],[Close Price]]-Table2[[#This Row],[50D EMA]])/Table2[[#This Row],[50D EMA]]</f>
        <v>-6.2889590973214046E-3</v>
      </c>
      <c r="U432" s="1">
        <f>(Table2[[#This Row],[Close Price]]-Table2[[#This Row],[200D EMA]])/Table2[[#This Row],[200D EMA]]</f>
        <v>2.0317626634202737E-2</v>
      </c>
      <c r="V432">
        <v>0.87767007559958099</v>
      </c>
      <c r="W432">
        <v>1631.45</v>
      </c>
      <c r="X432">
        <v>1710.6</v>
      </c>
      <c r="Y432">
        <v>1615</v>
      </c>
      <c r="Z432">
        <v>1770</v>
      </c>
      <c r="AA432">
        <v>1631.45</v>
      </c>
      <c r="AB432">
        <v>1770</v>
      </c>
      <c r="AC432" s="1">
        <f>(Table2[[#This Row],[Close Price]]/Table2[[#This Row],[Day Low]])-1</f>
        <v>7.294124858254758E-3</v>
      </c>
      <c r="AD432" s="1">
        <f>(Table2[[#This Row],[Day High]]/Table2[[#This Row],[Close Price]])-1</f>
        <v>4.0922505856938463E-2</v>
      </c>
      <c r="AE432" s="1">
        <f>(Table2[[#This Row],[Close Price]]/Table2[[#This Row],[Current Week Low]])-1</f>
        <v>1.7554179566563466E-2</v>
      </c>
      <c r="AF432" s="1">
        <f>(Table2[[#This Row],[Current Week High]]/Table2[[#This Row],[Close Price]])-1</f>
        <v>7.7068183892658348E-2</v>
      </c>
      <c r="AG432" s="1">
        <f>(Table2[[#This Row],[Close Price]]/Table2[[#This Row],[Current Month Low]])-1</f>
        <v>7.294124858254758E-3</v>
      </c>
      <c r="AH432" s="1">
        <f>(Table2[[#This Row],[Current Month High]]/Table2[[#This Row],[Close Price]])-1</f>
        <v>7.7068183892658348E-2</v>
      </c>
      <c r="AI432">
        <v>35.208567864423202</v>
      </c>
      <c r="AJ432">
        <v>61.429273084479298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-0.11</v>
      </c>
      <c r="AM432" t="s">
        <v>3174</v>
      </c>
      <c r="AN432">
        <v>-1.04</v>
      </c>
      <c r="AO432" t="s">
        <v>3174</v>
      </c>
      <c r="AP432">
        <v>0.115696531050932</v>
      </c>
      <c r="AQ432">
        <f>(Table2[[#This Row],[Sharpe Ratio]]-AVERAGE(Table2[Sharpe Ratio]))/_xlfn.STDEV.P(Table2[Sharpe Ratio])</f>
        <v>0.63344999713466787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1.4689690070837533</v>
      </c>
      <c r="AS432">
        <f>_xlfn.RANK.AVG(Table2[[#This Row],[1Y Return vs Nifty Z-Score]],Table2[1Y Return vs Nifty Z-Score])</f>
        <v>385</v>
      </c>
      <c r="AT432">
        <f>_xlfn.RANK.AVG(Table2[[#This Row],[6M Return vs Nifty Z-Score]],Table2[6M Return vs Nifty Z-Score])</f>
        <v>674</v>
      </c>
      <c r="AU432">
        <f>_xlfn.RANK.AVG(Table2[[#This Row],[Sharpe Ratio Z-Score]],Table2[Sharpe Ratio Z-Score])</f>
        <v>185</v>
      </c>
      <c r="AV432">
        <f>(Table2[[#This Row],[Rank 1Y]]+Table2[[#This Row],[Rank 6M]]+Table2[[#This Row],[Rank Sharpe]])/3</f>
        <v>414.66666666666669</v>
      </c>
    </row>
    <row r="433" spans="1:48" x14ac:dyDescent="0.3">
      <c r="A433" t="s">
        <v>30</v>
      </c>
      <c r="B433" t="s">
        <v>31</v>
      </c>
      <c r="C433" t="s">
        <v>3128</v>
      </c>
      <c r="D433" t="s">
        <v>21</v>
      </c>
      <c r="E433">
        <v>794478.60700357496</v>
      </c>
      <c r="F433">
        <v>1918.15</v>
      </c>
      <c r="G433">
        <v>4.1019375971633103</v>
      </c>
      <c r="H433">
        <f>(Table2[[#This Row],[1Y Return vs Nifty]]-AVERAGE(Table2[1Y Return vs Nifty]))/_xlfn.STDEV.P(Table2[1Y Return vs Nifty])</f>
        <v>-0.35390480722905832</v>
      </c>
      <c r="I433">
        <v>-1.01304972345494</v>
      </c>
      <c r="J433">
        <f>(Table2[[#This Row],[1M Return vs Nifty]]-AVERAGE(Table2[1M Return vs Nifty]))/_xlfn.STDEV.P(Table2[1M Return vs Nifty])</f>
        <v>-0.17550303297274611</v>
      </c>
      <c r="K433">
        <v>17.9169905881887</v>
      </c>
      <c r="L433">
        <f>(Table2[[#This Row],[6M Return vs Nifty]]-AVERAGE(Table2[6M Return vs Nifty]))/_xlfn.STDEV.P(Table2[6M Return vs Nifty])</f>
        <v>0.30063317659629302</v>
      </c>
      <c r="M433">
        <v>2.3483812618912401</v>
      </c>
      <c r="N433">
        <f>(Table2[[#This Row],[1W Return vs Nifty]]-AVERAGE(Table2[1W Return vs Nifty]))/_xlfn.STDEV.P(Table2[1W Return vs Nifty])</f>
        <v>-8.4714436823129138E-2</v>
      </c>
      <c r="O433">
        <v>1902.93</v>
      </c>
      <c r="P433">
        <v>1856.13103300947</v>
      </c>
      <c r="Q433">
        <v>1669.5203244084901</v>
      </c>
      <c r="R433">
        <v>56.534003186877101</v>
      </c>
      <c r="S433" s="1">
        <f>(Table2[[#This Row],[Close Price]]-Table2[[#This Row],[20D EMA]])/Table2[[#This Row],[20D EMA]]</f>
        <v>7.9981922614074229E-3</v>
      </c>
      <c r="T433" s="1">
        <f>(Table2[[#This Row],[Close Price]]-Table2[[#This Row],[50D EMA]])/Table2[[#This Row],[50D EMA]]</f>
        <v>3.3413032748003016E-2</v>
      </c>
      <c r="U433" s="1">
        <f>(Table2[[#This Row],[Close Price]]-Table2[[#This Row],[200D EMA]])/Table2[[#This Row],[200D EMA]]</f>
        <v>0.14892282049911512</v>
      </c>
      <c r="V433">
        <v>1.18158761716021</v>
      </c>
      <c r="W433">
        <v>1886</v>
      </c>
      <c r="X433">
        <v>1954.1</v>
      </c>
      <c r="Y433">
        <v>1870.5</v>
      </c>
      <c r="Z433">
        <v>1954.1</v>
      </c>
      <c r="AA433">
        <v>1875</v>
      </c>
      <c r="AB433">
        <v>1954.1</v>
      </c>
      <c r="AC433" s="1">
        <f>(Table2[[#This Row],[Close Price]]/Table2[[#This Row],[Day Low]])-1</f>
        <v>1.7046659597030889E-2</v>
      </c>
      <c r="AD433" s="1">
        <f>(Table2[[#This Row],[Day High]]/Table2[[#This Row],[Close Price]])-1</f>
        <v>1.8742017047675974E-2</v>
      </c>
      <c r="AE433" s="1">
        <f>(Table2[[#This Row],[Close Price]]/Table2[[#This Row],[Current Week Low]])-1</f>
        <v>2.5474472066292497E-2</v>
      </c>
      <c r="AF433" s="1">
        <f>(Table2[[#This Row],[Current Week High]]/Table2[[#This Row],[Close Price]])-1</f>
        <v>1.8742017047675974E-2</v>
      </c>
      <c r="AG433" s="1">
        <f>(Table2[[#This Row],[Close Price]]/Table2[[#This Row],[Current Month Low]])-1</f>
        <v>2.301333333333333E-2</v>
      </c>
      <c r="AH433" s="1">
        <f>(Table2[[#This Row],[Current Month High]]/Table2[[#This Row],[Close Price]])-1</f>
        <v>1.8742017047675974E-2</v>
      </c>
      <c r="AI433">
        <v>3.0028934129239002</v>
      </c>
      <c r="AJ433">
        <v>41.9117375060111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0.04</v>
      </c>
      <c r="AM433" t="s">
        <v>3175</v>
      </c>
      <c r="AN433">
        <v>-1.76</v>
      </c>
      <c r="AO433" t="s">
        <v>3174</v>
      </c>
      <c r="AP433">
        <v>-2.8734911611047999E-2</v>
      </c>
      <c r="AQ433">
        <f>(Table2[[#This Row],[Sharpe Ratio]]-AVERAGE(Table2[Sharpe Ratio]))/_xlfn.STDEV.P(Table2[Sharpe Ratio])</f>
        <v>-1.0528025019885303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-1.3662916024171707</v>
      </c>
      <c r="AS433">
        <f>_xlfn.RANK.AVG(Table2[[#This Row],[1Y Return vs Nifty Z-Score]],Table2[1Y Return vs Nifty Z-Score])</f>
        <v>415</v>
      </c>
      <c r="AT433">
        <f>_xlfn.RANK.AVG(Table2[[#This Row],[6M Return vs Nifty Z-Score]],Table2[6M Return vs Nifty Z-Score])</f>
        <v>220</v>
      </c>
      <c r="AU433">
        <f>_xlfn.RANK.AVG(Table2[[#This Row],[Sharpe Ratio Z-Score]],Table2[Sharpe Ratio Z-Score])</f>
        <v>623</v>
      </c>
      <c r="AV433">
        <f>(Table2[[#This Row],[Rank 1Y]]+Table2[[#This Row],[Rank 6M]]+Table2[[#This Row],[Rank Sharpe]])/3</f>
        <v>419.33333333333331</v>
      </c>
    </row>
    <row r="434" spans="1:48" x14ac:dyDescent="0.3">
      <c r="A434" t="s">
        <v>1136</v>
      </c>
      <c r="B434" t="s">
        <v>1137</v>
      </c>
      <c r="C434" t="s">
        <v>3139</v>
      </c>
      <c r="D434" t="s">
        <v>527</v>
      </c>
      <c r="E434">
        <v>11208.256436275</v>
      </c>
      <c r="F434">
        <v>350.45</v>
      </c>
      <c r="G434">
        <v>-4.62668818828549</v>
      </c>
      <c r="H434">
        <f>(Table2[[#This Row],[1Y Return vs Nifty]]-AVERAGE(Table2[1Y Return vs Nifty]))/_xlfn.STDEV.P(Table2[1Y Return vs Nifty])</f>
        <v>-0.50255123712405636</v>
      </c>
      <c r="I434">
        <v>-78.121361388314995</v>
      </c>
      <c r="J434">
        <f>(Table2[[#This Row],[1M Return vs Nifty]]-AVERAGE(Table2[1M Return vs Nifty]))/_xlfn.STDEV.P(Table2[1M Return vs Nifty])</f>
        <v>-7.2306849898056829</v>
      </c>
      <c r="K434">
        <v>6.05276111246725</v>
      </c>
      <c r="L434">
        <f>(Table2[[#This Row],[6M Return vs Nifty]]-AVERAGE(Table2[6M Return vs Nifty]))/_xlfn.STDEV.P(Table2[6M Return vs Nifty])</f>
        <v>-9.2726215629700723E-2</v>
      </c>
      <c r="M434">
        <v>-3.3508697174278499</v>
      </c>
      <c r="N434">
        <f>(Table2[[#This Row],[1W Return vs Nifty]]-AVERAGE(Table2[1W Return vs Nifty]))/_xlfn.STDEV.P(Table2[1W Return vs Nifty])</f>
        <v>-1.4638825590244606</v>
      </c>
      <c r="O434">
        <v>349.61</v>
      </c>
      <c r="P434">
        <v>335.68914351567997</v>
      </c>
      <c r="Q434">
        <v>308.10698121148903</v>
      </c>
      <c r="R434">
        <v>46.520004530738902</v>
      </c>
      <c r="S434" s="1">
        <f>(Table2[[#This Row],[Close Price]]-Table2[[#This Row],[20D EMA]])/Table2[[#This Row],[20D EMA]]</f>
        <v>2.4026772689567659E-3</v>
      </c>
      <c r="T434" s="1">
        <f>(Table2[[#This Row],[Close Price]]-Table2[[#This Row],[50D EMA]])/Table2[[#This Row],[50D EMA]]</f>
        <v>4.3971801797726411E-2</v>
      </c>
      <c r="U434" s="1">
        <f>(Table2[[#This Row],[Close Price]]-Table2[[#This Row],[200D EMA]])/Table2[[#This Row],[200D EMA]]</f>
        <v>0.13742959871281238</v>
      </c>
      <c r="V434">
        <v>1.99405445683113</v>
      </c>
      <c r="W434">
        <v>343.3</v>
      </c>
      <c r="X434">
        <v>371.75</v>
      </c>
      <c r="Y434">
        <v>343.3</v>
      </c>
      <c r="Z434">
        <v>372.7</v>
      </c>
      <c r="AA434">
        <v>343.3</v>
      </c>
      <c r="AB434">
        <v>371.75</v>
      </c>
      <c r="AC434" s="1">
        <f>(Table2[[#This Row],[Close Price]]/Table2[[#This Row],[Day Low]])-1</f>
        <v>2.0827264782988575E-2</v>
      </c>
      <c r="AD434" s="1">
        <f>(Table2[[#This Row],[Day High]]/Table2[[#This Row],[Close Price]])-1</f>
        <v>6.0778998430589315E-2</v>
      </c>
      <c r="AE434" s="1">
        <f>(Table2[[#This Row],[Close Price]]/Table2[[#This Row],[Current Week Low]])-1</f>
        <v>2.0827264782988575E-2</v>
      </c>
      <c r="AF434" s="1">
        <f>(Table2[[#This Row],[Current Week High]]/Table2[[#This Row],[Close Price]])-1</f>
        <v>6.348979883007555E-2</v>
      </c>
      <c r="AG434" s="1">
        <f>(Table2[[#This Row],[Close Price]]/Table2[[#This Row],[Current Month Low]])-1</f>
        <v>2.0827264782988575E-2</v>
      </c>
      <c r="AH434" s="1">
        <f>(Table2[[#This Row],[Current Month High]]/Table2[[#This Row],[Close Price]])-1</f>
        <v>6.0778998430589315E-2</v>
      </c>
      <c r="AI434">
        <v>14.424311599372199</v>
      </c>
      <c r="AJ434">
        <v>44.455894476504497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0.08</v>
      </c>
      <c r="AM434" t="s">
        <v>3175</v>
      </c>
      <c r="AN434">
        <v>5.24</v>
      </c>
      <c r="AO434" t="s">
        <v>3175</v>
      </c>
      <c r="AP434">
        <v>2.9219968288462999E-2</v>
      </c>
      <c r="AQ434">
        <f>(Table2[[#This Row],[Sharpe Ratio]]-AVERAGE(Table2[Sharpe Ratio]))/_xlfn.STDEV.P(Table2[Sharpe Ratio])</f>
        <v>-0.37617309729824067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-9.6660180988821409</v>
      </c>
      <c r="AS434">
        <f>_xlfn.RANK.AVG(Table2[[#This Row],[1Y Return vs Nifty Z-Score]],Table2[1Y Return vs Nifty Z-Score])</f>
        <v>468</v>
      </c>
      <c r="AT434">
        <f>_xlfn.RANK.AVG(Table2[[#This Row],[6M Return vs Nifty Z-Score]],Table2[6M Return vs Nifty Z-Score])</f>
        <v>358</v>
      </c>
      <c r="AU434">
        <f>_xlfn.RANK.AVG(Table2[[#This Row],[Sharpe Ratio Z-Score]],Table2[Sharpe Ratio Z-Score])</f>
        <v>436</v>
      </c>
      <c r="AV434">
        <f>(Table2[[#This Row],[Rank 1Y]]+Table2[[#This Row],[Rank 6M]]+Table2[[#This Row],[Rank Sharpe]])/3</f>
        <v>420.66666666666669</v>
      </c>
    </row>
    <row r="435" spans="1:48" x14ac:dyDescent="0.3">
      <c r="A435" t="s">
        <v>193</v>
      </c>
      <c r="B435" t="s">
        <v>194</v>
      </c>
      <c r="C435" t="s">
        <v>3131</v>
      </c>
      <c r="D435" t="s">
        <v>195</v>
      </c>
      <c r="E435">
        <v>137404.27919520001</v>
      </c>
      <c r="F435">
        <v>1343.25</v>
      </c>
      <c r="G435">
        <v>6.9184269282038899</v>
      </c>
      <c r="H435">
        <f>(Table2[[#This Row],[1Y Return vs Nifty]]-AVERAGE(Table2[1Y Return vs Nifty]))/_xlfn.STDEV.P(Table2[1Y Return vs Nifty])</f>
        <v>-0.3059406609605278</v>
      </c>
      <c r="I435">
        <v>-6.5958672362100197</v>
      </c>
      <c r="J435">
        <f>(Table2[[#This Row],[1M Return vs Nifty]]-AVERAGE(Table2[1M Return vs Nifty]))/_xlfn.STDEV.P(Table2[1M Return vs Nifty])</f>
        <v>-0.68631428708856479</v>
      </c>
      <c r="K435">
        <v>2.96793014377451</v>
      </c>
      <c r="L435">
        <f>(Table2[[#This Row],[6M Return vs Nifty]]-AVERAGE(Table2[6M Return vs Nifty]))/_xlfn.STDEV.P(Table2[6M Return vs Nifty])</f>
        <v>-0.195004011035467</v>
      </c>
      <c r="M435">
        <v>0.41577238727746002</v>
      </c>
      <c r="N435">
        <f>(Table2[[#This Row],[1W Return vs Nifty]]-AVERAGE(Table2[1W Return vs Nifty]))/_xlfn.STDEV.P(Table2[1W Return vs Nifty])</f>
        <v>-0.55238862106639952</v>
      </c>
      <c r="O435">
        <v>1420.31</v>
      </c>
      <c r="P435">
        <v>1429.1949527974</v>
      </c>
      <c r="Q435">
        <v>1313.9135472496</v>
      </c>
      <c r="R435">
        <v>16.888867425740099</v>
      </c>
      <c r="S435" s="1">
        <f>(Table2[[#This Row],[Close Price]]-Table2[[#This Row],[20D EMA]])/Table2[[#This Row],[20D EMA]]</f>
        <v>-5.4255761066246064E-2</v>
      </c>
      <c r="T435" s="1">
        <f>(Table2[[#This Row],[Close Price]]-Table2[[#This Row],[50D EMA]])/Table2[[#This Row],[50D EMA]]</f>
        <v>-6.01352199216613E-2</v>
      </c>
      <c r="U435" s="1">
        <f>(Table2[[#This Row],[Close Price]]-Table2[[#This Row],[200D EMA]])/Table2[[#This Row],[200D EMA]]</f>
        <v>2.2327536550490436E-2</v>
      </c>
      <c r="V435">
        <v>1.43735618363247</v>
      </c>
      <c r="W435">
        <v>1333.1</v>
      </c>
      <c r="X435">
        <v>1357.15</v>
      </c>
      <c r="Y435">
        <v>1333.1</v>
      </c>
      <c r="Z435">
        <v>1415.5</v>
      </c>
      <c r="AA435">
        <v>1333.1</v>
      </c>
      <c r="AB435">
        <v>1415.5</v>
      </c>
      <c r="AC435" s="1">
        <f>(Table2[[#This Row],[Close Price]]/Table2[[#This Row],[Day Low]])-1</f>
        <v>7.6138324206735941E-3</v>
      </c>
      <c r="AD435" s="1">
        <f>(Table2[[#This Row],[Day High]]/Table2[[#This Row],[Close Price]])-1</f>
        <v>1.034803647868987E-2</v>
      </c>
      <c r="AE435" s="1">
        <f>(Table2[[#This Row],[Close Price]]/Table2[[#This Row],[Current Week Low]])-1</f>
        <v>7.6138324206735941E-3</v>
      </c>
      <c r="AF435" s="1">
        <f>(Table2[[#This Row],[Current Week High]]/Table2[[#This Row],[Close Price]])-1</f>
        <v>5.378745579750599E-2</v>
      </c>
      <c r="AG435" s="1">
        <f>(Table2[[#This Row],[Close Price]]/Table2[[#This Row],[Current Month Low]])-1</f>
        <v>7.6138324206735941E-3</v>
      </c>
      <c r="AH435" s="1">
        <f>(Table2[[#This Row],[Current Month High]]/Table2[[#This Row],[Close Price]])-1</f>
        <v>5.378745579750599E-2</v>
      </c>
      <c r="AI435">
        <v>14.785036292573899</v>
      </c>
      <c r="AJ435">
        <v>39.951031464888501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-0.12</v>
      </c>
      <c r="AM435" t="s">
        <v>3174</v>
      </c>
      <c r="AN435">
        <v>-7.96</v>
      </c>
      <c r="AO435" t="s">
        <v>3174</v>
      </c>
      <c r="AP435">
        <v>8.183182836346E-3</v>
      </c>
      <c r="AQ435">
        <f>(Table2[[#This Row],[Sharpe Ratio]]-AVERAGE(Table2[Sharpe Ratio]))/_xlfn.STDEV.P(Table2[Sharpe Ratio])</f>
        <v>-0.62177981137898841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398</v>
      </c>
      <c r="AT435">
        <f>_xlfn.RANK.AVG(Table2[[#This Row],[6M Return vs Nifty Z-Score]],Table2[6M Return vs Nifty Z-Score])</f>
        <v>380</v>
      </c>
      <c r="AU435">
        <f>_xlfn.RANK.AVG(Table2[[#This Row],[Sharpe Ratio Z-Score]],Table2[Sharpe Ratio Z-Score])</f>
        <v>488</v>
      </c>
      <c r="AV435">
        <f>(Table2[[#This Row],[Rank 1Y]]+Table2[[#This Row],[Rank 6M]]+Table2[[#This Row],[Rank Sharpe]])/3</f>
        <v>422</v>
      </c>
    </row>
    <row r="436" spans="1:48" x14ac:dyDescent="0.3">
      <c r="A436" t="s">
        <v>665</v>
      </c>
      <c r="B436" t="s">
        <v>666</v>
      </c>
      <c r="C436" t="s">
        <v>3129</v>
      </c>
      <c r="D436" t="s">
        <v>562</v>
      </c>
      <c r="E436">
        <v>28153.665591720001</v>
      </c>
      <c r="F436">
        <v>868.85</v>
      </c>
      <c r="G436">
        <v>13.4762938801279</v>
      </c>
      <c r="H436">
        <f>(Table2[[#This Row],[1Y Return vs Nifty]]-AVERAGE(Table2[1Y Return vs Nifty]))/_xlfn.STDEV.P(Table2[1Y Return vs Nifty])</f>
        <v>-0.19426173989199499</v>
      </c>
      <c r="I436">
        <v>4.3141398845705403</v>
      </c>
      <c r="J436">
        <f>(Table2[[#This Row],[1M Return vs Nifty]]-AVERAGE(Table2[1M Return vs Nifty]))/_xlfn.STDEV.P(Table2[1M Return vs Nifty])</f>
        <v>0.31191902557943563</v>
      </c>
      <c r="K436">
        <v>9.7293844261660603</v>
      </c>
      <c r="L436">
        <f>(Table2[[#This Row],[6M Return vs Nifty]]-AVERAGE(Table2[6M Return vs Nifty]))/_xlfn.STDEV.P(Table2[6M Return vs Nifty])</f>
        <v>2.9172498069322653E-2</v>
      </c>
      <c r="M436">
        <v>1.9868950417383</v>
      </c>
      <c r="N436">
        <f>(Table2[[#This Row],[1W Return vs Nifty]]-AVERAGE(Table2[1W Return vs Nifty]))/_xlfn.STDEV.P(Table2[1W Return vs Nifty])</f>
        <v>-0.17219089175713365</v>
      </c>
      <c r="O436">
        <v>867.26</v>
      </c>
      <c r="P436">
        <v>833.69891609000797</v>
      </c>
      <c r="Q436">
        <v>761.98070028290294</v>
      </c>
      <c r="R436">
        <v>45.2851715912348</v>
      </c>
      <c r="S436" s="1">
        <f>(Table2[[#This Row],[Close Price]]-Table2[[#This Row],[20D EMA]])/Table2[[#This Row],[20D EMA]]</f>
        <v>1.8333602379909505E-3</v>
      </c>
      <c r="T436" s="1">
        <f>(Table2[[#This Row],[Close Price]]-Table2[[#This Row],[50D EMA]])/Table2[[#This Row],[50D EMA]]</f>
        <v>4.2162803899096185E-2</v>
      </c>
      <c r="U436" s="1">
        <f>(Table2[[#This Row],[Close Price]]-Table2[[#This Row],[200D EMA]])/Table2[[#This Row],[200D EMA]]</f>
        <v>0.14025197708737161</v>
      </c>
      <c r="V436">
        <v>0.74434831595490103</v>
      </c>
      <c r="W436">
        <v>862.15</v>
      </c>
      <c r="X436">
        <v>877.95</v>
      </c>
      <c r="Y436">
        <v>858.65</v>
      </c>
      <c r="Z436">
        <v>898.7</v>
      </c>
      <c r="AA436">
        <v>858.65</v>
      </c>
      <c r="AB436">
        <v>898.7</v>
      </c>
      <c r="AC436" s="1">
        <f>(Table2[[#This Row],[Close Price]]/Table2[[#This Row],[Day Low]])-1</f>
        <v>7.7712695006670884E-3</v>
      </c>
      <c r="AD436" s="1">
        <f>(Table2[[#This Row],[Day High]]/Table2[[#This Row],[Close Price]])-1</f>
        <v>1.0473614547965804E-2</v>
      </c>
      <c r="AE436" s="1">
        <f>(Table2[[#This Row],[Close Price]]/Table2[[#This Row],[Current Week Low]])-1</f>
        <v>1.187911256041474E-2</v>
      </c>
      <c r="AF436" s="1">
        <f>(Table2[[#This Row],[Current Week High]]/Table2[[#This Row],[Close Price]])-1</f>
        <v>3.4355757610634807E-2</v>
      </c>
      <c r="AG436" s="1">
        <f>(Table2[[#This Row],[Close Price]]/Table2[[#This Row],[Current Month Low]])-1</f>
        <v>1.187911256041474E-2</v>
      </c>
      <c r="AH436" s="1">
        <f>(Table2[[#This Row],[Current Month High]]/Table2[[#This Row],[Close Price]])-1</f>
        <v>3.4355757610634807E-2</v>
      </c>
      <c r="AI436">
        <v>6.1690740634171499</v>
      </c>
      <c r="AJ436">
        <v>42.902960526315702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0.13</v>
      </c>
      <c r="AM436" t="s">
        <v>3175</v>
      </c>
      <c r="AN436">
        <v>1.48</v>
      </c>
      <c r="AO436" t="s">
        <v>3175</v>
      </c>
      <c r="AP436">
        <v>-1.4334930502331001E-2</v>
      </c>
      <c r="AQ436">
        <f>(Table2[[#This Row],[Sharpe Ratio]]-AVERAGE(Table2[Sharpe Ratio]))/_xlfn.STDEV.P(Table2[Sharpe Ratio])</f>
        <v>-0.88468118654387862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-0.91004229454424901</v>
      </c>
      <c r="AS436">
        <f>_xlfn.RANK.AVG(Table2[[#This Row],[1Y Return vs Nifty Z-Score]],Table2[1Y Return vs Nifty Z-Score])</f>
        <v>357</v>
      </c>
      <c r="AT436">
        <f>_xlfn.RANK.AVG(Table2[[#This Row],[6M Return vs Nifty Z-Score]],Table2[6M Return vs Nifty Z-Score])</f>
        <v>310</v>
      </c>
      <c r="AU436">
        <f>_xlfn.RANK.AVG(Table2[[#This Row],[Sharpe Ratio Z-Score]],Table2[Sharpe Ratio Z-Score])</f>
        <v>600</v>
      </c>
      <c r="AV436">
        <f>(Table2[[#This Row],[Rank 1Y]]+Table2[[#This Row],[Rank 6M]]+Table2[[#This Row],[Rank Sharpe]])/3</f>
        <v>422.33333333333331</v>
      </c>
    </row>
    <row r="437" spans="1:48" x14ac:dyDescent="0.3">
      <c r="A437" t="s">
        <v>240</v>
      </c>
      <c r="B437" t="s">
        <v>241</v>
      </c>
      <c r="C437" t="s">
        <v>3129</v>
      </c>
      <c r="D437" t="s">
        <v>43</v>
      </c>
      <c r="E437">
        <v>109161.276756575</v>
      </c>
      <c r="F437">
        <v>755.75</v>
      </c>
      <c r="G437">
        <v>6.8466355905010898</v>
      </c>
      <c r="H437">
        <f>(Table2[[#This Row],[1Y Return vs Nifty]]-AVERAGE(Table2[1Y Return vs Nifty]))/_xlfn.STDEV.P(Table2[1Y Return vs Nifty])</f>
        <v>-0.30716325043901105</v>
      </c>
      <c r="I437">
        <v>0.46724476901892997</v>
      </c>
      <c r="J437">
        <f>(Table2[[#This Row],[1M Return vs Nifty]]-AVERAGE(Table2[1M Return vs Nifty]))/_xlfn.STDEV.P(Table2[1M Return vs Nifty])</f>
        <v>-4.0060474724382039E-2</v>
      </c>
      <c r="K437">
        <v>13.659031706048101</v>
      </c>
      <c r="L437">
        <f>(Table2[[#This Row],[6M Return vs Nifty]]-AVERAGE(Table2[6M Return vs Nifty]))/_xlfn.STDEV.P(Table2[6M Return vs Nifty])</f>
        <v>0.1594602397924684</v>
      </c>
      <c r="M437">
        <v>2.8177872437067402</v>
      </c>
      <c r="N437">
        <f>(Table2[[#This Row],[1W Return vs Nifty]]-AVERAGE(Table2[1W Return vs Nifty]))/_xlfn.STDEV.P(Table2[1W Return vs Nifty])</f>
        <v>2.887764200262237E-2</v>
      </c>
      <c r="O437">
        <v>762.94</v>
      </c>
      <c r="P437">
        <v>736.08484053107497</v>
      </c>
      <c r="Q437">
        <v>640.83006509434301</v>
      </c>
      <c r="R437">
        <v>39.954080764555201</v>
      </c>
      <c r="S437" s="1">
        <f>(Table2[[#This Row],[Close Price]]-Table2[[#This Row],[20D EMA]])/Table2[[#This Row],[20D EMA]]</f>
        <v>-9.4240700448266629E-3</v>
      </c>
      <c r="T437" s="1">
        <f>(Table2[[#This Row],[Close Price]]-Table2[[#This Row],[50D EMA]])/Table2[[#This Row],[50D EMA]]</f>
        <v>2.6715887063693482E-2</v>
      </c>
      <c r="U437" s="1">
        <f>(Table2[[#This Row],[Close Price]]-Table2[[#This Row],[200D EMA]])/Table2[[#This Row],[200D EMA]]</f>
        <v>0.17932981170092024</v>
      </c>
      <c r="V437">
        <v>0.74486870455537402</v>
      </c>
      <c r="W437">
        <v>751.75</v>
      </c>
      <c r="X437">
        <v>770.65</v>
      </c>
      <c r="Y437">
        <v>748.95</v>
      </c>
      <c r="Z437">
        <v>796.8</v>
      </c>
      <c r="AA437">
        <v>748.95</v>
      </c>
      <c r="AB437">
        <v>796.8</v>
      </c>
      <c r="AC437" s="1">
        <f>(Table2[[#This Row],[Close Price]]/Table2[[#This Row],[Day Low]])-1</f>
        <v>5.3209178583306649E-3</v>
      </c>
      <c r="AD437" s="1">
        <f>(Table2[[#This Row],[Day High]]/Table2[[#This Row],[Close Price]])-1</f>
        <v>1.9715514389679001E-2</v>
      </c>
      <c r="AE437" s="1">
        <f>(Table2[[#This Row],[Close Price]]/Table2[[#This Row],[Current Week Low]])-1</f>
        <v>9.0793777955804345E-3</v>
      </c>
      <c r="AF437" s="1">
        <f>(Table2[[#This Row],[Current Week High]]/Table2[[#This Row],[Close Price]])-1</f>
        <v>5.431690373800846E-2</v>
      </c>
      <c r="AG437" s="1">
        <f>(Table2[[#This Row],[Close Price]]/Table2[[#This Row],[Current Month Low]])-1</f>
        <v>9.0793777955804345E-3</v>
      </c>
      <c r="AH437" s="1">
        <f>(Table2[[#This Row],[Current Month High]]/Table2[[#This Row],[Close Price]])-1</f>
        <v>5.431690373800846E-2</v>
      </c>
      <c r="AI437">
        <v>5.4316903738008397</v>
      </c>
      <c r="AJ437">
        <v>63.070449886719103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0.16</v>
      </c>
      <c r="AM437" t="s">
        <v>3175</v>
      </c>
      <c r="AN437">
        <v>0.77</v>
      </c>
      <c r="AO437" t="s">
        <v>3175</v>
      </c>
      <c r="AP437">
        <v>-1.5319951940076E-2</v>
      </c>
      <c r="AQ437">
        <f>(Table2[[#This Row],[Sharpe Ratio]]-AVERAGE(Table2[Sharpe Ratio]))/_xlfn.STDEV.P(Table2[Sharpe Ratio])</f>
        <v>-0.8961814168986687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-1.0550672602669708</v>
      </c>
      <c r="AS437">
        <f>_xlfn.RANK.AVG(Table2[[#This Row],[1Y Return vs Nifty Z-Score]],Table2[1Y Return vs Nifty Z-Score])</f>
        <v>399</v>
      </c>
      <c r="AT437">
        <f>_xlfn.RANK.AVG(Table2[[#This Row],[6M Return vs Nifty Z-Score]],Table2[6M Return vs Nifty Z-Score])</f>
        <v>267</v>
      </c>
      <c r="AU437">
        <f>_xlfn.RANK.AVG(Table2[[#This Row],[Sharpe Ratio Z-Score]],Table2[Sharpe Ratio Z-Score])</f>
        <v>602</v>
      </c>
      <c r="AV437">
        <f>(Table2[[#This Row],[Rank 1Y]]+Table2[[#This Row],[Rank 6M]]+Table2[[#This Row],[Rank Sharpe]])/3</f>
        <v>422.66666666666669</v>
      </c>
    </row>
    <row r="438" spans="1:48" x14ac:dyDescent="0.3">
      <c r="A438" t="s">
        <v>544</v>
      </c>
      <c r="B438" t="s">
        <v>545</v>
      </c>
      <c r="C438" t="s">
        <v>3143</v>
      </c>
      <c r="D438" t="s">
        <v>276</v>
      </c>
      <c r="E438">
        <v>38578.77164685</v>
      </c>
      <c r="F438">
        <v>2828.5</v>
      </c>
      <c r="G438">
        <v>6.6202330374215004</v>
      </c>
      <c r="H438">
        <f>(Table2[[#This Row],[1Y Return vs Nifty]]-AVERAGE(Table2[1Y Return vs Nifty]))/_xlfn.STDEV.P(Table2[1Y Return vs Nifty])</f>
        <v>-0.31101883229824223</v>
      </c>
      <c r="I438">
        <v>-0.41068971457514802</v>
      </c>
      <c r="J438">
        <f>(Table2[[#This Row],[1M Return vs Nifty]]-AVERAGE(Table2[1M Return vs Nifty]))/_xlfn.STDEV.P(Table2[1M Return vs Nifty])</f>
        <v>-0.12038887764488222</v>
      </c>
      <c r="K438">
        <v>16.625573819363499</v>
      </c>
      <c r="L438">
        <f>(Table2[[#This Row],[6M Return vs Nifty]]-AVERAGE(Table2[6M Return vs Nifty]))/_xlfn.STDEV.P(Table2[6M Return vs Nifty])</f>
        <v>0.257816159584352</v>
      </c>
      <c r="M438">
        <v>6.52539588947793</v>
      </c>
      <c r="N438">
        <f>(Table2[[#This Row],[1W Return vs Nifty]]-AVERAGE(Table2[1W Return vs Nifty]))/_xlfn.STDEV.P(Table2[1W Return vs Nifty])</f>
        <v>0.92608600717214351</v>
      </c>
      <c r="O438">
        <v>2887.75</v>
      </c>
      <c r="P438">
        <v>2862.8922141438802</v>
      </c>
      <c r="Q438">
        <v>2573.2509443967301</v>
      </c>
      <c r="R438">
        <v>39.276384664347802</v>
      </c>
      <c r="S438" s="1">
        <f>(Table2[[#This Row],[Close Price]]-Table2[[#This Row],[20D EMA]])/Table2[[#This Row],[20D EMA]]</f>
        <v>-2.0517704094883561E-2</v>
      </c>
      <c r="T438" s="1">
        <f>(Table2[[#This Row],[Close Price]]-Table2[[#This Row],[50D EMA]])/Table2[[#This Row],[50D EMA]]</f>
        <v>-1.2013101287561001E-2</v>
      </c>
      <c r="U438" s="1">
        <f>(Table2[[#This Row],[Close Price]]-Table2[[#This Row],[200D EMA]])/Table2[[#This Row],[200D EMA]]</f>
        <v>9.9193223326732388E-2</v>
      </c>
      <c r="V438">
        <v>0.77984734703738601</v>
      </c>
      <c r="W438">
        <v>2816</v>
      </c>
      <c r="X438">
        <v>2923.85</v>
      </c>
      <c r="Y438">
        <v>2816</v>
      </c>
      <c r="Z438">
        <v>2986.9</v>
      </c>
      <c r="AA438">
        <v>2816</v>
      </c>
      <c r="AB438">
        <v>2986.9</v>
      </c>
      <c r="AC438" s="1">
        <f>(Table2[[#This Row],[Close Price]]/Table2[[#This Row],[Day Low]])-1</f>
        <v>4.4389204545454142E-3</v>
      </c>
      <c r="AD438" s="1">
        <f>(Table2[[#This Row],[Day High]]/Table2[[#This Row],[Close Price]])-1</f>
        <v>3.3710447233515906E-2</v>
      </c>
      <c r="AE438" s="1">
        <f>(Table2[[#This Row],[Close Price]]/Table2[[#This Row],[Current Week Low]])-1</f>
        <v>4.4389204545454142E-3</v>
      </c>
      <c r="AF438" s="1">
        <f>(Table2[[#This Row],[Current Week High]]/Table2[[#This Row],[Close Price]])-1</f>
        <v>5.6001414177125675E-2</v>
      </c>
      <c r="AG438" s="1">
        <f>(Table2[[#This Row],[Close Price]]/Table2[[#This Row],[Current Month Low]])-1</f>
        <v>4.4389204545454142E-3</v>
      </c>
      <c r="AH438" s="1">
        <f>(Table2[[#This Row],[Current Month High]]/Table2[[#This Row],[Close Price]])-1</f>
        <v>5.6001414177125675E-2</v>
      </c>
      <c r="AI438">
        <v>12.0381827823935</v>
      </c>
      <c r="AJ438">
        <v>47.175898223066298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</v>
      </c>
      <c r="AM438" t="s">
        <v>3176</v>
      </c>
      <c r="AN438">
        <v>-2.57</v>
      </c>
      <c r="AO438" t="s">
        <v>3174</v>
      </c>
      <c r="AP438">
        <v>-3.4274347159405E-2</v>
      </c>
      <c r="AQ438">
        <f>(Table2[[#This Row],[Sharpe Ratio]]-AVERAGE(Table2[Sharpe Ratio]))/_xlfn.STDEV.P(Table2[Sharpe Ratio])</f>
        <v>-1.1174760028896451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-0.3649815460762742</v>
      </c>
      <c r="AS438">
        <f>_xlfn.RANK.AVG(Table2[[#This Row],[1Y Return vs Nifty Z-Score]],Table2[1Y Return vs Nifty Z-Score])</f>
        <v>400</v>
      </c>
      <c r="AT438">
        <f>_xlfn.RANK.AVG(Table2[[#This Row],[6M Return vs Nifty Z-Score]],Table2[6M Return vs Nifty Z-Score])</f>
        <v>233</v>
      </c>
      <c r="AU438">
        <f>_xlfn.RANK.AVG(Table2[[#This Row],[Sharpe Ratio Z-Score]],Table2[Sharpe Ratio Z-Score])</f>
        <v>636</v>
      </c>
      <c r="AV438">
        <f>(Table2[[#This Row],[Rank 1Y]]+Table2[[#This Row],[Rank 6M]]+Table2[[#This Row],[Rank Sharpe]])/3</f>
        <v>423</v>
      </c>
    </row>
    <row r="439" spans="1:48" x14ac:dyDescent="0.3">
      <c r="A439" t="s">
        <v>829</v>
      </c>
      <c r="B439" t="s">
        <v>830</v>
      </c>
      <c r="C439" t="s">
        <v>3129</v>
      </c>
      <c r="D439" t="s">
        <v>562</v>
      </c>
      <c r="E439">
        <v>19557.5662037</v>
      </c>
      <c r="F439">
        <v>461</v>
      </c>
      <c r="G439">
        <v>-51.410951663281203</v>
      </c>
      <c r="H439">
        <f>(Table2[[#This Row],[1Y Return vs Nifty]]-AVERAGE(Table2[1Y Return vs Nifty]))/_xlfn.STDEV.P(Table2[1Y Return vs Nifty])</f>
        <v>-1.2992761640212975</v>
      </c>
      <c r="I439">
        <v>-1.0478072724632499</v>
      </c>
      <c r="J439">
        <f>(Table2[[#This Row],[1M Return vs Nifty]]-AVERAGE(Table2[1M Return vs Nifty]))/_xlfn.STDEV.P(Table2[1M Return vs Nifty])</f>
        <v>-0.17868324568046276</v>
      </c>
      <c r="K439">
        <v>22.546646686132501</v>
      </c>
      <c r="L439">
        <f>(Table2[[#This Row],[6M Return vs Nifty]]-AVERAGE(Table2[6M Return vs Nifty]))/_xlfn.STDEV.P(Table2[6M Return vs Nifty])</f>
        <v>0.45412976165722885</v>
      </c>
      <c r="M439">
        <v>-2.7897204765859902</v>
      </c>
      <c r="N439">
        <f>(Table2[[#This Row],[1W Return vs Nifty]]-AVERAGE(Table2[1W Return vs Nifty]))/_xlfn.STDEV.P(Table2[1W Return vs Nifty])</f>
        <v>-1.3280894262821235</v>
      </c>
      <c r="O439">
        <v>480.9</v>
      </c>
      <c r="P439">
        <v>472.75912789320898</v>
      </c>
      <c r="Q439">
        <v>476.63803872070099</v>
      </c>
      <c r="R439">
        <v>37.219330327634502</v>
      </c>
      <c r="S439" s="1">
        <f>(Table2[[#This Row],[Close Price]]-Table2[[#This Row],[20D EMA]])/Table2[[#This Row],[20D EMA]]</f>
        <v>-4.1380744437512954E-2</v>
      </c>
      <c r="T439" s="1">
        <f>(Table2[[#This Row],[Close Price]]-Table2[[#This Row],[50D EMA]])/Table2[[#This Row],[50D EMA]]</f>
        <v>-2.4873402118351567E-2</v>
      </c>
      <c r="U439" s="1">
        <f>(Table2[[#This Row],[Close Price]]-Table2[[#This Row],[200D EMA]])/Table2[[#This Row],[200D EMA]]</f>
        <v>-3.2809044705440563E-2</v>
      </c>
      <c r="V439">
        <v>2.50217360206201</v>
      </c>
      <c r="W439">
        <v>448.25</v>
      </c>
      <c r="X439">
        <v>471.45</v>
      </c>
      <c r="Y439">
        <v>448.25</v>
      </c>
      <c r="Z439">
        <v>482.5</v>
      </c>
      <c r="AA439">
        <v>448.25</v>
      </c>
      <c r="AB439">
        <v>482.5</v>
      </c>
      <c r="AC439" s="1">
        <f>(Table2[[#This Row],[Close Price]]/Table2[[#This Row],[Day Low]])-1</f>
        <v>2.844394868934752E-2</v>
      </c>
      <c r="AD439" s="1">
        <f>(Table2[[#This Row],[Day High]]/Table2[[#This Row],[Close Price]])-1</f>
        <v>2.2668112798264639E-2</v>
      </c>
      <c r="AE439" s="1">
        <f>(Table2[[#This Row],[Close Price]]/Table2[[#This Row],[Current Week Low]])-1</f>
        <v>2.844394868934752E-2</v>
      </c>
      <c r="AF439" s="1">
        <f>(Table2[[#This Row],[Current Week High]]/Table2[[#This Row],[Close Price]])-1</f>
        <v>4.6637744034707218E-2</v>
      </c>
      <c r="AG439" s="1">
        <f>(Table2[[#This Row],[Close Price]]/Table2[[#This Row],[Current Month Low]])-1</f>
        <v>2.844394868934752E-2</v>
      </c>
      <c r="AH439" s="1">
        <f>(Table2[[#This Row],[Current Month High]]/Table2[[#This Row],[Close Price]])-1</f>
        <v>4.6637744034707218E-2</v>
      </c>
      <c r="AI439">
        <v>48.5949177430305</v>
      </c>
      <c r="AJ439">
        <v>51.5051925857762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-0.05</v>
      </c>
      <c r="AM439" t="s">
        <v>3174</v>
      </c>
      <c r="AN439">
        <v>-10.61</v>
      </c>
      <c r="AO439" t="s">
        <v>3174</v>
      </c>
      <c r="AP439">
        <v>5.1324968814093999E-2</v>
      </c>
      <c r="AQ439">
        <f>(Table2[[#This Row],[Sharpe Ratio]]-AVERAGE(Table2[Sharpe Ratio]))/_xlfn.STDEV.P(Table2[Sharpe Ratio])</f>
        <v>-0.11809485829109814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713</v>
      </c>
      <c r="AT439">
        <f>_xlfn.RANK.AVG(Table2[[#This Row],[6M Return vs Nifty Z-Score]],Table2[6M Return vs Nifty Z-Score])</f>
        <v>187</v>
      </c>
      <c r="AU439">
        <f>_xlfn.RANK.AVG(Table2[[#This Row],[Sharpe Ratio Z-Score]],Table2[Sharpe Ratio Z-Score])</f>
        <v>371</v>
      </c>
      <c r="AV439">
        <f>(Table2[[#This Row],[Rank 1Y]]+Table2[[#This Row],[Rank 6M]]+Table2[[#This Row],[Rank Sharpe]])/3</f>
        <v>423.66666666666669</v>
      </c>
    </row>
    <row r="440" spans="1:48" x14ac:dyDescent="0.3">
      <c r="A440" t="s">
        <v>198</v>
      </c>
      <c r="B440" t="s">
        <v>199</v>
      </c>
      <c r="C440" t="s">
        <v>3129</v>
      </c>
      <c r="D440" t="s">
        <v>34</v>
      </c>
      <c r="E440">
        <v>129589.164843561</v>
      </c>
      <c r="F440">
        <v>250.59</v>
      </c>
      <c r="G440">
        <v>-13.325097886317099</v>
      </c>
      <c r="H440">
        <f>(Table2[[#This Row],[1Y Return vs Nifty]]-AVERAGE(Table2[1Y Return vs Nifty]))/_xlfn.STDEV.P(Table2[1Y Return vs Nifty])</f>
        <v>-0.65068309420652204</v>
      </c>
      <c r="I440">
        <v>-0.51462134306121099</v>
      </c>
      <c r="J440">
        <f>(Table2[[#This Row],[1M Return vs Nifty]]-AVERAGE(Table2[1M Return vs Nifty]))/_xlfn.STDEV.P(Table2[1M Return vs Nifty])</f>
        <v>-0.12989831358255555</v>
      </c>
      <c r="K440">
        <v>-18.103102483474501</v>
      </c>
      <c r="L440">
        <f>(Table2[[#This Row],[6M Return vs Nifty]]-AVERAGE(Table2[6M Return vs Nifty]))/_xlfn.STDEV.P(Table2[6M Return vs Nifty])</f>
        <v>-0.89361563219384343</v>
      </c>
      <c r="M440">
        <v>4.3905611256160197</v>
      </c>
      <c r="N440">
        <f>(Table2[[#This Row],[1W Return vs Nifty]]-AVERAGE(Table2[1W Return vs Nifty]))/_xlfn.STDEV.P(Table2[1W Return vs Nifty])</f>
        <v>0.40947495368993325</v>
      </c>
      <c r="O440">
        <v>244.52</v>
      </c>
      <c r="P440">
        <v>247.20519126083201</v>
      </c>
      <c r="Q440">
        <v>245.82365969987299</v>
      </c>
      <c r="R440">
        <v>65.033056282924804</v>
      </c>
      <c r="S440" s="1">
        <f>(Table2[[#This Row],[Close Price]]-Table2[[#This Row],[20D EMA]])/Table2[[#This Row],[20D EMA]]</f>
        <v>2.4824145264191039E-2</v>
      </c>
      <c r="T440" s="1">
        <f>(Table2[[#This Row],[Close Price]]-Table2[[#This Row],[50D EMA]])/Table2[[#This Row],[50D EMA]]</f>
        <v>1.3692304445162734E-2</v>
      </c>
      <c r="U440" s="1">
        <f>(Table2[[#This Row],[Close Price]]-Table2[[#This Row],[200D EMA]])/Table2[[#This Row],[200D EMA]]</f>
        <v>1.9389265890623609E-2</v>
      </c>
      <c r="V440">
        <v>1.0112603928819299</v>
      </c>
      <c r="W440">
        <v>244.34</v>
      </c>
      <c r="X440">
        <v>255.7</v>
      </c>
      <c r="Y440">
        <v>243.5</v>
      </c>
      <c r="Z440">
        <v>255.7</v>
      </c>
      <c r="AA440">
        <v>243.5</v>
      </c>
      <c r="AB440">
        <v>255.7</v>
      </c>
      <c r="AC440" s="1">
        <f>(Table2[[#This Row],[Close Price]]/Table2[[#This Row],[Day Low]])-1</f>
        <v>2.5579111074731875E-2</v>
      </c>
      <c r="AD440" s="1">
        <f>(Table2[[#This Row],[Day High]]/Table2[[#This Row],[Close Price]])-1</f>
        <v>2.0391875174587959E-2</v>
      </c>
      <c r="AE440" s="1">
        <f>(Table2[[#This Row],[Close Price]]/Table2[[#This Row],[Current Week Low]])-1</f>
        <v>2.9117043121149822E-2</v>
      </c>
      <c r="AF440" s="1">
        <f>(Table2[[#This Row],[Current Week High]]/Table2[[#This Row],[Close Price]])-1</f>
        <v>2.0391875174587959E-2</v>
      </c>
      <c r="AG440" s="1">
        <f>(Table2[[#This Row],[Close Price]]/Table2[[#This Row],[Current Month Low]])-1</f>
        <v>2.9117043121149822E-2</v>
      </c>
      <c r="AH440" s="1">
        <f>(Table2[[#This Row],[Current Month High]]/Table2[[#This Row],[Close Price]])-1</f>
        <v>2.0391875174587959E-2</v>
      </c>
      <c r="AI440">
        <v>19.597749311624501</v>
      </c>
      <c r="AJ440">
        <v>33.398988554697802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-0.01</v>
      </c>
      <c r="AM440" t="s">
        <v>3174</v>
      </c>
      <c r="AN440">
        <v>4.63</v>
      </c>
      <c r="AO440" t="s">
        <v>3175</v>
      </c>
      <c r="AP440">
        <v>0.13898730093307901</v>
      </c>
      <c r="AQ440">
        <f>(Table2[[#This Row],[Sharpe Ratio]]-AVERAGE(Table2[Sharpe Ratio]))/_xlfn.STDEV.P(Table2[Sharpe Ratio])</f>
        <v>0.90537221986139682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537</v>
      </c>
      <c r="AT440">
        <f>_xlfn.RANK.AVG(Table2[[#This Row],[6M Return vs Nifty Z-Score]],Table2[6M Return vs Nifty Z-Score])</f>
        <v>615</v>
      </c>
      <c r="AU440">
        <f>_xlfn.RANK.AVG(Table2[[#This Row],[Sharpe Ratio Z-Score]],Table2[Sharpe Ratio Z-Score])</f>
        <v>127</v>
      </c>
      <c r="AV440">
        <f>(Table2[[#This Row],[Rank 1Y]]+Table2[[#This Row],[Rank 6M]]+Table2[[#This Row],[Rank Sharpe]])/3</f>
        <v>426.33333333333331</v>
      </c>
    </row>
    <row r="441" spans="1:48" x14ac:dyDescent="0.3">
      <c r="A441" t="s">
        <v>1536</v>
      </c>
      <c r="B441" t="s">
        <v>1537</v>
      </c>
      <c r="C441" t="s">
        <v>3140</v>
      </c>
      <c r="D441" t="s">
        <v>135</v>
      </c>
      <c r="E441">
        <v>6545.3779842000004</v>
      </c>
      <c r="F441">
        <v>928.95</v>
      </c>
      <c r="G441">
        <v>9.2474672286208595</v>
      </c>
      <c r="H441">
        <f>(Table2[[#This Row],[1Y Return vs Nifty]]-AVERAGE(Table2[1Y Return vs Nifty]))/_xlfn.STDEV.P(Table2[1Y Return vs Nifty])</f>
        <v>-0.26627765623924621</v>
      </c>
      <c r="I441">
        <v>1.3886299223437799</v>
      </c>
      <c r="J441">
        <f>(Table2[[#This Row],[1M Return vs Nifty]]-AVERAGE(Table2[1M Return vs Nifty]))/_xlfn.STDEV.P(Table2[1M Return vs Nifty])</f>
        <v>4.4243535682237572E-2</v>
      </c>
      <c r="K441">
        <v>-1.82185222049511</v>
      </c>
      <c r="L441">
        <f>(Table2[[#This Row],[6M Return vs Nifty]]-AVERAGE(Table2[6M Return vs Nifty]))/_xlfn.STDEV.P(Table2[6M Return vs Nifty])</f>
        <v>-0.35380959411690099</v>
      </c>
      <c r="M441">
        <v>2.5551118999147899</v>
      </c>
      <c r="N441">
        <f>(Table2[[#This Row],[1W Return vs Nifty]]-AVERAGE(Table2[1W Return vs Nifty]))/_xlfn.STDEV.P(Table2[1W Return vs Nifty])</f>
        <v>-3.468745838701081E-2</v>
      </c>
      <c r="O441">
        <v>949.66</v>
      </c>
      <c r="P441">
        <v>940.28186268685204</v>
      </c>
      <c r="Q441">
        <v>875.54789881507895</v>
      </c>
      <c r="R441">
        <v>34.829456057199202</v>
      </c>
      <c r="S441" s="1">
        <f>(Table2[[#This Row],[Close Price]]-Table2[[#This Row],[20D EMA]])/Table2[[#This Row],[20D EMA]]</f>
        <v>-2.1807804898595205E-2</v>
      </c>
      <c r="T441" s="1">
        <f>(Table2[[#This Row],[Close Price]]-Table2[[#This Row],[50D EMA]])/Table2[[#This Row],[50D EMA]]</f>
        <v>-1.2051559363775491E-2</v>
      </c>
      <c r="U441" s="1">
        <f>(Table2[[#This Row],[Close Price]]-Table2[[#This Row],[200D EMA]])/Table2[[#This Row],[200D EMA]]</f>
        <v>6.0992780928596509E-2</v>
      </c>
      <c r="V441">
        <v>0.52824103748350204</v>
      </c>
      <c r="W441">
        <v>912.6</v>
      </c>
      <c r="X441">
        <v>948.6</v>
      </c>
      <c r="Y441">
        <v>912.6</v>
      </c>
      <c r="Z441">
        <v>954.35</v>
      </c>
      <c r="AA441">
        <v>912.6</v>
      </c>
      <c r="AB441">
        <v>954.35</v>
      </c>
      <c r="AC441" s="1">
        <f>(Table2[[#This Row],[Close Price]]/Table2[[#This Row],[Day Low]])-1</f>
        <v>1.7915844838921835E-2</v>
      </c>
      <c r="AD441" s="1">
        <f>(Table2[[#This Row],[Day High]]/Table2[[#This Row],[Close Price]])-1</f>
        <v>2.1152914580978566E-2</v>
      </c>
      <c r="AE441" s="1">
        <f>(Table2[[#This Row],[Close Price]]/Table2[[#This Row],[Current Week Low]])-1</f>
        <v>1.7915844838921835E-2</v>
      </c>
      <c r="AF441" s="1">
        <f>(Table2[[#This Row],[Current Week High]]/Table2[[#This Row],[Close Price]])-1</f>
        <v>2.7342698745895788E-2</v>
      </c>
      <c r="AG441" s="1">
        <f>(Table2[[#This Row],[Close Price]]/Table2[[#This Row],[Current Month Low]])-1</f>
        <v>1.7915844838921835E-2</v>
      </c>
      <c r="AH441" s="1">
        <f>(Table2[[#This Row],[Current Month High]]/Table2[[#This Row],[Close Price]])-1</f>
        <v>2.7342698745895788E-2</v>
      </c>
      <c r="AI441">
        <v>10.867108025189699</v>
      </c>
      <c r="AJ441">
        <v>50.791331872412897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0.01</v>
      </c>
      <c r="AM441" t="s">
        <v>3175</v>
      </c>
      <c r="AN441">
        <v>-2.99</v>
      </c>
      <c r="AO441" t="s">
        <v>3174</v>
      </c>
      <c r="AP441">
        <v>2.0010950623400001E-2</v>
      </c>
      <c r="AQ441">
        <f>(Table2[[#This Row],[Sharpe Ratio]]-AVERAGE(Table2[Sharpe Ratio]))/_xlfn.STDEV.P(Table2[Sharpe Ratio])</f>
        <v>-0.48368936083460107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-1.0942205338955213</v>
      </c>
      <c r="AS441">
        <f>_xlfn.RANK.AVG(Table2[[#This Row],[1Y Return vs Nifty Z-Score]],Table2[1Y Return vs Nifty Z-Score])</f>
        <v>382</v>
      </c>
      <c r="AT441">
        <f>_xlfn.RANK.AVG(Table2[[#This Row],[6M Return vs Nifty Z-Score]],Table2[6M Return vs Nifty Z-Score])</f>
        <v>441</v>
      </c>
      <c r="AU441">
        <f>_xlfn.RANK.AVG(Table2[[#This Row],[Sharpe Ratio Z-Score]],Table2[Sharpe Ratio Z-Score])</f>
        <v>458</v>
      </c>
      <c r="AV441">
        <f>(Table2[[#This Row],[Rank 1Y]]+Table2[[#This Row],[Rank 6M]]+Table2[[#This Row],[Rank Sharpe]])/3</f>
        <v>427</v>
      </c>
    </row>
    <row r="442" spans="1:48" x14ac:dyDescent="0.3">
      <c r="A442" t="s">
        <v>1456</v>
      </c>
      <c r="B442" t="s">
        <v>1457</v>
      </c>
      <c r="C442" t="s">
        <v>607</v>
      </c>
      <c r="D442" t="s">
        <v>607</v>
      </c>
      <c r="E442">
        <v>7248.7888439999997</v>
      </c>
      <c r="F442">
        <v>366</v>
      </c>
      <c r="G442">
        <v>36.6846076458787</v>
      </c>
      <c r="H442">
        <f>(Table2[[#This Row],[1Y Return vs Nifty]]-AVERAGE(Table2[1Y Return vs Nifty]))/_xlfn.STDEV.P(Table2[1Y Return vs Nifty])</f>
        <v>0.20097034703203093</v>
      </c>
      <c r="I442">
        <v>-9.8248953681962892</v>
      </c>
      <c r="J442">
        <f>(Table2[[#This Row],[1M Return vs Nifty]]-AVERAGE(Table2[1M Return vs Nifty]))/_xlfn.STDEV.P(Table2[1M Return vs Nifty])</f>
        <v>-0.98176078984576975</v>
      </c>
      <c r="K442">
        <v>-13.347248916617</v>
      </c>
      <c r="L442">
        <f>(Table2[[#This Row],[6M Return vs Nifty]]-AVERAGE(Table2[6M Return vs Nifty]))/_xlfn.STDEV.P(Table2[6M Return vs Nifty])</f>
        <v>-0.73593496086131815</v>
      </c>
      <c r="M442">
        <v>0.129534145940881</v>
      </c>
      <c r="N442">
        <f>(Table2[[#This Row],[1W Return vs Nifty]]-AVERAGE(Table2[1W Return vs Nifty]))/_xlfn.STDEV.P(Table2[1W Return vs Nifty])</f>
        <v>-0.62165573340079006</v>
      </c>
      <c r="O442">
        <v>391.09</v>
      </c>
      <c r="P442">
        <v>394.27938434036599</v>
      </c>
      <c r="Q442">
        <v>354.89527469751903</v>
      </c>
      <c r="R442">
        <v>25.906520821212698</v>
      </c>
      <c r="S442" s="1">
        <f>(Table2[[#This Row],[Close Price]]-Table2[[#This Row],[20D EMA]])/Table2[[#This Row],[20D EMA]]</f>
        <v>-6.4154031041448206E-2</v>
      </c>
      <c r="T442" s="1">
        <f>(Table2[[#This Row],[Close Price]]-Table2[[#This Row],[50D EMA]])/Table2[[#This Row],[50D EMA]]</f>
        <v>-7.1724227701323348E-2</v>
      </c>
      <c r="U442" s="1">
        <f>(Table2[[#This Row],[Close Price]]-Table2[[#This Row],[200D EMA]])/Table2[[#This Row],[200D EMA]]</f>
        <v>3.1290146965032559E-2</v>
      </c>
      <c r="V442">
        <v>0.74967118619908901</v>
      </c>
      <c r="W442">
        <v>360.8</v>
      </c>
      <c r="X442">
        <v>375.2</v>
      </c>
      <c r="Y442">
        <v>360.8</v>
      </c>
      <c r="Z442">
        <v>390.95</v>
      </c>
      <c r="AA442">
        <v>360.8</v>
      </c>
      <c r="AB442">
        <v>385.2</v>
      </c>
      <c r="AC442" s="1">
        <f>(Table2[[#This Row],[Close Price]]/Table2[[#This Row],[Day Low]])-1</f>
        <v>1.4412416851441234E-2</v>
      </c>
      <c r="AD442" s="1">
        <f>(Table2[[#This Row],[Day High]]/Table2[[#This Row],[Close Price]])-1</f>
        <v>2.5136612021857907E-2</v>
      </c>
      <c r="AE442" s="1">
        <f>(Table2[[#This Row],[Close Price]]/Table2[[#This Row],[Current Week Low]])-1</f>
        <v>1.4412416851441234E-2</v>
      </c>
      <c r="AF442" s="1">
        <f>(Table2[[#This Row],[Current Week High]]/Table2[[#This Row],[Close Price]])-1</f>
        <v>6.8169398907103718E-2</v>
      </c>
      <c r="AG442" s="1">
        <f>(Table2[[#This Row],[Close Price]]/Table2[[#This Row],[Current Month Low]])-1</f>
        <v>1.4412416851441234E-2</v>
      </c>
      <c r="AH442" s="1">
        <f>(Table2[[#This Row],[Current Month High]]/Table2[[#This Row],[Close Price]])-1</f>
        <v>5.2459016393442637E-2</v>
      </c>
      <c r="AI442">
        <v>23.128415300546401</v>
      </c>
      <c r="AJ442">
        <v>70.074349442379102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-0.15</v>
      </c>
      <c r="AM442" t="s">
        <v>3174</v>
      </c>
      <c r="AN442">
        <v>-10.95</v>
      </c>
      <c r="AO442" t="s">
        <v>3174</v>
      </c>
      <c r="AP442">
        <v>1.5053926632534E-2</v>
      </c>
      <c r="AQ442">
        <f>(Table2[[#This Row],[Sharpe Ratio]]-AVERAGE(Table2[Sharpe Ratio]))/_xlfn.STDEV.P(Table2[Sharpe Ratio])</f>
        <v>-0.54156314467801203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247</v>
      </c>
      <c r="AT442">
        <f>_xlfn.RANK.AVG(Table2[[#This Row],[6M Return vs Nifty Z-Score]],Table2[6M Return vs Nifty Z-Score])</f>
        <v>567</v>
      </c>
      <c r="AU442">
        <f>_xlfn.RANK.AVG(Table2[[#This Row],[Sharpe Ratio Z-Score]],Table2[Sharpe Ratio Z-Score])</f>
        <v>470</v>
      </c>
      <c r="AV442">
        <f>(Table2[[#This Row],[Rank 1Y]]+Table2[[#This Row],[Rank 6M]]+Table2[[#This Row],[Rank Sharpe]])/3</f>
        <v>428</v>
      </c>
    </row>
    <row r="443" spans="1:48" x14ac:dyDescent="0.3">
      <c r="A443" t="s">
        <v>1476</v>
      </c>
      <c r="B443" t="s">
        <v>1477</v>
      </c>
      <c r="C443" t="s">
        <v>3132</v>
      </c>
      <c r="D443" t="s">
        <v>48</v>
      </c>
      <c r="E443">
        <v>7079.7632746299996</v>
      </c>
      <c r="F443">
        <v>190.22</v>
      </c>
      <c r="G443">
        <v>-1.8038137659556801</v>
      </c>
      <c r="H443">
        <f>(Table2[[#This Row],[1Y Return vs Nifty]]-AVERAGE(Table2[1Y Return vs Nifty]))/_xlfn.STDEV.P(Table2[1Y Return vs Nifty])</f>
        <v>-0.45447835426307392</v>
      </c>
      <c r="I443">
        <v>-2.0348312810010798</v>
      </c>
      <c r="J443">
        <f>(Table2[[#This Row],[1M Return vs Nifty]]-AVERAGE(Table2[1M Return vs Nifty]))/_xlfn.STDEV.P(Table2[1M Return vs Nifty])</f>
        <v>-0.26899301677574272</v>
      </c>
      <c r="K443">
        <v>-21.207628927280599</v>
      </c>
      <c r="L443">
        <f>(Table2[[#This Row],[6M Return vs Nifty]]-AVERAGE(Table2[6M Return vs Nifty]))/_xlfn.STDEV.P(Table2[6M Return vs Nifty])</f>
        <v>-0.9965464325112261</v>
      </c>
      <c r="M443">
        <v>0.28120062512606198</v>
      </c>
      <c r="N443">
        <f>(Table2[[#This Row],[1W Return vs Nifty]]-AVERAGE(Table2[1W Return vs Nifty]))/_xlfn.STDEV.P(Table2[1W Return vs Nifty])</f>
        <v>-0.58495379238121703</v>
      </c>
      <c r="O443">
        <v>192.06</v>
      </c>
      <c r="P443">
        <v>193.35094035242699</v>
      </c>
      <c r="Q443">
        <v>190.51872262859999</v>
      </c>
      <c r="R443">
        <v>44.085331585921899</v>
      </c>
      <c r="S443" s="1">
        <f>(Table2[[#This Row],[Close Price]]-Table2[[#This Row],[20D EMA]])/Table2[[#This Row],[20D EMA]]</f>
        <v>-9.5803394772467111E-3</v>
      </c>
      <c r="T443" s="1">
        <f>(Table2[[#This Row],[Close Price]]-Table2[[#This Row],[50D EMA]])/Table2[[#This Row],[50D EMA]]</f>
        <v>-1.6193044350961645E-2</v>
      </c>
      <c r="U443" s="1">
        <f>(Table2[[#This Row],[Close Price]]-Table2[[#This Row],[200D EMA]])/Table2[[#This Row],[200D EMA]]</f>
        <v>-1.5679436880454204E-3</v>
      </c>
      <c r="V443">
        <v>1.3265651935407901</v>
      </c>
      <c r="W443">
        <v>187.55</v>
      </c>
      <c r="X443">
        <v>192.62</v>
      </c>
      <c r="Y443">
        <v>187.55</v>
      </c>
      <c r="Z443">
        <v>198.4</v>
      </c>
      <c r="AA443">
        <v>187.55</v>
      </c>
      <c r="AB443">
        <v>198.4</v>
      </c>
      <c r="AC443" s="1">
        <f>(Table2[[#This Row],[Close Price]]/Table2[[#This Row],[Day Low]])-1</f>
        <v>1.4236203679018899E-2</v>
      </c>
      <c r="AD443" s="1">
        <f>(Table2[[#This Row],[Day High]]/Table2[[#This Row],[Close Price]])-1</f>
        <v>1.2616969824413848E-2</v>
      </c>
      <c r="AE443" s="1">
        <f>(Table2[[#This Row],[Close Price]]/Table2[[#This Row],[Current Week Low]])-1</f>
        <v>1.4236203679018899E-2</v>
      </c>
      <c r="AF443" s="1">
        <f>(Table2[[#This Row],[Current Week High]]/Table2[[#This Row],[Close Price]])-1</f>
        <v>4.3002838818210432E-2</v>
      </c>
      <c r="AG443" s="1">
        <f>(Table2[[#This Row],[Close Price]]/Table2[[#This Row],[Current Month Low]])-1</f>
        <v>1.4236203679018899E-2</v>
      </c>
      <c r="AH443" s="1">
        <f>(Table2[[#This Row],[Current Month High]]/Table2[[#This Row],[Close Price]])-1</f>
        <v>4.3002838818210432E-2</v>
      </c>
      <c r="AI443">
        <v>31.058774051098698</v>
      </c>
      <c r="AJ443">
        <v>38.644314868804599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-0.01</v>
      </c>
      <c r="AM443" t="s">
        <v>3174</v>
      </c>
      <c r="AN443">
        <v>-0.46</v>
      </c>
      <c r="AO443" t="s">
        <v>3174</v>
      </c>
      <c r="AP443">
        <v>0.110879418459175</v>
      </c>
      <c r="AQ443">
        <f>(Table2[[#This Row],[Sharpe Ratio]]-AVERAGE(Table2[Sharpe Ratio]))/_xlfn.STDEV.P(Table2[Sharpe Ratio])</f>
        <v>0.57720969379976028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446</v>
      </c>
      <c r="AT443">
        <f>_xlfn.RANK.AVG(Table2[[#This Row],[6M Return vs Nifty Z-Score]],Table2[6M Return vs Nifty Z-Score])</f>
        <v>641</v>
      </c>
      <c r="AU443">
        <f>_xlfn.RANK.AVG(Table2[[#This Row],[Sharpe Ratio Z-Score]],Table2[Sharpe Ratio Z-Score])</f>
        <v>202</v>
      </c>
      <c r="AV443">
        <f>(Table2[[#This Row],[Rank 1Y]]+Table2[[#This Row],[Rank 6M]]+Table2[[#This Row],[Rank Sharpe]])/3</f>
        <v>429.66666666666669</v>
      </c>
    </row>
    <row r="444" spans="1:48" x14ac:dyDescent="0.3">
      <c r="A444" t="s">
        <v>522</v>
      </c>
      <c r="B444" t="s">
        <v>523</v>
      </c>
      <c r="C444" t="s">
        <v>3133</v>
      </c>
      <c r="D444" t="s">
        <v>524</v>
      </c>
      <c r="E444">
        <v>41466.879475050002</v>
      </c>
      <c r="F444">
        <v>346.35</v>
      </c>
      <c r="G444">
        <v>2.0703894502593201</v>
      </c>
      <c r="H444">
        <f>(Table2[[#This Row],[1Y Return vs Nifty]]-AVERAGE(Table2[1Y Return vs Nifty]))/_xlfn.STDEV.P(Table2[1Y Return vs Nifty])</f>
        <v>-0.38850159103212867</v>
      </c>
      <c r="I444">
        <v>8.9656920520109096E-2</v>
      </c>
      <c r="J444">
        <f>(Table2[[#This Row],[1M Return vs Nifty]]-AVERAGE(Table2[1M Return vs Nifty]))/_xlfn.STDEV.P(Table2[1M Return vs Nifty])</f>
        <v>-7.4608643635494007E-2</v>
      </c>
      <c r="K444">
        <v>17.055452760367601</v>
      </c>
      <c r="L444">
        <f>(Table2[[#This Row],[6M Return vs Nifty]]-AVERAGE(Table2[6M Return vs Nifty]))/_xlfn.STDEV.P(Table2[6M Return vs Nifty])</f>
        <v>0.27206882717731801</v>
      </c>
      <c r="M444">
        <v>-0.69998827686206699</v>
      </c>
      <c r="N444">
        <f>(Table2[[#This Row],[1W Return vs Nifty]]-AVERAGE(Table2[1W Return vs Nifty]))/_xlfn.STDEV.P(Table2[1W Return vs Nifty])</f>
        <v>-0.8223927927674447</v>
      </c>
      <c r="O444">
        <v>366.11</v>
      </c>
      <c r="P444">
        <v>360.28217453176802</v>
      </c>
      <c r="Q444">
        <v>320.58760314362303</v>
      </c>
      <c r="R444">
        <v>29.727291174004101</v>
      </c>
      <c r="S444" s="1">
        <f>(Table2[[#This Row],[Close Price]]-Table2[[#This Row],[20D EMA]])/Table2[[#This Row],[20D EMA]]</f>
        <v>-5.3972849689983858E-2</v>
      </c>
      <c r="T444" s="1">
        <f>(Table2[[#This Row],[Close Price]]-Table2[[#This Row],[50D EMA]])/Table2[[#This Row],[50D EMA]]</f>
        <v>-3.8670174426127552E-2</v>
      </c>
      <c r="U444" s="1">
        <f>(Table2[[#This Row],[Close Price]]-Table2[[#This Row],[200D EMA]])/Table2[[#This Row],[200D EMA]]</f>
        <v>8.0359928468086955E-2</v>
      </c>
      <c r="V444">
        <v>0.80743604264684599</v>
      </c>
      <c r="W444">
        <v>345.1</v>
      </c>
      <c r="X444">
        <v>360.15</v>
      </c>
      <c r="Y444">
        <v>345.1</v>
      </c>
      <c r="Z444">
        <v>371.8</v>
      </c>
      <c r="AA444">
        <v>345.1</v>
      </c>
      <c r="AB444">
        <v>371.8</v>
      </c>
      <c r="AC444" s="1">
        <f>(Table2[[#This Row],[Close Price]]/Table2[[#This Row],[Day Low]])-1</f>
        <v>3.622138510576578E-3</v>
      </c>
      <c r="AD444" s="1">
        <f>(Table2[[#This Row],[Day High]]/Table2[[#This Row],[Close Price]])-1</f>
        <v>3.9844088349934914E-2</v>
      </c>
      <c r="AE444" s="1">
        <f>(Table2[[#This Row],[Close Price]]/Table2[[#This Row],[Current Week Low]])-1</f>
        <v>3.622138510576578E-3</v>
      </c>
      <c r="AF444" s="1">
        <f>(Table2[[#This Row],[Current Week High]]/Table2[[#This Row],[Close Price]])-1</f>
        <v>7.3480583225061347E-2</v>
      </c>
      <c r="AG444" s="1">
        <f>(Table2[[#This Row],[Close Price]]/Table2[[#This Row],[Current Month Low]])-1</f>
        <v>3.622138510576578E-3</v>
      </c>
      <c r="AH444" s="1">
        <f>(Table2[[#This Row],[Current Month High]]/Table2[[#This Row],[Close Price]])-1</f>
        <v>7.3480583225061347E-2</v>
      </c>
      <c r="AI444">
        <v>14.277464992060001</v>
      </c>
      <c r="AJ444">
        <v>59.241379310344797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-0.12</v>
      </c>
      <c r="AM444" t="s">
        <v>3174</v>
      </c>
      <c r="AN444">
        <v>-7.85</v>
      </c>
      <c r="AO444" t="s">
        <v>3174</v>
      </c>
      <c r="AP444">
        <v>-3.2139608838161998E-2</v>
      </c>
      <c r="AQ444">
        <f>(Table2[[#This Row],[Sharpe Ratio]]-AVERAGE(Table2[Sharpe Ratio]))/_xlfn.STDEV.P(Table2[Sharpe Ratio])</f>
        <v>-1.092552705283357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-2.1059869055411067</v>
      </c>
      <c r="AS444">
        <f>_xlfn.RANK.AVG(Table2[[#This Row],[1Y Return vs Nifty Z-Score]],Table2[1Y Return vs Nifty Z-Score])</f>
        <v>431</v>
      </c>
      <c r="AT444">
        <f>_xlfn.RANK.AVG(Table2[[#This Row],[6M Return vs Nifty Z-Score]],Table2[6M Return vs Nifty Z-Score])</f>
        <v>228</v>
      </c>
      <c r="AU444">
        <f>_xlfn.RANK.AVG(Table2[[#This Row],[Sharpe Ratio Z-Score]],Table2[Sharpe Ratio Z-Score])</f>
        <v>632</v>
      </c>
      <c r="AV444">
        <f>(Table2[[#This Row],[Rank 1Y]]+Table2[[#This Row],[Rank 6M]]+Table2[[#This Row],[Rank Sharpe]])/3</f>
        <v>430.33333333333331</v>
      </c>
    </row>
    <row r="445" spans="1:48" x14ac:dyDescent="0.3">
      <c r="A445" t="s">
        <v>1567</v>
      </c>
      <c r="B445" t="s">
        <v>1568</v>
      </c>
      <c r="C445" t="s">
        <v>3143</v>
      </c>
      <c r="D445" t="s">
        <v>406</v>
      </c>
      <c r="E445">
        <v>6227.8662022500002</v>
      </c>
      <c r="F445">
        <v>320.25</v>
      </c>
      <c r="G445">
        <v>23.183480743718999</v>
      </c>
      <c r="H445">
        <f>(Table2[[#This Row],[1Y Return vs Nifty]]-AVERAGE(Table2[1Y Return vs Nifty]))/_xlfn.STDEV.P(Table2[1Y Return vs Nifty])</f>
        <v>-2.8950646592301142E-2</v>
      </c>
      <c r="I445">
        <v>-5.6858894629838099</v>
      </c>
      <c r="J445">
        <f>(Table2[[#This Row],[1M Return vs Nifty]]-AVERAGE(Table2[1M Return vs Nifty]))/_xlfn.STDEV.P(Table2[1M Return vs Nifty])</f>
        <v>-0.6030540181477998</v>
      </c>
      <c r="K445">
        <v>5.94677942346389</v>
      </c>
      <c r="L445">
        <f>(Table2[[#This Row],[6M Return vs Nifty]]-AVERAGE(Table2[6M Return vs Nifty]))/_xlfn.STDEV.P(Table2[6M Return vs Nifty])</f>
        <v>-9.624004624624069E-2</v>
      </c>
      <c r="M445">
        <v>-0.357731847980018</v>
      </c>
      <c r="N445">
        <f>(Table2[[#This Row],[1W Return vs Nifty]]-AVERAGE(Table2[1W Return vs Nifty]))/_xlfn.STDEV.P(Table2[1W Return vs Nifty])</f>
        <v>-0.73956977654207678</v>
      </c>
      <c r="O445">
        <v>327.89</v>
      </c>
      <c r="P445">
        <v>329.89503921229601</v>
      </c>
      <c r="Q445">
        <v>296.32485727039</v>
      </c>
      <c r="R445">
        <v>38.260453740000401</v>
      </c>
      <c r="S445" s="1">
        <f>(Table2[[#This Row],[Close Price]]-Table2[[#This Row],[20D EMA]])/Table2[[#This Row],[20D EMA]]</f>
        <v>-2.3300497117935852E-2</v>
      </c>
      <c r="T445" s="1">
        <f>(Table2[[#This Row],[Close Price]]-Table2[[#This Row],[50D EMA]])/Table2[[#This Row],[50D EMA]]</f>
        <v>-2.9236690661750688E-2</v>
      </c>
      <c r="U445" s="1">
        <f>(Table2[[#This Row],[Close Price]]-Table2[[#This Row],[200D EMA]])/Table2[[#This Row],[200D EMA]]</f>
        <v>8.0739573959463101E-2</v>
      </c>
      <c r="V445">
        <v>0.349904795170843</v>
      </c>
      <c r="W445">
        <v>312.75</v>
      </c>
      <c r="X445">
        <v>324</v>
      </c>
      <c r="Y445">
        <v>312.75</v>
      </c>
      <c r="Z445">
        <v>339.95</v>
      </c>
      <c r="AA445">
        <v>312.75</v>
      </c>
      <c r="AB445">
        <v>335.5</v>
      </c>
      <c r="AC445" s="1">
        <f>(Table2[[#This Row],[Close Price]]/Table2[[#This Row],[Day Low]])-1</f>
        <v>2.3980815347721895E-2</v>
      </c>
      <c r="AD445" s="1">
        <f>(Table2[[#This Row],[Day High]]/Table2[[#This Row],[Close Price]])-1</f>
        <v>1.1709601873536313E-2</v>
      </c>
      <c r="AE445" s="1">
        <f>(Table2[[#This Row],[Close Price]]/Table2[[#This Row],[Current Week Low]])-1</f>
        <v>2.3980815347721895E-2</v>
      </c>
      <c r="AF445" s="1">
        <f>(Table2[[#This Row],[Current Week High]]/Table2[[#This Row],[Close Price]])-1</f>
        <v>6.1514441842310585E-2</v>
      </c>
      <c r="AG445" s="1">
        <f>(Table2[[#This Row],[Close Price]]/Table2[[#This Row],[Current Month Low]])-1</f>
        <v>2.3980815347721895E-2</v>
      </c>
      <c r="AH445" s="1">
        <f>(Table2[[#This Row],[Current Month High]]/Table2[[#This Row],[Close Price]])-1</f>
        <v>4.7619047619047672E-2</v>
      </c>
      <c r="AI445">
        <v>16.5339578454332</v>
      </c>
      <c r="AJ445">
        <v>56.143344709897598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</v>
      </c>
      <c r="AM445" t="s">
        <v>3174</v>
      </c>
      <c r="AN445">
        <v>-0.31</v>
      </c>
      <c r="AO445" t="s">
        <v>3174</v>
      </c>
      <c r="AP445">
        <v>-2.2157293480515001E-2</v>
      </c>
      <c r="AQ445">
        <f>(Table2[[#This Row],[Sharpe Ratio]]-AVERAGE(Table2[Sharpe Ratio]))/_xlfn.STDEV.P(Table2[Sharpe Ratio])</f>
        <v>-0.97600810870086252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319</v>
      </c>
      <c r="AT445">
        <f>_xlfn.RANK.AVG(Table2[[#This Row],[6M Return vs Nifty Z-Score]],Table2[6M Return vs Nifty Z-Score])</f>
        <v>359</v>
      </c>
      <c r="AU445">
        <f>_xlfn.RANK.AVG(Table2[[#This Row],[Sharpe Ratio Z-Score]],Table2[Sharpe Ratio Z-Score])</f>
        <v>613</v>
      </c>
      <c r="AV445">
        <f>(Table2[[#This Row],[Rank 1Y]]+Table2[[#This Row],[Rank 6M]]+Table2[[#This Row],[Rank Sharpe]])/3</f>
        <v>430.33333333333331</v>
      </c>
    </row>
    <row r="446" spans="1:48" x14ac:dyDescent="0.3">
      <c r="A446" t="s">
        <v>1357</v>
      </c>
      <c r="B446" t="s">
        <v>1358</v>
      </c>
      <c r="C446" t="s">
        <v>3129</v>
      </c>
      <c r="D446" t="s">
        <v>21</v>
      </c>
      <c r="E446">
        <v>8297.99270204799</v>
      </c>
      <c r="F446">
        <v>29.96</v>
      </c>
      <c r="G446">
        <v>51.9726102048934</v>
      </c>
      <c r="H446">
        <f>(Table2[[#This Row],[1Y Return vs Nifty]]-AVERAGE(Table2[1Y Return vs Nifty]))/_xlfn.STDEV.P(Table2[1Y Return vs Nifty])</f>
        <v>0.46132140990054676</v>
      </c>
      <c r="I446">
        <v>10.051035296590999</v>
      </c>
      <c r="J446">
        <f>(Table2[[#This Row],[1M Return vs Nifty]]-AVERAGE(Table2[1M Return vs Nifty]))/_xlfn.STDEV.P(Table2[1M Return vs Nifty])</f>
        <v>0.8368279507682318</v>
      </c>
      <c r="K446">
        <v>-27.715494899726298</v>
      </c>
      <c r="L446">
        <f>(Table2[[#This Row],[6M Return vs Nifty]]-AVERAGE(Table2[6M Return vs Nifty]))/_xlfn.STDEV.P(Table2[6M Return vs Nifty])</f>
        <v>-1.2123152027333479</v>
      </c>
      <c r="M446">
        <v>16.096086600544702</v>
      </c>
      <c r="N446">
        <f>(Table2[[#This Row],[1W Return vs Nifty]]-AVERAGE(Table2[1W Return vs Nifty]))/_xlfn.STDEV.P(Table2[1W Return vs Nifty])</f>
        <v>3.2421081623727357</v>
      </c>
      <c r="O446">
        <v>29.15</v>
      </c>
      <c r="P446">
        <v>29.050501575734899</v>
      </c>
      <c r="Q446">
        <v>28.054410175182301</v>
      </c>
      <c r="R446">
        <v>58.640602451792397</v>
      </c>
      <c r="S446" s="1">
        <f>(Table2[[#This Row],[Close Price]]-Table2[[#This Row],[20D EMA]])/Table2[[#This Row],[20D EMA]]</f>
        <v>2.7787307032590129E-2</v>
      </c>
      <c r="T446" s="1">
        <f>(Table2[[#This Row],[Close Price]]-Table2[[#This Row],[50D EMA]])/Table2[[#This Row],[50D EMA]]</f>
        <v>3.130749470517858E-2</v>
      </c>
      <c r="U446" s="1">
        <f>(Table2[[#This Row],[Close Price]]-Table2[[#This Row],[200D EMA]])/Table2[[#This Row],[200D EMA]]</f>
        <v>6.792478661709439E-2</v>
      </c>
      <c r="V446">
        <v>0.86406625467068499</v>
      </c>
      <c r="W446">
        <v>29.8</v>
      </c>
      <c r="X446">
        <v>32.299999999999997</v>
      </c>
      <c r="Y446">
        <v>27.7</v>
      </c>
      <c r="Z446">
        <v>32.299999999999997</v>
      </c>
      <c r="AA446">
        <v>27.9</v>
      </c>
      <c r="AB446">
        <v>32.299999999999997</v>
      </c>
      <c r="AC446" s="1">
        <f>(Table2[[#This Row],[Close Price]]/Table2[[#This Row],[Day Low]])-1</f>
        <v>5.3691275167784269E-3</v>
      </c>
      <c r="AD446" s="1">
        <f>(Table2[[#This Row],[Day High]]/Table2[[#This Row],[Close Price]])-1</f>
        <v>7.8104138851802229E-2</v>
      </c>
      <c r="AE446" s="1">
        <f>(Table2[[#This Row],[Close Price]]/Table2[[#This Row],[Current Week Low]])-1</f>
        <v>8.1588447653429652E-2</v>
      </c>
      <c r="AF446" s="1">
        <f>(Table2[[#This Row],[Current Week High]]/Table2[[#This Row],[Close Price]])-1</f>
        <v>7.8104138851802229E-2</v>
      </c>
      <c r="AG446" s="1">
        <f>(Table2[[#This Row],[Close Price]]/Table2[[#This Row],[Current Month Low]])-1</f>
        <v>7.3835125448028727E-2</v>
      </c>
      <c r="AH446" s="1">
        <f>(Table2[[#This Row],[Current Month High]]/Table2[[#This Row],[Close Price]])-1</f>
        <v>7.8104138851802229E-2</v>
      </c>
      <c r="AI446">
        <v>35.189563738616101</v>
      </c>
      <c r="AJ446">
        <v>84.383213671756494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-0.06</v>
      </c>
      <c r="AM446" t="s">
        <v>3174</v>
      </c>
      <c r="AN446">
        <v>9.5399999999999991</v>
      </c>
      <c r="AO446" t="s">
        <v>3175</v>
      </c>
      <c r="AP446">
        <v>3.2270748938473003E-2</v>
      </c>
      <c r="AQ446">
        <f>(Table2[[#This Row],[Sharpe Ratio]]-AVERAGE(Table2[Sharpe Ratio]))/_xlfn.STDEV.P(Table2[Sharpe Ratio])</f>
        <v>-0.34055490779226366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2.9873874125159028</v>
      </c>
      <c r="AS446">
        <f>_xlfn.RANK.AVG(Table2[[#This Row],[1Y Return vs Nifty Z-Score]],Table2[1Y Return vs Nifty Z-Score])</f>
        <v>184</v>
      </c>
      <c r="AT446">
        <f>_xlfn.RANK.AVG(Table2[[#This Row],[6M Return vs Nifty Z-Score]],Table2[6M Return vs Nifty Z-Score])</f>
        <v>685</v>
      </c>
      <c r="AU446">
        <f>_xlfn.RANK.AVG(Table2[[#This Row],[Sharpe Ratio Z-Score]],Table2[Sharpe Ratio Z-Score])</f>
        <v>424</v>
      </c>
      <c r="AV446">
        <f>(Table2[[#This Row],[Rank 1Y]]+Table2[[#This Row],[Rank 6M]]+Table2[[#This Row],[Rank Sharpe]])/3</f>
        <v>431</v>
      </c>
    </row>
    <row r="447" spans="1:48" x14ac:dyDescent="0.3">
      <c r="A447" t="s">
        <v>575</v>
      </c>
      <c r="B447" t="s">
        <v>576</v>
      </c>
      <c r="C447" t="s">
        <v>3137</v>
      </c>
      <c r="D447" t="s">
        <v>77</v>
      </c>
      <c r="E447">
        <v>35277.206335304902</v>
      </c>
      <c r="F447">
        <v>4565.55</v>
      </c>
      <c r="G447">
        <v>16.257057918022898</v>
      </c>
      <c r="H447">
        <f>(Table2[[#This Row],[1Y Return vs Nifty]]-AVERAGE(Table2[1Y Return vs Nifty]))/_xlfn.STDEV.P(Table2[1Y Return vs Nifty])</f>
        <v>-0.14690598690478668</v>
      </c>
      <c r="I447">
        <v>-0.92927392267944198</v>
      </c>
      <c r="J447">
        <f>(Table2[[#This Row],[1M Return vs Nifty]]-AVERAGE(Table2[1M Return vs Nifty]))/_xlfn.STDEV.P(Table2[1M Return vs Nifty])</f>
        <v>-0.16783779552571898</v>
      </c>
      <c r="K447">
        <v>-6.2497250404656501</v>
      </c>
      <c r="L447">
        <f>(Table2[[#This Row],[6M Return vs Nifty]]-AVERAGE(Table2[6M Return vs Nifty]))/_xlfn.STDEV.P(Table2[6M Return vs Nifty])</f>
        <v>-0.50061603990268566</v>
      </c>
      <c r="M447">
        <v>3.7271618291300102</v>
      </c>
      <c r="N447">
        <f>(Table2[[#This Row],[1W Return vs Nifty]]-AVERAGE(Table2[1W Return vs Nifty]))/_xlfn.STDEV.P(Table2[1W Return vs Nifty])</f>
        <v>0.24893821555989828</v>
      </c>
      <c r="O447">
        <v>4622.82</v>
      </c>
      <c r="P447">
        <v>4527.9155134099601</v>
      </c>
      <c r="Q447">
        <v>4181.6255944894401</v>
      </c>
      <c r="R447">
        <v>39.395004056706</v>
      </c>
      <c r="S447" s="1">
        <f>(Table2[[#This Row],[Close Price]]-Table2[[#This Row],[20D EMA]])/Table2[[#This Row],[20D EMA]]</f>
        <v>-1.2388542058743263E-2</v>
      </c>
      <c r="T447" s="1">
        <f>(Table2[[#This Row],[Close Price]]-Table2[[#This Row],[50D EMA]])/Table2[[#This Row],[50D EMA]]</f>
        <v>8.3116583069143095E-3</v>
      </c>
      <c r="U447" s="1">
        <f>(Table2[[#This Row],[Close Price]]-Table2[[#This Row],[200D EMA]])/Table2[[#This Row],[200D EMA]]</f>
        <v>9.1812238287544659E-2</v>
      </c>
      <c r="V447">
        <v>1.07670485964165</v>
      </c>
      <c r="W447">
        <v>4467.5</v>
      </c>
      <c r="X447">
        <v>4613.6499999999996</v>
      </c>
      <c r="Y447">
        <v>4467.5</v>
      </c>
      <c r="Z447">
        <v>4677</v>
      </c>
      <c r="AA447">
        <v>4467.5</v>
      </c>
      <c r="AB447">
        <v>4658.6499999999996</v>
      </c>
      <c r="AC447" s="1">
        <f>(Table2[[#This Row],[Close Price]]/Table2[[#This Row],[Day Low]])-1</f>
        <v>2.1947397873531171E-2</v>
      </c>
      <c r="AD447" s="1">
        <f>(Table2[[#This Row],[Day High]]/Table2[[#This Row],[Close Price]])-1</f>
        <v>1.0535422895379343E-2</v>
      </c>
      <c r="AE447" s="1">
        <f>(Table2[[#This Row],[Close Price]]/Table2[[#This Row],[Current Week Low]])-1</f>
        <v>2.1947397873531171E-2</v>
      </c>
      <c r="AF447" s="1">
        <f>(Table2[[#This Row],[Current Week High]]/Table2[[#This Row],[Close Price]])-1</f>
        <v>2.4411078621414672E-2</v>
      </c>
      <c r="AG447" s="1">
        <f>(Table2[[#This Row],[Close Price]]/Table2[[#This Row],[Current Month Low]])-1</f>
        <v>2.1947397873531171E-2</v>
      </c>
      <c r="AH447" s="1">
        <f>(Table2[[#This Row],[Current Month High]]/Table2[[#This Row],[Close Price]])-1</f>
        <v>2.0391847641576533E-2</v>
      </c>
      <c r="AI447">
        <v>7.2269496555727102</v>
      </c>
      <c r="AJ447">
        <v>49.560218171097198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0.05</v>
      </c>
      <c r="AM447" t="s">
        <v>3175</v>
      </c>
      <c r="AN447">
        <v>-4.46</v>
      </c>
      <c r="AO447" t="s">
        <v>3174</v>
      </c>
      <c r="AP447">
        <v>1.8472096111293999E-2</v>
      </c>
      <c r="AQ447">
        <f>(Table2[[#This Row],[Sharpe Ratio]]-AVERAGE(Table2[Sharpe Ratio]))/_xlfn.STDEV.P(Table2[Sharpe Ratio])</f>
        <v>-0.50165565140817603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-1.068077258181469</v>
      </c>
      <c r="AS447">
        <f>_xlfn.RANK.AVG(Table2[[#This Row],[1Y Return vs Nifty Z-Score]],Table2[1Y Return vs Nifty Z-Score])</f>
        <v>343</v>
      </c>
      <c r="AT447">
        <f>_xlfn.RANK.AVG(Table2[[#This Row],[6M Return vs Nifty Z-Score]],Table2[6M Return vs Nifty Z-Score])</f>
        <v>490</v>
      </c>
      <c r="AU447">
        <f>_xlfn.RANK.AVG(Table2[[#This Row],[Sharpe Ratio Z-Score]],Table2[Sharpe Ratio Z-Score])</f>
        <v>464</v>
      </c>
      <c r="AV447">
        <f>(Table2[[#This Row],[Rank 1Y]]+Table2[[#This Row],[Rank 6M]]+Table2[[#This Row],[Rank Sharpe]])/3</f>
        <v>432.33333333333331</v>
      </c>
    </row>
    <row r="448" spans="1:48" x14ac:dyDescent="0.3">
      <c r="A448" t="s">
        <v>213</v>
      </c>
      <c r="B448" t="s">
        <v>214</v>
      </c>
      <c r="C448" t="s">
        <v>3129</v>
      </c>
      <c r="D448" t="s">
        <v>34</v>
      </c>
      <c r="E448">
        <v>121652.80449178</v>
      </c>
      <c r="F448">
        <v>105.85</v>
      </c>
      <c r="G448">
        <v>4.0255270066806199</v>
      </c>
      <c r="H448">
        <f>(Table2[[#This Row],[1Y Return vs Nifty]]-AVERAGE(Table2[1Y Return vs Nifty]))/_xlfn.STDEV.P(Table2[1Y Return vs Nifty])</f>
        <v>-0.35520606148838924</v>
      </c>
      <c r="I448">
        <v>-7.3855515863155503</v>
      </c>
      <c r="J448">
        <f>(Table2[[#This Row],[1M Return vs Nifty]]-AVERAGE(Table2[1M Return vs Nifty]))/_xlfn.STDEV.P(Table2[1M Return vs Nifty])</f>
        <v>-0.75856806438138136</v>
      </c>
      <c r="K448">
        <v>-32.754288336609797</v>
      </c>
      <c r="L448">
        <f>(Table2[[#This Row],[6M Return vs Nifty]]-AVERAGE(Table2[6M Return vs Nifty]))/_xlfn.STDEV.P(Table2[6M Return vs Nifty])</f>
        <v>-1.3793767660603919</v>
      </c>
      <c r="M448">
        <v>2.1324551420566502</v>
      </c>
      <c r="N448">
        <f>(Table2[[#This Row],[1W Return vs Nifty]]-AVERAGE(Table2[1W Return vs Nifty]))/_xlfn.STDEV.P(Table2[1W Return vs Nifty])</f>
        <v>-0.13696664019285509</v>
      </c>
      <c r="O448">
        <v>108.6</v>
      </c>
      <c r="P448">
        <v>112.532797429011</v>
      </c>
      <c r="Q448">
        <v>110.778205287218</v>
      </c>
      <c r="R448">
        <v>41.495100984084203</v>
      </c>
      <c r="S448" s="1">
        <f>(Table2[[#This Row],[Close Price]]-Table2[[#This Row],[20D EMA]])/Table2[[#This Row],[20D EMA]]</f>
        <v>-2.5322283609576429E-2</v>
      </c>
      <c r="T448" s="1">
        <f>(Table2[[#This Row],[Close Price]]-Table2[[#This Row],[50D EMA]])/Table2[[#This Row],[50D EMA]]</f>
        <v>-5.9385331047392728E-2</v>
      </c>
      <c r="U448" s="1">
        <f>(Table2[[#This Row],[Close Price]]-Table2[[#This Row],[200D EMA]])/Table2[[#This Row],[200D EMA]]</f>
        <v>-4.4487137830410764E-2</v>
      </c>
      <c r="V448">
        <v>1.9084965645015199</v>
      </c>
      <c r="W448">
        <v>104.15</v>
      </c>
      <c r="X448">
        <v>107.4</v>
      </c>
      <c r="Y448">
        <v>103</v>
      </c>
      <c r="Z448">
        <v>109.26</v>
      </c>
      <c r="AA448">
        <v>103</v>
      </c>
      <c r="AB448">
        <v>107.4</v>
      </c>
      <c r="AC448" s="1">
        <f>(Table2[[#This Row],[Close Price]]/Table2[[#This Row],[Day Low]])-1</f>
        <v>1.6322611617858751E-2</v>
      </c>
      <c r="AD448" s="1">
        <f>(Table2[[#This Row],[Day High]]/Table2[[#This Row],[Close Price]])-1</f>
        <v>1.4643363249881913E-2</v>
      </c>
      <c r="AE448" s="1">
        <f>(Table2[[#This Row],[Close Price]]/Table2[[#This Row],[Current Week Low]])-1</f>
        <v>2.766990291262128E-2</v>
      </c>
      <c r="AF448" s="1">
        <f>(Table2[[#This Row],[Current Week High]]/Table2[[#This Row],[Close Price]])-1</f>
        <v>3.2215399149740254E-2</v>
      </c>
      <c r="AG448" s="1">
        <f>(Table2[[#This Row],[Close Price]]/Table2[[#This Row],[Current Month Low]])-1</f>
        <v>2.766990291262128E-2</v>
      </c>
      <c r="AH448" s="1">
        <f>(Table2[[#This Row],[Current Month High]]/Table2[[#This Row],[Close Price]])-1</f>
        <v>1.4643363249881913E-2</v>
      </c>
      <c r="AI448">
        <v>35.002361832782199</v>
      </c>
      <c r="AJ448">
        <v>57.164068299925702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</v>
      </c>
      <c r="AM448" t="s">
        <v>3174</v>
      </c>
      <c r="AN448">
        <v>-2.02</v>
      </c>
      <c r="AO448" t="s">
        <v>3174</v>
      </c>
      <c r="AP448">
        <v>0.119020070144482</v>
      </c>
      <c r="AQ448">
        <f>(Table2[[#This Row],[Sharpe Ratio]]-AVERAGE(Table2[Sharpe Ratio]))/_xlfn.STDEV.P(Table2[Sharpe Ratio])</f>
        <v>0.67225267056325377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416</v>
      </c>
      <c r="AT448">
        <f>_xlfn.RANK.AVG(Table2[[#This Row],[6M Return vs Nifty Z-Score]],Table2[6M Return vs Nifty Z-Score])</f>
        <v>705</v>
      </c>
      <c r="AU448">
        <f>_xlfn.RANK.AVG(Table2[[#This Row],[Sharpe Ratio Z-Score]],Table2[Sharpe Ratio Z-Score])</f>
        <v>178</v>
      </c>
      <c r="AV448">
        <f>(Table2[[#This Row],[Rank 1Y]]+Table2[[#This Row],[Rank 6M]]+Table2[[#This Row],[Rank Sharpe]])/3</f>
        <v>433</v>
      </c>
    </row>
    <row r="449" spans="1:48" x14ac:dyDescent="0.3">
      <c r="A449" t="s">
        <v>418</v>
      </c>
      <c r="B449" t="s">
        <v>419</v>
      </c>
      <c r="C449" t="s">
        <v>3131</v>
      </c>
      <c r="D449" t="s">
        <v>233</v>
      </c>
      <c r="E449">
        <v>55659.927915990003</v>
      </c>
      <c r="F449">
        <v>2105.1</v>
      </c>
      <c r="G449">
        <v>7.1637506005644598</v>
      </c>
      <c r="H449">
        <f>(Table2[[#This Row],[1Y Return vs Nifty]]-AVERAGE(Table2[1Y Return vs Nifty]))/_xlfn.STDEV.P(Table2[1Y Return vs Nifty])</f>
        <v>-0.30176285692109689</v>
      </c>
      <c r="I449">
        <v>7.3279275048613197</v>
      </c>
      <c r="J449">
        <f>(Table2[[#This Row],[1M Return vs Nifty]]-AVERAGE(Table2[1M Return vs Nifty]))/_xlfn.STDEV.P(Table2[1M Return vs Nifty])</f>
        <v>0.58767165952138611</v>
      </c>
      <c r="K449">
        <v>7.0939826012567702</v>
      </c>
      <c r="L449">
        <f>(Table2[[#This Row],[6M Return vs Nifty]]-AVERAGE(Table2[6M Return vs Nifty]))/_xlfn.STDEV.P(Table2[6M Return vs Nifty])</f>
        <v>-5.8204441346673859E-2</v>
      </c>
      <c r="M449">
        <v>3.2672616073550498</v>
      </c>
      <c r="N449">
        <f>(Table2[[#This Row],[1W Return vs Nifty]]-AVERAGE(Table2[1W Return vs Nifty]))/_xlfn.STDEV.P(Table2[1W Return vs Nifty])</f>
        <v>0.13764644624372621</v>
      </c>
      <c r="O449">
        <v>2112.9699999999998</v>
      </c>
      <c r="P449">
        <v>2066.4386931211998</v>
      </c>
      <c r="Q449">
        <v>1918.7808259009901</v>
      </c>
      <c r="R449">
        <v>43.316191573615001</v>
      </c>
      <c r="S449" s="1">
        <f>(Table2[[#This Row],[Close Price]]-Table2[[#This Row],[20D EMA]])/Table2[[#This Row],[20D EMA]]</f>
        <v>-3.7246151152169182E-3</v>
      </c>
      <c r="T449" s="1">
        <f>(Table2[[#This Row],[Close Price]]-Table2[[#This Row],[50D EMA]])/Table2[[#This Row],[50D EMA]]</f>
        <v>1.870914777558929E-2</v>
      </c>
      <c r="U449" s="1">
        <f>(Table2[[#This Row],[Close Price]]-Table2[[#This Row],[200D EMA]])/Table2[[#This Row],[200D EMA]]</f>
        <v>9.7102895538640321E-2</v>
      </c>
      <c r="V449">
        <v>0.95341557082686701</v>
      </c>
      <c r="W449">
        <v>2099.25</v>
      </c>
      <c r="X449">
        <v>2163.9499999999998</v>
      </c>
      <c r="Y449">
        <v>2099.25</v>
      </c>
      <c r="Z449">
        <v>2196.15</v>
      </c>
      <c r="AA449">
        <v>2099.25</v>
      </c>
      <c r="AB449">
        <v>2186.4</v>
      </c>
      <c r="AC449" s="1">
        <f>(Table2[[#This Row],[Close Price]]/Table2[[#This Row],[Day Low]])-1</f>
        <v>2.7867095391209684E-3</v>
      </c>
      <c r="AD449" s="1">
        <f>(Table2[[#This Row],[Day High]]/Table2[[#This Row],[Close Price]])-1</f>
        <v>2.7955916583535245E-2</v>
      </c>
      <c r="AE449" s="1">
        <f>(Table2[[#This Row],[Close Price]]/Table2[[#This Row],[Current Week Low]])-1</f>
        <v>2.7867095391209684E-3</v>
      </c>
      <c r="AF449" s="1">
        <f>(Table2[[#This Row],[Current Week High]]/Table2[[#This Row],[Close Price]])-1</f>
        <v>4.3252102037907969E-2</v>
      </c>
      <c r="AG449" s="1">
        <f>(Table2[[#This Row],[Close Price]]/Table2[[#This Row],[Current Month Low]])-1</f>
        <v>2.7867095391209684E-3</v>
      </c>
      <c r="AH449" s="1">
        <f>(Table2[[#This Row],[Current Month High]]/Table2[[#This Row],[Close Price]])-1</f>
        <v>3.8620493088214358E-2</v>
      </c>
      <c r="AI449">
        <v>4.7408674172248304</v>
      </c>
      <c r="AJ449">
        <v>36.7125600727367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-0.06</v>
      </c>
      <c r="AM449" t="s">
        <v>3174</v>
      </c>
      <c r="AN449">
        <v>0.91</v>
      </c>
      <c r="AO449" t="s">
        <v>3175</v>
      </c>
      <c r="AP449">
        <v>-1.3081005667300001E-4</v>
      </c>
      <c r="AQ449">
        <f>(Table2[[#This Row],[Sharpe Ratio]]-AVERAGE(Table2[Sharpe Ratio]))/_xlfn.STDEV.P(Table2[Sharpe Ratio])</f>
        <v>-0.71884656523227719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-0.35349575773493569</v>
      </c>
      <c r="AS449">
        <f>_xlfn.RANK.AVG(Table2[[#This Row],[1Y Return vs Nifty Z-Score]],Table2[1Y Return vs Nifty Z-Score])</f>
        <v>393</v>
      </c>
      <c r="AT449">
        <f>_xlfn.RANK.AVG(Table2[[#This Row],[6M Return vs Nifty Z-Score]],Table2[6M Return vs Nifty Z-Score])</f>
        <v>340</v>
      </c>
      <c r="AU449">
        <f>_xlfn.RANK.AVG(Table2[[#This Row],[Sharpe Ratio Z-Score]],Table2[Sharpe Ratio Z-Score])</f>
        <v>567</v>
      </c>
      <c r="AV449">
        <f>(Table2[[#This Row],[Rank 1Y]]+Table2[[#This Row],[Rank 6M]]+Table2[[#This Row],[Rank Sharpe]])/3</f>
        <v>433.33333333333331</v>
      </c>
    </row>
    <row r="450" spans="1:48" x14ac:dyDescent="0.3">
      <c r="A450" t="s">
        <v>256</v>
      </c>
      <c r="B450" t="s">
        <v>257</v>
      </c>
      <c r="C450" t="s">
        <v>3133</v>
      </c>
      <c r="D450" t="s">
        <v>51</v>
      </c>
      <c r="E450">
        <v>104634.22630076999</v>
      </c>
      <c r="F450">
        <v>2611.65</v>
      </c>
      <c r="G450">
        <v>15.7479224210008</v>
      </c>
      <c r="H450">
        <f>(Table2[[#This Row],[1Y Return vs Nifty]]-AVERAGE(Table2[1Y Return vs Nifty]))/_xlfn.STDEV.P(Table2[1Y Return vs Nifty])</f>
        <v>-0.15557644383871963</v>
      </c>
      <c r="I450">
        <v>7.3182998325962201</v>
      </c>
      <c r="J450">
        <f>(Table2[[#This Row],[1M Return vs Nifty]]-AVERAGE(Table2[1M Return vs Nifty]))/_xlfn.STDEV.P(Table2[1M Return vs Nifty])</f>
        <v>0.58679075604698172</v>
      </c>
      <c r="K450">
        <v>0.50770004404997504</v>
      </c>
      <c r="L450">
        <f>(Table2[[#This Row],[6M Return vs Nifty]]-AVERAGE(Table2[6M Return vs Nifty]))/_xlfn.STDEV.P(Table2[6M Return vs Nifty])</f>
        <v>-0.27657311914688026</v>
      </c>
      <c r="M450">
        <v>-0.68131458903994502</v>
      </c>
      <c r="N450">
        <f>(Table2[[#This Row],[1W Return vs Nifty]]-AVERAGE(Table2[1W Return vs Nifty]))/_xlfn.STDEV.P(Table2[1W Return vs Nifty])</f>
        <v>-0.81787392615468035</v>
      </c>
      <c r="O450">
        <v>2530.75</v>
      </c>
      <c r="P450">
        <v>2407.8208379028101</v>
      </c>
      <c r="Q450">
        <v>2180.8609355169801</v>
      </c>
      <c r="R450">
        <v>56.902137987108702</v>
      </c>
      <c r="S450" s="1">
        <f>(Table2[[#This Row],[Close Price]]-Table2[[#This Row],[20D EMA]])/Table2[[#This Row],[20D EMA]]</f>
        <v>3.196680825842145E-2</v>
      </c>
      <c r="T450" s="1">
        <f>(Table2[[#This Row],[Close Price]]-Table2[[#This Row],[50D EMA]])/Table2[[#This Row],[50D EMA]]</f>
        <v>8.465296042321957E-2</v>
      </c>
      <c r="U450" s="1">
        <f>(Table2[[#This Row],[Close Price]]-Table2[[#This Row],[200D EMA]])/Table2[[#This Row],[200D EMA]]</f>
        <v>0.1975316525080954</v>
      </c>
      <c r="V450">
        <v>0.92726000563564703</v>
      </c>
      <c r="W450">
        <v>2514.6999999999998</v>
      </c>
      <c r="X450">
        <v>2620</v>
      </c>
      <c r="Y450">
        <v>2495.9499999999998</v>
      </c>
      <c r="Z450">
        <v>2620</v>
      </c>
      <c r="AA450">
        <v>2495.9499999999998</v>
      </c>
      <c r="AB450">
        <v>2620</v>
      </c>
      <c r="AC450" s="1">
        <f>(Table2[[#This Row],[Close Price]]/Table2[[#This Row],[Day Low]])-1</f>
        <v>3.8553306557442379E-2</v>
      </c>
      <c r="AD450" s="1">
        <f>(Table2[[#This Row],[Day High]]/Table2[[#This Row],[Close Price]])-1</f>
        <v>3.1972124901882282E-3</v>
      </c>
      <c r="AE450" s="1">
        <f>(Table2[[#This Row],[Close Price]]/Table2[[#This Row],[Current Week Low]])-1</f>
        <v>4.635509525431214E-2</v>
      </c>
      <c r="AF450" s="1">
        <f>(Table2[[#This Row],[Current Week High]]/Table2[[#This Row],[Close Price]])-1</f>
        <v>3.1972124901882282E-3</v>
      </c>
      <c r="AG450" s="1">
        <f>(Table2[[#This Row],[Close Price]]/Table2[[#This Row],[Current Month Low]])-1</f>
        <v>4.635509525431214E-2</v>
      </c>
      <c r="AH450" s="1">
        <f>(Table2[[#This Row],[Current Month High]]/Table2[[#This Row],[Close Price]])-1</f>
        <v>3.1972124901882282E-3</v>
      </c>
      <c r="AI450">
        <v>6.4461164397985904</v>
      </c>
      <c r="AJ450">
        <v>55.173643088440599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0.11</v>
      </c>
      <c r="AM450" t="s">
        <v>3175</v>
      </c>
      <c r="AN450">
        <v>6.36</v>
      </c>
      <c r="AO450" t="s">
        <v>3175</v>
      </c>
      <c r="AQ450">
        <f>(Table2[[#This Row],[Sharpe Ratio]]-AVERAGE(Table2[Sharpe Ratio]))/_xlfn.STDEV.P(Table2[Sharpe Ratio])</f>
        <v>-0.71731934386752538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-1.3805520769608239</v>
      </c>
      <c r="AS450">
        <f>_xlfn.RANK.AVG(Table2[[#This Row],[1Y Return vs Nifty Z-Score]],Table2[1Y Return vs Nifty Z-Score])</f>
        <v>344</v>
      </c>
      <c r="AT450">
        <f>_xlfn.RANK.AVG(Table2[[#This Row],[6M Return vs Nifty Z-Score]],Table2[6M Return vs Nifty Z-Score])</f>
        <v>415</v>
      </c>
      <c r="AU450">
        <f>_xlfn.RANK.AVG(Table2[[#This Row],[Sharpe Ratio Z-Score]],Table2[Sharpe Ratio Z-Score])</f>
        <v>541.5</v>
      </c>
      <c r="AV450">
        <f>(Table2[[#This Row],[Rank 1Y]]+Table2[[#This Row],[Rank 6M]]+Table2[[#This Row],[Rank Sharpe]])/3</f>
        <v>433.5</v>
      </c>
    </row>
    <row r="451" spans="1:48" x14ac:dyDescent="0.3">
      <c r="A451" t="s">
        <v>282</v>
      </c>
      <c r="B451" t="s">
        <v>283</v>
      </c>
      <c r="C451" t="s">
        <v>3133</v>
      </c>
      <c r="D451" t="s">
        <v>284</v>
      </c>
      <c r="E451">
        <v>97393.975265519999</v>
      </c>
      <c r="F451">
        <v>6773.6</v>
      </c>
      <c r="G451">
        <v>5.4980403078581999</v>
      </c>
      <c r="H451">
        <f>(Table2[[#This Row],[1Y Return vs Nifty]]-AVERAGE(Table2[1Y Return vs Nifty]))/_xlfn.STDEV.P(Table2[1Y Return vs Nifty])</f>
        <v>-0.3301295087098477</v>
      </c>
      <c r="I451">
        <v>1.7339059318224199</v>
      </c>
      <c r="J451">
        <f>(Table2[[#This Row],[1M Return vs Nifty]]-AVERAGE(Table2[1M Return vs Nifty]))/_xlfn.STDEV.P(Table2[1M Return vs Nifty])</f>
        <v>7.5835267100098608E-2</v>
      </c>
      <c r="K451">
        <v>-5.9333334269788196</v>
      </c>
      <c r="L451">
        <f>(Table2[[#This Row],[6M Return vs Nifty]]-AVERAGE(Table2[6M Return vs Nifty]))/_xlfn.STDEV.P(Table2[6M Return vs Nifty])</f>
        <v>-0.49012605291775219</v>
      </c>
      <c r="M451">
        <v>1.2577786324259601</v>
      </c>
      <c r="N451">
        <f>(Table2[[#This Row],[1W Return vs Nifty]]-AVERAGE(Table2[1W Return vs Nifty]))/_xlfn.STDEV.P(Table2[1W Return vs Nifty])</f>
        <v>-0.34863058756039106</v>
      </c>
      <c r="O451">
        <v>7011.66</v>
      </c>
      <c r="P451">
        <v>6840.46991671249</v>
      </c>
      <c r="Q451">
        <v>6275.6927053896898</v>
      </c>
      <c r="R451">
        <v>24.391618526618998</v>
      </c>
      <c r="S451" s="1">
        <f>(Table2[[#This Row],[Close Price]]-Table2[[#This Row],[20D EMA]])/Table2[[#This Row],[20D EMA]]</f>
        <v>-3.3952017068711191E-2</v>
      </c>
      <c r="T451" s="1">
        <f>(Table2[[#This Row],[Close Price]]-Table2[[#This Row],[50D EMA]])/Table2[[#This Row],[50D EMA]]</f>
        <v>-9.7756320145659086E-3</v>
      </c>
      <c r="U451" s="1">
        <f>(Table2[[#This Row],[Close Price]]-Table2[[#This Row],[200D EMA]])/Table2[[#This Row],[200D EMA]]</f>
        <v>7.9339017696436587E-2</v>
      </c>
      <c r="V451">
        <v>1.11244277683447</v>
      </c>
      <c r="W451">
        <v>6727.35</v>
      </c>
      <c r="X451">
        <v>6958.3</v>
      </c>
      <c r="Y451">
        <v>6727.35</v>
      </c>
      <c r="Z451">
        <v>7316.95</v>
      </c>
      <c r="AA451">
        <v>6727.35</v>
      </c>
      <c r="AB451">
        <v>7243.95</v>
      </c>
      <c r="AC451" s="1">
        <f>(Table2[[#This Row],[Close Price]]/Table2[[#This Row],[Day Low]])-1</f>
        <v>6.8749210313123754E-3</v>
      </c>
      <c r="AD451" s="1">
        <f>(Table2[[#This Row],[Day High]]/Table2[[#This Row],[Close Price]])-1</f>
        <v>2.72676272587693E-2</v>
      </c>
      <c r="AE451" s="1">
        <f>(Table2[[#This Row],[Close Price]]/Table2[[#This Row],[Current Week Low]])-1</f>
        <v>6.8749210313123754E-3</v>
      </c>
      <c r="AF451" s="1">
        <f>(Table2[[#This Row],[Current Week High]]/Table2[[#This Row],[Close Price]])-1</f>
        <v>8.0215837959135339E-2</v>
      </c>
      <c r="AG451" s="1">
        <f>(Table2[[#This Row],[Close Price]]/Table2[[#This Row],[Current Month Low]])-1</f>
        <v>6.8749210313123754E-3</v>
      </c>
      <c r="AH451" s="1">
        <f>(Table2[[#This Row],[Current Month High]]/Table2[[#This Row],[Close Price]])-1</f>
        <v>6.9438703200661367E-2</v>
      </c>
      <c r="AI451">
        <v>8.0215837959135303</v>
      </c>
      <c r="AJ451">
        <v>43.326280152348701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-0.06</v>
      </c>
      <c r="AM451" t="s">
        <v>3174</v>
      </c>
      <c r="AN451">
        <v>-3.35</v>
      </c>
      <c r="AO451" t="s">
        <v>3174</v>
      </c>
      <c r="AP451">
        <v>3.6901510238601998E-2</v>
      </c>
      <c r="AQ451">
        <f>(Table2[[#This Row],[Sharpe Ratio]]-AVERAGE(Table2[Sharpe Ratio]))/_xlfn.STDEV.P(Table2[Sharpe Ratio])</f>
        <v>-0.28649027566461516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-1.3795411577525074</v>
      </c>
      <c r="AS451">
        <f>_xlfn.RANK.AVG(Table2[[#This Row],[1Y Return vs Nifty Z-Score]],Table2[1Y Return vs Nifty Z-Score])</f>
        <v>404</v>
      </c>
      <c r="AT451">
        <f>_xlfn.RANK.AVG(Table2[[#This Row],[6M Return vs Nifty Z-Score]],Table2[6M Return vs Nifty Z-Score])</f>
        <v>484</v>
      </c>
      <c r="AU451">
        <f>_xlfn.RANK.AVG(Table2[[#This Row],[Sharpe Ratio Z-Score]],Table2[Sharpe Ratio Z-Score])</f>
        <v>415</v>
      </c>
      <c r="AV451">
        <f>(Table2[[#This Row],[Rank 1Y]]+Table2[[#This Row],[Rank 6M]]+Table2[[#This Row],[Rank Sharpe]])/3</f>
        <v>434.33333333333331</v>
      </c>
    </row>
    <row r="452" spans="1:48" x14ac:dyDescent="0.3">
      <c r="A452" t="s">
        <v>922</v>
      </c>
      <c r="B452" t="s">
        <v>923</v>
      </c>
      <c r="C452" t="s">
        <v>3132</v>
      </c>
      <c r="D452" t="s">
        <v>48</v>
      </c>
      <c r="E452">
        <v>16270.964748675</v>
      </c>
      <c r="F452">
        <v>1682.25</v>
      </c>
      <c r="G452">
        <v>10.1493128407549</v>
      </c>
      <c r="H452">
        <f>(Table2[[#This Row],[1Y Return vs Nifty]]-AVERAGE(Table2[1Y Return vs Nifty]))/_xlfn.STDEV.P(Table2[1Y Return vs Nifty])</f>
        <v>-0.25091943905187691</v>
      </c>
      <c r="I452">
        <v>6.6945148135170696</v>
      </c>
      <c r="J452">
        <f>(Table2[[#This Row],[1M Return vs Nifty]]-AVERAGE(Table2[1M Return vs Nifty]))/_xlfn.STDEV.P(Table2[1M Return vs Nifty])</f>
        <v>0.52971627579279268</v>
      </c>
      <c r="K452">
        <v>12.6412376602508</v>
      </c>
      <c r="L452">
        <f>(Table2[[#This Row],[6M Return vs Nifty]]-AVERAGE(Table2[6M Return vs Nifty]))/_xlfn.STDEV.P(Table2[6M Return vs Nifty])</f>
        <v>0.12571520408784534</v>
      </c>
      <c r="M452">
        <v>6.8519262393562004</v>
      </c>
      <c r="N452">
        <f>(Table2[[#This Row],[1W Return vs Nifty]]-AVERAGE(Table2[1W Return vs Nifty]))/_xlfn.STDEV.P(Table2[1W Return vs Nifty])</f>
        <v>1.0051034519412037</v>
      </c>
      <c r="O452">
        <v>1663.92</v>
      </c>
      <c r="P452">
        <v>1643.0121996586699</v>
      </c>
      <c r="Q452">
        <v>1499.46972334206</v>
      </c>
      <c r="R452">
        <v>51.983594375495798</v>
      </c>
      <c r="S452" s="1">
        <f>(Table2[[#This Row],[Close Price]]-Table2[[#This Row],[20D EMA]])/Table2[[#This Row],[20D EMA]]</f>
        <v>1.1016154622818361E-2</v>
      </c>
      <c r="T452" s="1">
        <f>(Table2[[#This Row],[Close Price]]-Table2[[#This Row],[50D EMA]])/Table2[[#This Row],[50D EMA]]</f>
        <v>2.3881624463580716E-2</v>
      </c>
      <c r="U452" s="1">
        <f>(Table2[[#This Row],[Close Price]]-Table2[[#This Row],[200D EMA]])/Table2[[#This Row],[200D EMA]]</f>
        <v>0.12189661039007459</v>
      </c>
      <c r="V452">
        <v>2.35185153188961</v>
      </c>
      <c r="W452">
        <v>1647.35</v>
      </c>
      <c r="X452">
        <v>1721.95</v>
      </c>
      <c r="Y452">
        <v>1647.35</v>
      </c>
      <c r="Z452">
        <v>1749</v>
      </c>
      <c r="AA452">
        <v>1647.35</v>
      </c>
      <c r="AB452">
        <v>1749</v>
      </c>
      <c r="AC452" s="1">
        <f>(Table2[[#This Row],[Close Price]]/Table2[[#This Row],[Day Low]])-1</f>
        <v>2.1185540413391157E-2</v>
      </c>
      <c r="AD452" s="1">
        <f>(Table2[[#This Row],[Day High]]/Table2[[#This Row],[Close Price]])-1</f>
        <v>2.359934611383574E-2</v>
      </c>
      <c r="AE452" s="1">
        <f>(Table2[[#This Row],[Close Price]]/Table2[[#This Row],[Current Week Low]])-1</f>
        <v>2.1185540413391157E-2</v>
      </c>
      <c r="AF452" s="1">
        <f>(Table2[[#This Row],[Current Week High]]/Table2[[#This Row],[Close Price]])-1</f>
        <v>3.9679001337494357E-2</v>
      </c>
      <c r="AG452" s="1">
        <f>(Table2[[#This Row],[Close Price]]/Table2[[#This Row],[Current Month Low]])-1</f>
        <v>2.1185540413391157E-2</v>
      </c>
      <c r="AH452" s="1">
        <f>(Table2[[#This Row],[Current Month High]]/Table2[[#This Row],[Close Price]])-1</f>
        <v>3.9679001337494357E-2</v>
      </c>
      <c r="AI452">
        <v>10.566205974141701</v>
      </c>
      <c r="AJ452">
        <v>64.129957558905303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-0.04</v>
      </c>
      <c r="AM452" t="s">
        <v>3174</v>
      </c>
      <c r="AN452">
        <v>2.29</v>
      </c>
      <c r="AO452" t="s">
        <v>3175</v>
      </c>
      <c r="AP452">
        <v>-4.3871180082462997E-2</v>
      </c>
      <c r="AQ452">
        <f>(Table2[[#This Row],[Sharpe Ratio]]-AVERAGE(Table2[Sharpe Ratio]))/_xlfn.STDEV.P(Table2[Sharpe Ratio])</f>
        <v>-1.2295200509301225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0.18009544183984216</v>
      </c>
      <c r="AS452">
        <f>_xlfn.RANK.AVG(Table2[[#This Row],[1Y Return vs Nifty Z-Score]],Table2[1Y Return vs Nifty Z-Score])</f>
        <v>376</v>
      </c>
      <c r="AT452">
        <f>_xlfn.RANK.AVG(Table2[[#This Row],[6M Return vs Nifty Z-Score]],Table2[6M Return vs Nifty Z-Score])</f>
        <v>276</v>
      </c>
      <c r="AU452">
        <f>_xlfn.RANK.AVG(Table2[[#This Row],[Sharpe Ratio Z-Score]],Table2[Sharpe Ratio Z-Score])</f>
        <v>652</v>
      </c>
      <c r="AV452">
        <f>(Table2[[#This Row],[Rank 1Y]]+Table2[[#This Row],[Rank 6M]]+Table2[[#This Row],[Rank Sharpe]])/3</f>
        <v>434.66666666666669</v>
      </c>
    </row>
    <row r="453" spans="1:48" x14ac:dyDescent="0.3">
      <c r="A453" t="s">
        <v>1253</v>
      </c>
      <c r="B453" t="s">
        <v>1254</v>
      </c>
      <c r="C453" t="s">
        <v>3133</v>
      </c>
      <c r="D453" t="s">
        <v>284</v>
      </c>
      <c r="E453">
        <v>9391.3491611699992</v>
      </c>
      <c r="F453">
        <v>1432.35</v>
      </c>
      <c r="G453">
        <v>0.26327476290853702</v>
      </c>
      <c r="H453">
        <f>(Table2[[#This Row],[1Y Return vs Nifty]]-AVERAGE(Table2[1Y Return vs Nifty]))/_xlfn.STDEV.P(Table2[1Y Return vs Nifty])</f>
        <v>-0.41927632617237476</v>
      </c>
      <c r="I453">
        <v>4.1538641250015198</v>
      </c>
      <c r="J453">
        <f>(Table2[[#This Row],[1M Return vs Nifty]]-AVERAGE(Table2[1M Return vs Nifty]))/_xlfn.STDEV.P(Table2[1M Return vs Nifty])</f>
        <v>0.29725426866005461</v>
      </c>
      <c r="K453">
        <v>8.5679925940375696</v>
      </c>
      <c r="L453">
        <f>(Table2[[#This Row],[6M Return vs Nifty]]-AVERAGE(Table2[6M Return vs Nifty]))/_xlfn.STDEV.P(Table2[6M Return vs Nifty])</f>
        <v>-9.3335326979654409E-3</v>
      </c>
      <c r="M453">
        <v>6.0532697845268402</v>
      </c>
      <c r="N453">
        <f>(Table2[[#This Row],[1W Return vs Nifty]]-AVERAGE(Table2[1W Return vs Nifty]))/_xlfn.STDEV.P(Table2[1W Return vs Nifty])</f>
        <v>0.81183568270487161</v>
      </c>
      <c r="O453">
        <v>1379.72</v>
      </c>
      <c r="P453">
        <v>1349.09223823507</v>
      </c>
      <c r="Q453">
        <v>1246.0082689039</v>
      </c>
      <c r="R453">
        <v>71.452452673540705</v>
      </c>
      <c r="S453" s="1">
        <f>(Table2[[#This Row],[Close Price]]-Table2[[#This Row],[20D EMA]])/Table2[[#This Row],[20D EMA]]</f>
        <v>3.8145420810019336E-2</v>
      </c>
      <c r="T453" s="1">
        <f>(Table2[[#This Row],[Close Price]]-Table2[[#This Row],[50D EMA]])/Table2[[#This Row],[50D EMA]]</f>
        <v>6.1713913552605304E-2</v>
      </c>
      <c r="U453" s="1">
        <f>(Table2[[#This Row],[Close Price]]-Table2[[#This Row],[200D EMA]])/Table2[[#This Row],[200D EMA]]</f>
        <v>0.14955095864654472</v>
      </c>
      <c r="V453">
        <v>2.1818312453316802</v>
      </c>
      <c r="W453">
        <v>1390.15</v>
      </c>
      <c r="X453">
        <v>1448</v>
      </c>
      <c r="Y453">
        <v>1370</v>
      </c>
      <c r="Z453">
        <v>1448</v>
      </c>
      <c r="AA453">
        <v>1372.4</v>
      </c>
      <c r="AB453">
        <v>1448</v>
      </c>
      <c r="AC453" s="1">
        <f>(Table2[[#This Row],[Close Price]]/Table2[[#This Row],[Day Low]])-1</f>
        <v>3.0356436355788885E-2</v>
      </c>
      <c r="AD453" s="1">
        <f>(Table2[[#This Row],[Day High]]/Table2[[#This Row],[Close Price]])-1</f>
        <v>1.0926100464272004E-2</v>
      </c>
      <c r="AE453" s="1">
        <f>(Table2[[#This Row],[Close Price]]/Table2[[#This Row],[Current Week Low]])-1</f>
        <v>4.5510948905109316E-2</v>
      </c>
      <c r="AF453" s="1">
        <f>(Table2[[#This Row],[Current Week High]]/Table2[[#This Row],[Close Price]])-1</f>
        <v>1.0926100464272004E-2</v>
      </c>
      <c r="AG453" s="1">
        <f>(Table2[[#This Row],[Close Price]]/Table2[[#This Row],[Current Month Low]])-1</f>
        <v>4.3682599825123791E-2</v>
      </c>
      <c r="AH453" s="1">
        <f>(Table2[[#This Row],[Current Month High]]/Table2[[#This Row],[Close Price]])-1</f>
        <v>1.0926100464272004E-2</v>
      </c>
      <c r="AI453">
        <v>15.4710789960554</v>
      </c>
      <c r="AJ453">
        <v>46.621967448049901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-0.02</v>
      </c>
      <c r="AM453" t="s">
        <v>3174</v>
      </c>
      <c r="AN453">
        <v>4.47</v>
      </c>
      <c r="AO453" t="s">
        <v>3175</v>
      </c>
      <c r="AQ453">
        <f>(Table2[[#This Row],[Sharpe Ratio]]-AVERAGE(Table2[Sharpe Ratio]))/_xlfn.STDEV.P(Table2[Sharpe Ratio])</f>
        <v>-0.71731934386752538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-3.683925137293953E-2</v>
      </c>
      <c r="AS453">
        <f>_xlfn.RANK.AVG(Table2[[#This Row],[1Y Return vs Nifty Z-Score]],Table2[1Y Return vs Nifty Z-Score])</f>
        <v>438</v>
      </c>
      <c r="AT453">
        <f>_xlfn.RANK.AVG(Table2[[#This Row],[6M Return vs Nifty Z-Score]],Table2[6M Return vs Nifty Z-Score])</f>
        <v>325</v>
      </c>
      <c r="AU453">
        <f>_xlfn.RANK.AVG(Table2[[#This Row],[Sharpe Ratio Z-Score]],Table2[Sharpe Ratio Z-Score])</f>
        <v>541.5</v>
      </c>
      <c r="AV453">
        <f>(Table2[[#This Row],[Rank 1Y]]+Table2[[#This Row],[Rank 6M]]+Table2[[#This Row],[Rank Sharpe]])/3</f>
        <v>434.83333333333331</v>
      </c>
    </row>
    <row r="454" spans="1:48" x14ac:dyDescent="0.3">
      <c r="A454" t="s">
        <v>2031</v>
      </c>
      <c r="B454" t="s">
        <v>2032</v>
      </c>
      <c r="C454" t="s">
        <v>3131</v>
      </c>
      <c r="D454" t="s">
        <v>509</v>
      </c>
      <c r="E454">
        <v>3266.9289007000002</v>
      </c>
      <c r="F454">
        <v>449.45</v>
      </c>
      <c r="G454">
        <v>-13.1618999622373</v>
      </c>
      <c r="H454">
        <f>(Table2[[#This Row],[1Y Return vs Nifty]]-AVERAGE(Table2[1Y Return vs Nifty]))/_xlfn.STDEV.P(Table2[1Y Return vs Nifty])</f>
        <v>-0.64790387221018242</v>
      </c>
      <c r="I454">
        <v>4.8586185785245499</v>
      </c>
      <c r="J454">
        <f>(Table2[[#This Row],[1M Return vs Nifty]]-AVERAGE(Table2[1M Return vs Nifty]))/_xlfn.STDEV.P(Table2[1M Return vs Nifty])</f>
        <v>0.36173721216041482</v>
      </c>
      <c r="K454">
        <v>21.7910776690779</v>
      </c>
      <c r="L454">
        <f>(Table2[[#This Row],[6M Return vs Nifty]]-AVERAGE(Table2[6M Return vs Nifty]))/_xlfn.STDEV.P(Table2[6M Return vs Nifty])</f>
        <v>0.42907881587591284</v>
      </c>
      <c r="M454">
        <v>2.31117778174014</v>
      </c>
      <c r="N454">
        <f>(Table2[[#This Row],[1W Return vs Nifty]]-AVERAGE(Table2[1W Return vs Nifty]))/_xlfn.STDEV.P(Table2[1W Return vs Nifty])</f>
        <v>-9.3717348617246579E-2</v>
      </c>
      <c r="O454">
        <v>458.95</v>
      </c>
      <c r="P454">
        <v>443.97701030509302</v>
      </c>
      <c r="Q454">
        <v>390.67035807965698</v>
      </c>
      <c r="R454">
        <v>38.593126366118099</v>
      </c>
      <c r="S454" s="1">
        <f>(Table2[[#This Row],[Close Price]]-Table2[[#This Row],[20D EMA]])/Table2[[#This Row],[20D EMA]]</f>
        <v>-2.0699422595053928E-2</v>
      </c>
      <c r="T454" s="1">
        <f>(Table2[[#This Row],[Close Price]]-Table2[[#This Row],[50D EMA]])/Table2[[#This Row],[50D EMA]]</f>
        <v>1.232719165153626E-2</v>
      </c>
      <c r="U454" s="1">
        <f>(Table2[[#This Row],[Close Price]]-Table2[[#This Row],[200D EMA]])/Table2[[#This Row],[200D EMA]]</f>
        <v>0.15045841258414069</v>
      </c>
      <c r="V454">
        <v>0.54975485059770801</v>
      </c>
      <c r="W454">
        <v>445.15</v>
      </c>
      <c r="X454">
        <v>462.7</v>
      </c>
      <c r="Y454">
        <v>443.25</v>
      </c>
      <c r="Z454">
        <v>470.2</v>
      </c>
      <c r="AA454">
        <v>443.25</v>
      </c>
      <c r="AB454">
        <v>465</v>
      </c>
      <c r="AC454" s="1">
        <f>(Table2[[#This Row],[Close Price]]/Table2[[#This Row],[Day Low]])-1</f>
        <v>9.659665281365859E-3</v>
      </c>
      <c r="AD454" s="1">
        <f>(Table2[[#This Row],[Day High]]/Table2[[#This Row],[Close Price]])-1</f>
        <v>2.9480476137501377E-2</v>
      </c>
      <c r="AE454" s="1">
        <f>(Table2[[#This Row],[Close Price]]/Table2[[#This Row],[Current Week Low]])-1</f>
        <v>1.3987591652566245E-2</v>
      </c>
      <c r="AF454" s="1">
        <f>(Table2[[#This Row],[Current Week High]]/Table2[[#This Row],[Close Price]])-1</f>
        <v>4.6167538102124928E-2</v>
      </c>
      <c r="AG454" s="1">
        <f>(Table2[[#This Row],[Close Price]]/Table2[[#This Row],[Current Month Low]])-1</f>
        <v>1.3987591652566245E-2</v>
      </c>
      <c r="AH454" s="1">
        <f>(Table2[[#This Row],[Current Month High]]/Table2[[#This Row],[Close Price]])-1</f>
        <v>3.4597841806652596E-2</v>
      </c>
      <c r="AI454">
        <v>12.3595505617977</v>
      </c>
      <c r="AJ454">
        <v>52.330113540077903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0.17</v>
      </c>
      <c r="AM454" t="s">
        <v>3175</v>
      </c>
      <c r="AN454">
        <v>-3.57</v>
      </c>
      <c r="AO454" t="s">
        <v>3174</v>
      </c>
      <c r="AP454">
        <v>-9.9252430558260003E-3</v>
      </c>
      <c r="AQ454">
        <f>(Table2[[#This Row],[Sharpe Ratio]]-AVERAGE(Table2[Sharpe Ratio]))/_xlfn.STDEV.P(Table2[Sharpe Ratio])</f>
        <v>-0.83319761523853797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-0.78400280802963918</v>
      </c>
      <c r="AS454">
        <f>_xlfn.RANK.AVG(Table2[[#This Row],[1Y Return vs Nifty Z-Score]],Table2[1Y Return vs Nifty Z-Score])</f>
        <v>533</v>
      </c>
      <c r="AT454">
        <f>_xlfn.RANK.AVG(Table2[[#This Row],[6M Return vs Nifty Z-Score]],Table2[6M Return vs Nifty Z-Score])</f>
        <v>193</v>
      </c>
      <c r="AU454">
        <f>_xlfn.RANK.AVG(Table2[[#This Row],[Sharpe Ratio Z-Score]],Table2[Sharpe Ratio Z-Score])</f>
        <v>583</v>
      </c>
      <c r="AV454">
        <f>(Table2[[#This Row],[Rank 1Y]]+Table2[[#This Row],[Rank 6M]]+Table2[[#This Row],[Rank Sharpe]])/3</f>
        <v>436.33333333333331</v>
      </c>
    </row>
    <row r="455" spans="1:48" x14ac:dyDescent="0.3">
      <c r="A455" t="s">
        <v>1680</v>
      </c>
      <c r="B455" t="s">
        <v>1681</v>
      </c>
      <c r="C455" t="s">
        <v>3129</v>
      </c>
      <c r="D455" t="s">
        <v>54</v>
      </c>
      <c r="E455">
        <v>5199.6746442000003</v>
      </c>
      <c r="F455">
        <v>57.9</v>
      </c>
      <c r="G455">
        <v>52.2357542794079</v>
      </c>
      <c r="H455">
        <f>(Table2[[#This Row],[1Y Return vs Nifty]]-AVERAGE(Table2[1Y Return vs Nifty]))/_xlfn.STDEV.P(Table2[1Y Return vs Nifty])</f>
        <v>0.46580269116819051</v>
      </c>
      <c r="I455">
        <v>-3.3050631570552702</v>
      </c>
      <c r="J455">
        <f>(Table2[[#This Row],[1M Return vs Nifty]]-AVERAGE(Table2[1M Return vs Nifty]))/_xlfn.STDEV.P(Table2[1M Return vs Nifty])</f>
        <v>-0.38521546827853742</v>
      </c>
      <c r="K455">
        <v>-24.427012466440399</v>
      </c>
      <c r="L455">
        <f>(Table2[[#This Row],[6M Return vs Nifty]]-AVERAGE(Table2[6M Return vs Nifty]))/_xlfn.STDEV.P(Table2[6M Return vs Nifty])</f>
        <v>-1.1032853281890056</v>
      </c>
      <c r="M455">
        <v>0.72408013780451297</v>
      </c>
      <c r="N455">
        <f>(Table2[[#This Row],[1W Return vs Nifty]]-AVERAGE(Table2[1W Return vs Nifty]))/_xlfn.STDEV.P(Table2[1W Return vs Nifty])</f>
        <v>-0.47778088350624154</v>
      </c>
      <c r="O455">
        <v>60.99</v>
      </c>
      <c r="P455">
        <v>63.2022967722679</v>
      </c>
      <c r="Q455">
        <v>61.999476015419702</v>
      </c>
      <c r="R455">
        <v>25.1039880329505</v>
      </c>
      <c r="S455" s="1">
        <f>(Table2[[#This Row],[Close Price]]-Table2[[#This Row],[20D EMA]])/Table2[[#This Row],[20D EMA]]</f>
        <v>-5.066404328578461E-2</v>
      </c>
      <c r="T455" s="1">
        <f>(Table2[[#This Row],[Close Price]]-Table2[[#This Row],[50D EMA]])/Table2[[#This Row],[50D EMA]]</f>
        <v>-8.389405200531351E-2</v>
      </c>
      <c r="U455" s="1">
        <f>(Table2[[#This Row],[Close Price]]-Table2[[#This Row],[200D EMA]])/Table2[[#This Row],[200D EMA]]</f>
        <v>-6.6121139707699075E-2</v>
      </c>
      <c r="V455">
        <v>1.7218551389463399</v>
      </c>
      <c r="W455">
        <v>57.06</v>
      </c>
      <c r="X455">
        <v>60.8</v>
      </c>
      <c r="Y455">
        <v>57.06</v>
      </c>
      <c r="Z455">
        <v>61.7</v>
      </c>
      <c r="AA455">
        <v>57.06</v>
      </c>
      <c r="AB455">
        <v>61.2</v>
      </c>
      <c r="AC455" s="1">
        <f>(Table2[[#This Row],[Close Price]]/Table2[[#This Row],[Day Low]])-1</f>
        <v>1.4721345951629772E-2</v>
      </c>
      <c r="AD455" s="1">
        <f>(Table2[[#This Row],[Day High]]/Table2[[#This Row],[Close Price]])-1</f>
        <v>5.0086355785837533E-2</v>
      </c>
      <c r="AE455" s="1">
        <f>(Table2[[#This Row],[Close Price]]/Table2[[#This Row],[Current Week Low]])-1</f>
        <v>1.4721345951629772E-2</v>
      </c>
      <c r="AF455" s="1">
        <f>(Table2[[#This Row],[Current Week High]]/Table2[[#This Row],[Close Price]])-1</f>
        <v>6.5630397236615012E-2</v>
      </c>
      <c r="AG455" s="1">
        <f>(Table2[[#This Row],[Close Price]]/Table2[[#This Row],[Current Month Low]])-1</f>
        <v>1.4721345951629772E-2</v>
      </c>
      <c r="AH455" s="1">
        <f>(Table2[[#This Row],[Current Month High]]/Table2[[#This Row],[Close Price]])-1</f>
        <v>5.6994818652849721E-2</v>
      </c>
      <c r="AI455">
        <v>72.072538860103606</v>
      </c>
      <c r="AJ455">
        <v>84.541832669322702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-0.22</v>
      </c>
      <c r="AM455" t="s">
        <v>3174</v>
      </c>
      <c r="AN455">
        <v>-6.94</v>
      </c>
      <c r="AO455" t="s">
        <v>3174</v>
      </c>
      <c r="AP455">
        <v>1.8485286172296E-2</v>
      </c>
      <c r="AQ455">
        <f>(Table2[[#This Row],[Sharpe Ratio]]-AVERAGE(Table2[Sharpe Ratio]))/_xlfn.STDEV.P(Table2[Sharpe Ratio])</f>
        <v>-0.50150165603903551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181</v>
      </c>
      <c r="AT455">
        <f>_xlfn.RANK.AVG(Table2[[#This Row],[6M Return vs Nifty Z-Score]],Table2[6M Return vs Nifty Z-Score])</f>
        <v>667</v>
      </c>
      <c r="AU455">
        <f>_xlfn.RANK.AVG(Table2[[#This Row],[Sharpe Ratio Z-Score]],Table2[Sharpe Ratio Z-Score])</f>
        <v>463</v>
      </c>
      <c r="AV455">
        <f>(Table2[[#This Row],[Rank 1Y]]+Table2[[#This Row],[Rank 6M]]+Table2[[#This Row],[Rank Sharpe]])/3</f>
        <v>437</v>
      </c>
    </row>
    <row r="456" spans="1:48" x14ac:dyDescent="0.3">
      <c r="A456" t="s">
        <v>970</v>
      </c>
      <c r="B456" t="s">
        <v>971</v>
      </c>
      <c r="C456" t="s">
        <v>3132</v>
      </c>
      <c r="D456" t="s">
        <v>485</v>
      </c>
      <c r="E456">
        <v>15247.15473015</v>
      </c>
      <c r="F456">
        <v>317.25</v>
      </c>
      <c r="G456">
        <v>3.6650009154775698</v>
      </c>
      <c r="H456">
        <f>(Table2[[#This Row],[1Y Return vs Nifty]]-AVERAGE(Table2[1Y Return vs Nifty]))/_xlfn.STDEV.P(Table2[1Y Return vs Nifty])</f>
        <v>-0.3613457354369129</v>
      </c>
      <c r="I456">
        <v>-49.759338087569198</v>
      </c>
      <c r="J456">
        <f>(Table2[[#This Row],[1M Return vs Nifty]]-AVERAGE(Table2[1M Return vs Nifty]))/_xlfn.STDEV.P(Table2[1M Return vs Nifty])</f>
        <v>-4.6356439270419312</v>
      </c>
      <c r="K456">
        <v>-19.465877543911201</v>
      </c>
      <c r="L456">
        <f>(Table2[[#This Row],[6M Return vs Nifty]]-AVERAGE(Table2[6M Return vs Nifty]))/_xlfn.STDEV.P(Table2[6M Return vs Nifty])</f>
        <v>-0.93879853856050599</v>
      </c>
      <c r="M456">
        <v>-8.6011231142280007</v>
      </c>
      <c r="N456">
        <f>(Table2[[#This Row],[1W Return vs Nifty]]-AVERAGE(Table2[1W Return vs Nifty]))/_xlfn.STDEV.P(Table2[1W Return vs Nifty])</f>
        <v>-2.7343972537837238</v>
      </c>
      <c r="O456">
        <v>342.64</v>
      </c>
      <c r="P456">
        <v>343.39904589549099</v>
      </c>
      <c r="Q456">
        <v>325.36524096905202</v>
      </c>
      <c r="R456">
        <v>28.196530018989201</v>
      </c>
      <c r="S456" s="1">
        <f>(Table2[[#This Row],[Close Price]]-Table2[[#This Row],[20D EMA]])/Table2[[#This Row],[20D EMA]]</f>
        <v>-7.4101097361662344E-2</v>
      </c>
      <c r="T456" s="1">
        <f>(Table2[[#This Row],[Close Price]]-Table2[[#This Row],[50D EMA]])/Table2[[#This Row],[50D EMA]]</f>
        <v>-7.6147695248545061E-2</v>
      </c>
      <c r="U456" s="1">
        <f>(Table2[[#This Row],[Close Price]]-Table2[[#This Row],[200D EMA]])/Table2[[#This Row],[200D EMA]]</f>
        <v>-2.4941941999956679E-2</v>
      </c>
      <c r="V456">
        <v>0.63721227421960103</v>
      </c>
      <c r="W456">
        <v>308.39999999999998</v>
      </c>
      <c r="X456">
        <v>323.45</v>
      </c>
      <c r="Y456">
        <v>308.39999999999998</v>
      </c>
      <c r="Z456">
        <v>353.5</v>
      </c>
      <c r="AA456">
        <v>308.39999999999998</v>
      </c>
      <c r="AB456">
        <v>349.9</v>
      </c>
      <c r="AC456" s="1">
        <f>(Table2[[#This Row],[Close Price]]/Table2[[#This Row],[Day Low]])-1</f>
        <v>2.8696498054474828E-2</v>
      </c>
      <c r="AD456" s="1">
        <f>(Table2[[#This Row],[Day High]]/Table2[[#This Row],[Close Price]])-1</f>
        <v>1.9542947202521699E-2</v>
      </c>
      <c r="AE456" s="1">
        <f>(Table2[[#This Row],[Close Price]]/Table2[[#This Row],[Current Week Low]])-1</f>
        <v>2.8696498054474828E-2</v>
      </c>
      <c r="AF456" s="1">
        <f>(Table2[[#This Row],[Current Week High]]/Table2[[#This Row],[Close Price]])-1</f>
        <v>0.1142631993695824</v>
      </c>
      <c r="AG456" s="1">
        <f>(Table2[[#This Row],[Close Price]]/Table2[[#This Row],[Current Month Low]])-1</f>
        <v>2.8696498054474828E-2</v>
      </c>
      <c r="AH456" s="1">
        <f>(Table2[[#This Row],[Current Month High]]/Table2[[#This Row],[Close Price]])-1</f>
        <v>0.10291568163908593</v>
      </c>
      <c r="AI456">
        <v>30.173364854215901</v>
      </c>
      <c r="AJ456">
        <v>46.773074253990202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-0.13</v>
      </c>
      <c r="AM456" t="s">
        <v>3174</v>
      </c>
      <c r="AN456">
        <v>-10.74</v>
      </c>
      <c r="AO456" t="s">
        <v>3174</v>
      </c>
      <c r="AP456">
        <v>8.7444351699385997E-2</v>
      </c>
      <c r="AQ456">
        <f>(Table2[[#This Row],[Sharpe Ratio]]-AVERAGE(Table2[Sharpe Ratio]))/_xlfn.STDEV.P(Table2[Sharpe Ratio])</f>
        <v>0.30360278963487003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418</v>
      </c>
      <c r="AT456">
        <f>_xlfn.RANK.AVG(Table2[[#This Row],[6M Return vs Nifty Z-Score]],Table2[6M Return vs Nifty Z-Score])</f>
        <v>630</v>
      </c>
      <c r="AU456">
        <f>_xlfn.RANK.AVG(Table2[[#This Row],[Sharpe Ratio Z-Score]],Table2[Sharpe Ratio Z-Score])</f>
        <v>266</v>
      </c>
      <c r="AV456">
        <f>(Table2[[#This Row],[Rank 1Y]]+Table2[[#This Row],[Rank 6M]]+Table2[[#This Row],[Rank Sharpe]])/3</f>
        <v>438</v>
      </c>
    </row>
    <row r="457" spans="1:48" x14ac:dyDescent="0.3">
      <c r="A457" t="s">
        <v>1326</v>
      </c>
      <c r="B457" t="s">
        <v>1327</v>
      </c>
      <c r="C457" t="s">
        <v>3133</v>
      </c>
      <c r="D457" t="s">
        <v>51</v>
      </c>
      <c r="E457">
        <v>8557.9167423750005</v>
      </c>
      <c r="F457">
        <v>493.35</v>
      </c>
      <c r="G457">
        <v>-9.3621230790826502</v>
      </c>
      <c r="H457">
        <f>(Table2[[#This Row],[1Y Return vs Nifty]]-AVERAGE(Table2[1Y Return vs Nifty]))/_xlfn.STDEV.P(Table2[1Y Return vs Nifty])</f>
        <v>-0.58319457180460432</v>
      </c>
      <c r="I457">
        <v>7.7318720172681399</v>
      </c>
      <c r="J457">
        <f>(Table2[[#This Row],[1M Return vs Nifty]]-AVERAGE(Table2[1M Return vs Nifty]))/_xlfn.STDEV.P(Table2[1M Return vs Nifty])</f>
        <v>0.62463138505500893</v>
      </c>
      <c r="K457">
        <v>12.791368451282001</v>
      </c>
      <c r="L457">
        <f>(Table2[[#This Row],[6M Return vs Nifty]]-AVERAGE(Table2[6M Return vs Nifty]))/_xlfn.STDEV.P(Table2[6M Return vs Nifty])</f>
        <v>0.13069280139707554</v>
      </c>
      <c r="M457">
        <v>0.32276479265450497</v>
      </c>
      <c r="N457">
        <f>(Table2[[#This Row],[1W Return vs Nifty]]-AVERAGE(Table2[1W Return vs Nifty]))/_xlfn.STDEV.P(Table2[1W Return vs Nifty])</f>
        <v>-0.57489563296885282</v>
      </c>
      <c r="O457">
        <v>508.48</v>
      </c>
      <c r="P457">
        <v>487.96084437072398</v>
      </c>
      <c r="Q457">
        <v>417.735890860854</v>
      </c>
      <c r="R457">
        <v>35.999478384506503</v>
      </c>
      <c r="S457" s="1">
        <f>(Table2[[#This Row],[Close Price]]-Table2[[#This Row],[20D EMA]])/Table2[[#This Row],[20D EMA]]</f>
        <v>-2.9755349276274375E-2</v>
      </c>
      <c r="T457" s="1">
        <f>(Table2[[#This Row],[Close Price]]-Table2[[#This Row],[50D EMA]])/Table2[[#This Row],[50D EMA]]</f>
        <v>1.1044237855244146E-2</v>
      </c>
      <c r="U457" s="1">
        <f>(Table2[[#This Row],[Close Price]]-Table2[[#This Row],[200D EMA]])/Table2[[#This Row],[200D EMA]]</f>
        <v>0.18100936690721831</v>
      </c>
      <c r="V457">
        <v>0.36938831644287001</v>
      </c>
      <c r="W457">
        <v>482.1</v>
      </c>
      <c r="X457">
        <v>511.75</v>
      </c>
      <c r="Y457">
        <v>482.1</v>
      </c>
      <c r="Z457">
        <v>520.65</v>
      </c>
      <c r="AA457">
        <v>482.1</v>
      </c>
      <c r="AB457">
        <v>520.65</v>
      </c>
      <c r="AC457" s="1">
        <f>(Table2[[#This Row],[Close Price]]/Table2[[#This Row],[Day Low]])-1</f>
        <v>2.3335407591785984E-2</v>
      </c>
      <c r="AD457" s="1">
        <f>(Table2[[#This Row],[Day High]]/Table2[[#This Row],[Close Price]])-1</f>
        <v>3.7296037296037143E-2</v>
      </c>
      <c r="AE457" s="1">
        <f>(Table2[[#This Row],[Close Price]]/Table2[[#This Row],[Current Week Low]])-1</f>
        <v>2.3335407591785984E-2</v>
      </c>
      <c r="AF457" s="1">
        <f>(Table2[[#This Row],[Current Week High]]/Table2[[#This Row],[Close Price]])-1</f>
        <v>5.5335968379446543E-2</v>
      </c>
      <c r="AG457" s="1">
        <f>(Table2[[#This Row],[Close Price]]/Table2[[#This Row],[Current Month Low]])-1</f>
        <v>2.3335407591785984E-2</v>
      </c>
      <c r="AH457" s="1">
        <f>(Table2[[#This Row],[Current Month High]]/Table2[[#This Row],[Close Price]])-1</f>
        <v>5.5335968379446543E-2</v>
      </c>
      <c r="AI457">
        <v>12.161751292186</v>
      </c>
      <c r="AJ457">
        <v>54.413145539906097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0.06</v>
      </c>
      <c r="AM457" t="s">
        <v>3175</v>
      </c>
      <c r="AN457">
        <v>-6.43</v>
      </c>
      <c r="AO457" t="s">
        <v>3174</v>
      </c>
      <c r="AQ457">
        <f>(Table2[[#This Row],[Sharpe Ratio]]-AVERAGE(Table2[Sharpe Ratio]))/_xlfn.STDEV.P(Table2[Sharpe Ratio])</f>
        <v>-0.71731934386752538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-1.120085362188898</v>
      </c>
      <c r="AS457">
        <f>_xlfn.RANK.AVG(Table2[[#This Row],[1Y Return vs Nifty Z-Score]],Table2[1Y Return vs Nifty Z-Score])</f>
        <v>504</v>
      </c>
      <c r="AT457">
        <f>_xlfn.RANK.AVG(Table2[[#This Row],[6M Return vs Nifty Z-Score]],Table2[6M Return vs Nifty Z-Score])</f>
        <v>272</v>
      </c>
      <c r="AU457">
        <f>_xlfn.RANK.AVG(Table2[[#This Row],[Sharpe Ratio Z-Score]],Table2[Sharpe Ratio Z-Score])</f>
        <v>541.5</v>
      </c>
      <c r="AV457">
        <f>(Table2[[#This Row],[Rank 1Y]]+Table2[[#This Row],[Rank 6M]]+Table2[[#This Row],[Rank Sharpe]])/3</f>
        <v>439.16666666666669</v>
      </c>
    </row>
    <row r="458" spans="1:48" x14ac:dyDescent="0.3">
      <c r="A458" t="s">
        <v>565</v>
      </c>
      <c r="B458" t="s">
        <v>566</v>
      </c>
      <c r="C458" t="s">
        <v>3129</v>
      </c>
      <c r="D458" t="s">
        <v>43</v>
      </c>
      <c r="E458">
        <v>36196.671999999999</v>
      </c>
      <c r="F458">
        <v>219.64</v>
      </c>
      <c r="G458">
        <v>33.214951662378702</v>
      </c>
      <c r="H458">
        <f>(Table2[[#This Row],[1Y Return vs Nifty]]-AVERAGE(Table2[1Y Return vs Nifty]))/_xlfn.STDEV.P(Table2[1Y Return vs Nifty])</f>
        <v>0.14188292736387587</v>
      </c>
      <c r="I458">
        <v>-13.900786717303101</v>
      </c>
      <c r="J458">
        <f>(Table2[[#This Row],[1M Return vs Nifty]]-AVERAGE(Table2[1M Return vs Nifty]))/_xlfn.STDEV.P(Table2[1M Return vs Nifty])</f>
        <v>-1.3546927667410005</v>
      </c>
      <c r="K458">
        <v>-18.9147819432267</v>
      </c>
      <c r="L458">
        <f>(Table2[[#This Row],[6M Return vs Nifty]]-AVERAGE(Table2[6M Return vs Nifty]))/_xlfn.STDEV.P(Table2[6M Return vs Nifty])</f>
        <v>-0.92052692378878553</v>
      </c>
      <c r="M458">
        <v>6.4849835994826799E-2</v>
      </c>
      <c r="N458">
        <f>(Table2[[#This Row],[1W Return vs Nifty]]-AVERAGE(Table2[1W Return vs Nifty]))/_xlfn.STDEV.P(Table2[1W Return vs Nifty])</f>
        <v>-0.63730876194926211</v>
      </c>
      <c r="O458">
        <v>237.5</v>
      </c>
      <c r="P458">
        <v>246.64222865984601</v>
      </c>
      <c r="Q458">
        <v>232.94806130226499</v>
      </c>
      <c r="R458">
        <v>21.4050462691485</v>
      </c>
      <c r="S458" s="1">
        <f>(Table2[[#This Row],[Close Price]]-Table2[[#This Row],[20D EMA]])/Table2[[#This Row],[20D EMA]]</f>
        <v>-7.5200000000000058E-2</v>
      </c>
      <c r="T458" s="1">
        <f>(Table2[[#This Row],[Close Price]]-Table2[[#This Row],[50D EMA]])/Table2[[#This Row],[50D EMA]]</f>
        <v>-0.10947934101376394</v>
      </c>
      <c r="U458" s="1">
        <f>(Table2[[#This Row],[Close Price]]-Table2[[#This Row],[200D EMA]])/Table2[[#This Row],[200D EMA]]</f>
        <v>-5.7128877690022686E-2</v>
      </c>
      <c r="V458">
        <v>0.29412027422589299</v>
      </c>
      <c r="W458">
        <v>218.7</v>
      </c>
      <c r="X458">
        <v>228.29</v>
      </c>
      <c r="Y458">
        <v>218.7</v>
      </c>
      <c r="Z458">
        <v>234.2</v>
      </c>
      <c r="AA458">
        <v>218.7</v>
      </c>
      <c r="AB458">
        <v>234.2</v>
      </c>
      <c r="AC458" s="1">
        <f>(Table2[[#This Row],[Close Price]]/Table2[[#This Row],[Day Low]])-1</f>
        <v>4.2981252857796637E-3</v>
      </c>
      <c r="AD458" s="1">
        <f>(Table2[[#This Row],[Day High]]/Table2[[#This Row],[Close Price]])-1</f>
        <v>3.9382626115461727E-2</v>
      </c>
      <c r="AE458" s="1">
        <f>(Table2[[#This Row],[Close Price]]/Table2[[#This Row],[Current Week Low]])-1</f>
        <v>4.2981252857796637E-3</v>
      </c>
      <c r="AF458" s="1">
        <f>(Table2[[#This Row],[Current Week High]]/Table2[[#This Row],[Close Price]])-1</f>
        <v>6.6290293207066142E-2</v>
      </c>
      <c r="AG458" s="1">
        <f>(Table2[[#This Row],[Close Price]]/Table2[[#This Row],[Current Month Low]])-1</f>
        <v>4.2981252857796637E-3</v>
      </c>
      <c r="AH458" s="1">
        <f>(Table2[[#This Row],[Current Month High]]/Table2[[#This Row],[Close Price]])-1</f>
        <v>6.6290293207066142E-2</v>
      </c>
      <c r="AI458">
        <v>47.8328173374613</v>
      </c>
      <c r="AJ458">
        <v>68.823981552651802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-0.24</v>
      </c>
      <c r="AM458" t="s">
        <v>3174</v>
      </c>
      <c r="AN458">
        <v>-8.5399999999999991</v>
      </c>
      <c r="AO458" t="s">
        <v>3174</v>
      </c>
      <c r="AP458">
        <v>2.5365221778067999E-2</v>
      </c>
      <c r="AQ458">
        <f>(Table2[[#This Row],[Sharpe Ratio]]-AVERAGE(Table2[Sharpe Ratio]))/_xlfn.STDEV.P(Table2[Sharpe Ratio])</f>
        <v>-0.42117767398070483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261</v>
      </c>
      <c r="AT458">
        <f>_xlfn.RANK.AVG(Table2[[#This Row],[6M Return vs Nifty Z-Score]],Table2[6M Return vs Nifty Z-Score])</f>
        <v>620</v>
      </c>
      <c r="AU458">
        <f>_xlfn.RANK.AVG(Table2[[#This Row],[Sharpe Ratio Z-Score]],Table2[Sharpe Ratio Z-Score])</f>
        <v>444</v>
      </c>
      <c r="AV458">
        <f>(Table2[[#This Row],[Rank 1Y]]+Table2[[#This Row],[Rank 6M]]+Table2[[#This Row],[Rank Sharpe]])/3</f>
        <v>441.66666666666669</v>
      </c>
    </row>
    <row r="459" spans="1:48" x14ac:dyDescent="0.3">
      <c r="A459" t="s">
        <v>724</v>
      </c>
      <c r="B459" t="s">
        <v>725</v>
      </c>
      <c r="C459" t="s">
        <v>3129</v>
      </c>
      <c r="D459" t="s">
        <v>562</v>
      </c>
      <c r="E459">
        <v>23995.490072979999</v>
      </c>
      <c r="F459">
        <v>2661.7</v>
      </c>
      <c r="G459">
        <v>14.515902920785299</v>
      </c>
      <c r="H459">
        <f>(Table2[[#This Row],[1Y Return vs Nifty]]-AVERAGE(Table2[1Y Return vs Nifty]))/_xlfn.STDEV.P(Table2[1Y Return vs Nifty])</f>
        <v>-0.17655744414387103</v>
      </c>
      <c r="I459">
        <v>9.4360698459480705</v>
      </c>
      <c r="J459">
        <f>(Table2[[#This Row],[1M Return vs Nifty]]-AVERAGE(Table2[1M Return vs Nifty]))/_xlfn.STDEV.P(Table2[1M Return vs Nifty])</f>
        <v>0.78056043488344462</v>
      </c>
      <c r="K459">
        <v>-22.9649790842826</v>
      </c>
      <c r="L459">
        <f>(Table2[[#This Row],[6M Return vs Nifty]]-AVERAGE(Table2[6M Return vs Nifty]))/_xlfn.STDEV.P(Table2[6M Return vs Nifty])</f>
        <v>-1.0548115049376448</v>
      </c>
      <c r="M459">
        <v>14.782425811994701</v>
      </c>
      <c r="N459">
        <f>(Table2[[#This Row],[1W Return vs Nifty]]-AVERAGE(Table2[1W Return vs Nifty]))/_xlfn.STDEV.P(Table2[1W Return vs Nifty])</f>
        <v>2.9242139181065387</v>
      </c>
      <c r="O459">
        <v>2561.33</v>
      </c>
      <c r="P459">
        <v>2494.3245350613502</v>
      </c>
      <c r="Q459">
        <v>2510.17684408489</v>
      </c>
      <c r="R459">
        <v>59.532362284049697</v>
      </c>
      <c r="S459" s="1">
        <f>(Table2[[#This Row],[Close Price]]-Table2[[#This Row],[20D EMA]])/Table2[[#This Row],[20D EMA]]</f>
        <v>3.9186672549027218E-2</v>
      </c>
      <c r="T459" s="1">
        <f>(Table2[[#This Row],[Close Price]]-Table2[[#This Row],[50D EMA]])/Table2[[#This Row],[50D EMA]]</f>
        <v>6.7102521177956065E-2</v>
      </c>
      <c r="U459" s="1">
        <f>(Table2[[#This Row],[Close Price]]-Table2[[#This Row],[200D EMA]])/Table2[[#This Row],[200D EMA]]</f>
        <v>6.0363538239214795E-2</v>
      </c>
      <c r="V459">
        <v>1.45182138855806</v>
      </c>
      <c r="W459">
        <v>2620</v>
      </c>
      <c r="X459">
        <v>2749.8</v>
      </c>
      <c r="Y459">
        <v>2450</v>
      </c>
      <c r="Z459">
        <v>2794.3</v>
      </c>
      <c r="AA459">
        <v>2450</v>
      </c>
      <c r="AB459">
        <v>2794.3</v>
      </c>
      <c r="AC459" s="1">
        <f>(Table2[[#This Row],[Close Price]]/Table2[[#This Row],[Day Low]])-1</f>
        <v>1.5916030534351089E-2</v>
      </c>
      <c r="AD459" s="1">
        <f>(Table2[[#This Row],[Day High]]/Table2[[#This Row],[Close Price]])-1</f>
        <v>3.3099147161588682E-2</v>
      </c>
      <c r="AE459" s="1">
        <f>(Table2[[#This Row],[Close Price]]/Table2[[#This Row],[Current Week Low]])-1</f>
        <v>8.6408163265305982E-2</v>
      </c>
      <c r="AF459" s="1">
        <f>(Table2[[#This Row],[Current Week High]]/Table2[[#This Row],[Close Price]])-1</f>
        <v>4.9817785625728028E-2</v>
      </c>
      <c r="AG459" s="1">
        <f>(Table2[[#This Row],[Close Price]]/Table2[[#This Row],[Current Month Low]])-1</f>
        <v>8.6408163265305982E-2</v>
      </c>
      <c r="AH459" s="1">
        <f>(Table2[[#This Row],[Current Month High]]/Table2[[#This Row],[Close Price]])-1</f>
        <v>4.9817785625728028E-2</v>
      </c>
      <c r="AI459">
        <v>46.372619002892797</v>
      </c>
      <c r="AJ459">
        <v>45.722810763461098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0.2</v>
      </c>
      <c r="AM459" t="s">
        <v>3175</v>
      </c>
      <c r="AN459">
        <v>4.0599999999999996</v>
      </c>
      <c r="AO459" t="s">
        <v>3175</v>
      </c>
      <c r="AP459">
        <v>7.0064607433723003E-2</v>
      </c>
      <c r="AQ459">
        <f>(Table2[[#This Row],[Sharpe Ratio]]-AVERAGE(Table2[Sharpe Ratio]))/_xlfn.STDEV.P(Table2[Sharpe Ratio])</f>
        <v>0.10069242149097456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352</v>
      </c>
      <c r="AT459">
        <f>_xlfn.RANK.AVG(Table2[[#This Row],[6M Return vs Nifty Z-Score]],Table2[6M Return vs Nifty Z-Score])</f>
        <v>653</v>
      </c>
      <c r="AU459">
        <f>_xlfn.RANK.AVG(Table2[[#This Row],[Sharpe Ratio Z-Score]],Table2[Sharpe Ratio Z-Score])</f>
        <v>321</v>
      </c>
      <c r="AV459">
        <f>(Table2[[#This Row],[Rank 1Y]]+Table2[[#This Row],[Rank 6M]]+Table2[[#This Row],[Rank Sharpe]])/3</f>
        <v>442</v>
      </c>
    </row>
    <row r="460" spans="1:48" x14ac:dyDescent="0.3">
      <c r="A460" t="s">
        <v>793</v>
      </c>
      <c r="B460" t="s">
        <v>794</v>
      </c>
      <c r="C460" t="s">
        <v>3133</v>
      </c>
      <c r="D460" t="s">
        <v>284</v>
      </c>
      <c r="E460">
        <v>20537.481351539998</v>
      </c>
      <c r="F460">
        <v>412.45</v>
      </c>
      <c r="G460">
        <v>-4.1133149699502001</v>
      </c>
      <c r="H460">
        <f>(Table2[[#This Row],[1Y Return vs Nifty]]-AVERAGE(Table2[1Y Return vs Nifty]))/_xlfn.STDEV.P(Table2[1Y Return vs Nifty])</f>
        <v>-0.49380861279979427</v>
      </c>
      <c r="I460">
        <v>6.2264713363210502</v>
      </c>
      <c r="J460">
        <f>(Table2[[#This Row],[1M Return vs Nifty]]-AVERAGE(Table2[1M Return vs Nifty]))/_xlfn.STDEV.P(Table2[1M Return vs Nifty])</f>
        <v>0.48689168497982122</v>
      </c>
      <c r="K460">
        <v>-21.1766996178109</v>
      </c>
      <c r="L460">
        <f>(Table2[[#This Row],[6M Return vs Nifty]]-AVERAGE(Table2[6M Return vs Nifty]))/_xlfn.STDEV.P(Table2[6M Return vs Nifty])</f>
        <v>-0.9955209690034722</v>
      </c>
      <c r="M460">
        <v>6.8854984894046396</v>
      </c>
      <c r="N460">
        <f>(Table2[[#This Row],[1W Return vs Nifty]]-AVERAGE(Table2[1W Return vs Nifty]))/_xlfn.STDEV.P(Table2[1W Return vs Nifty])</f>
        <v>1.0132276382992698</v>
      </c>
      <c r="O460">
        <v>413.91</v>
      </c>
      <c r="P460">
        <v>400.34704237331499</v>
      </c>
      <c r="Q460">
        <v>381.68137278264697</v>
      </c>
      <c r="R460">
        <v>43.874719500762197</v>
      </c>
      <c r="S460" s="1">
        <f>(Table2[[#This Row],[Close Price]]-Table2[[#This Row],[20D EMA]])/Table2[[#This Row],[20D EMA]]</f>
        <v>-3.5273368606702818E-3</v>
      </c>
      <c r="T460" s="1">
        <f>(Table2[[#This Row],[Close Price]]-Table2[[#This Row],[50D EMA]])/Table2[[#This Row],[50D EMA]]</f>
        <v>3.0231165328303462E-2</v>
      </c>
      <c r="U460" s="1">
        <f>(Table2[[#This Row],[Close Price]]-Table2[[#This Row],[200D EMA]])/Table2[[#This Row],[200D EMA]]</f>
        <v>8.0613384386653261E-2</v>
      </c>
      <c r="V460">
        <v>0.429434035789241</v>
      </c>
      <c r="W460">
        <v>407</v>
      </c>
      <c r="X460">
        <v>421</v>
      </c>
      <c r="Y460">
        <v>407</v>
      </c>
      <c r="Z460">
        <v>423.2</v>
      </c>
      <c r="AA460">
        <v>407</v>
      </c>
      <c r="AB460">
        <v>423.2</v>
      </c>
      <c r="AC460" s="1">
        <f>(Table2[[#This Row],[Close Price]]/Table2[[#This Row],[Day Low]])-1</f>
        <v>1.3390663390663304E-2</v>
      </c>
      <c r="AD460" s="1">
        <f>(Table2[[#This Row],[Day High]]/Table2[[#This Row],[Close Price]])-1</f>
        <v>2.0729785428536873E-2</v>
      </c>
      <c r="AE460" s="1">
        <f>(Table2[[#This Row],[Close Price]]/Table2[[#This Row],[Current Week Low]])-1</f>
        <v>1.3390663390663304E-2</v>
      </c>
      <c r="AF460" s="1">
        <f>(Table2[[#This Row],[Current Week High]]/Table2[[#This Row],[Close Price]])-1</f>
        <v>2.6063765304885411E-2</v>
      </c>
      <c r="AG460" s="1">
        <f>(Table2[[#This Row],[Close Price]]/Table2[[#This Row],[Current Month Low]])-1</f>
        <v>1.3390663390663304E-2</v>
      </c>
      <c r="AH460" s="1">
        <f>(Table2[[#This Row],[Current Month High]]/Table2[[#This Row],[Close Price]])-1</f>
        <v>2.6063765304885411E-2</v>
      </c>
      <c r="AI460">
        <v>35.289125954661102</v>
      </c>
      <c r="AJ460">
        <v>32.5779492124718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0.11</v>
      </c>
      <c r="AM460" t="s">
        <v>3175</v>
      </c>
      <c r="AN460">
        <v>-0.35</v>
      </c>
      <c r="AO460" t="s">
        <v>3174</v>
      </c>
      <c r="AP460">
        <v>0.102932466908659</v>
      </c>
      <c r="AQ460">
        <f>(Table2[[#This Row],[Sharpe Ratio]]-AVERAGE(Table2[Sharpe Ratio]))/_xlfn.STDEV.P(Table2[Sharpe Ratio])</f>
        <v>0.48442818677133159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0.49521792824715605</v>
      </c>
      <c r="AS460">
        <f>_xlfn.RANK.AVG(Table2[[#This Row],[1Y Return vs Nifty Z-Score]],Table2[1Y Return vs Nifty Z-Score])</f>
        <v>466</v>
      </c>
      <c r="AT460">
        <f>_xlfn.RANK.AVG(Table2[[#This Row],[6M Return vs Nifty Z-Score]],Table2[6M Return vs Nifty Z-Score])</f>
        <v>640</v>
      </c>
      <c r="AU460">
        <f>_xlfn.RANK.AVG(Table2[[#This Row],[Sharpe Ratio Z-Score]],Table2[Sharpe Ratio Z-Score])</f>
        <v>220</v>
      </c>
      <c r="AV460">
        <f>(Table2[[#This Row],[Rank 1Y]]+Table2[[#This Row],[Rank 6M]]+Table2[[#This Row],[Rank Sharpe]])/3</f>
        <v>442</v>
      </c>
    </row>
    <row r="461" spans="1:48" x14ac:dyDescent="0.3">
      <c r="A461" t="s">
        <v>1429</v>
      </c>
      <c r="B461" t="s">
        <v>1430</v>
      </c>
      <c r="C461" t="s">
        <v>3132</v>
      </c>
      <c r="D461" t="s">
        <v>48</v>
      </c>
      <c r="E461">
        <v>7459.1567455649902</v>
      </c>
      <c r="F461">
        <v>510.15</v>
      </c>
      <c r="G461">
        <v>36.931371162524698</v>
      </c>
      <c r="H461">
        <f>(Table2[[#This Row],[1Y Return vs Nifty]]-AVERAGE(Table2[1Y Return vs Nifty]))/_xlfn.STDEV.P(Table2[1Y Return vs Nifty])</f>
        <v>0.20517267127863931</v>
      </c>
      <c r="I461">
        <v>-3.2974924905131902</v>
      </c>
      <c r="J461">
        <f>(Table2[[#This Row],[1M Return vs Nifty]]-AVERAGE(Table2[1M Return vs Nifty]))/_xlfn.STDEV.P(Table2[1M Return vs Nifty])</f>
        <v>-0.38452277473051844</v>
      </c>
      <c r="K461">
        <v>-2.0856016882533099</v>
      </c>
      <c r="L461">
        <f>(Table2[[#This Row],[6M Return vs Nifty]]-AVERAGE(Table2[6M Return vs Nifty]))/_xlfn.STDEV.P(Table2[6M Return vs Nifty])</f>
        <v>-0.3625542269267773</v>
      </c>
      <c r="M461">
        <v>1.2964360422324701</v>
      </c>
      <c r="N461">
        <f>(Table2[[#This Row],[1W Return vs Nifty]]-AVERAGE(Table2[1W Return vs Nifty]))/_xlfn.STDEV.P(Table2[1W Return vs Nifty])</f>
        <v>-0.33927583770194886</v>
      </c>
      <c r="O461">
        <v>534.4</v>
      </c>
      <c r="P461">
        <v>531.58825520228402</v>
      </c>
      <c r="Q461">
        <v>468.61046358292498</v>
      </c>
      <c r="R461">
        <v>31.359780892826102</v>
      </c>
      <c r="S461" s="1">
        <f>(Table2[[#This Row],[Close Price]]-Table2[[#This Row],[20D EMA]])/Table2[[#This Row],[20D EMA]]</f>
        <v>-4.537799401197605E-2</v>
      </c>
      <c r="T461" s="1">
        <f>(Table2[[#This Row],[Close Price]]-Table2[[#This Row],[50D EMA]])/Table2[[#This Row],[50D EMA]]</f>
        <v>-4.0328684827933586E-2</v>
      </c>
      <c r="U461" s="1">
        <f>(Table2[[#This Row],[Close Price]]-Table2[[#This Row],[200D EMA]])/Table2[[#This Row],[200D EMA]]</f>
        <v>8.86440650502551E-2</v>
      </c>
      <c r="V461">
        <v>0.894117936865374</v>
      </c>
      <c r="W461">
        <v>506.2</v>
      </c>
      <c r="X461">
        <v>526.75</v>
      </c>
      <c r="Y461">
        <v>506.2</v>
      </c>
      <c r="Z461">
        <v>540.35</v>
      </c>
      <c r="AA461">
        <v>506.2</v>
      </c>
      <c r="AB461">
        <v>540.35</v>
      </c>
      <c r="AC461" s="1">
        <f>(Table2[[#This Row],[Close Price]]/Table2[[#This Row],[Day Low]])-1</f>
        <v>7.8032398261556057E-3</v>
      </c>
      <c r="AD461" s="1">
        <f>(Table2[[#This Row],[Day High]]/Table2[[#This Row],[Close Price]])-1</f>
        <v>3.2539449181613334E-2</v>
      </c>
      <c r="AE461" s="1">
        <f>(Table2[[#This Row],[Close Price]]/Table2[[#This Row],[Current Week Low]])-1</f>
        <v>7.8032398261556057E-3</v>
      </c>
      <c r="AF461" s="1">
        <f>(Table2[[#This Row],[Current Week High]]/Table2[[#This Row],[Close Price]])-1</f>
        <v>5.9198275017151802E-2</v>
      </c>
      <c r="AG461" s="1">
        <f>(Table2[[#This Row],[Close Price]]/Table2[[#This Row],[Current Month Low]])-1</f>
        <v>7.8032398261556057E-3</v>
      </c>
      <c r="AH461" s="1">
        <f>(Table2[[#This Row],[Current Month High]]/Table2[[#This Row],[Close Price]])-1</f>
        <v>5.9198275017151802E-2</v>
      </c>
      <c r="AI461">
        <v>15.260217583063801</v>
      </c>
      <c r="AJ461">
        <v>78.218340611353696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-0.02</v>
      </c>
      <c r="AM461" t="s">
        <v>3174</v>
      </c>
      <c r="AN461">
        <v>-5.71</v>
      </c>
      <c r="AO461" t="s">
        <v>3174</v>
      </c>
      <c r="AP461">
        <v>-3.5719320385194001E-2</v>
      </c>
      <c r="AQ461">
        <f>(Table2[[#This Row],[Sharpe Ratio]]-AVERAGE(Table2[Sharpe Ratio]))/_xlfn.STDEV.P(Table2[Sharpe Ratio])</f>
        <v>-1.1343462194314495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-2.0155263875120548</v>
      </c>
      <c r="AS461">
        <f>_xlfn.RANK.AVG(Table2[[#This Row],[1Y Return vs Nifty Z-Score]],Table2[1Y Return vs Nifty Z-Score])</f>
        <v>245</v>
      </c>
      <c r="AT461">
        <f>_xlfn.RANK.AVG(Table2[[#This Row],[6M Return vs Nifty Z-Score]],Table2[6M Return vs Nifty Z-Score])</f>
        <v>445</v>
      </c>
      <c r="AU461">
        <f>_xlfn.RANK.AVG(Table2[[#This Row],[Sharpe Ratio Z-Score]],Table2[Sharpe Ratio Z-Score])</f>
        <v>640</v>
      </c>
      <c r="AV461">
        <f>(Table2[[#This Row],[Rank 1Y]]+Table2[[#This Row],[Rank 6M]]+Table2[[#This Row],[Rank Sharpe]])/3</f>
        <v>443.33333333333331</v>
      </c>
    </row>
    <row r="462" spans="1:48" x14ac:dyDescent="0.3">
      <c r="A462" t="s">
        <v>1717</v>
      </c>
      <c r="B462" t="s">
        <v>1718</v>
      </c>
      <c r="C462" t="s">
        <v>3139</v>
      </c>
      <c r="D462" t="s">
        <v>1443</v>
      </c>
      <c r="E462">
        <v>4858.7995023149997</v>
      </c>
      <c r="F462">
        <v>858.85</v>
      </c>
      <c r="G462">
        <v>-10.8977542248099</v>
      </c>
      <c r="H462">
        <f>(Table2[[#This Row],[1Y Return vs Nifty]]-AVERAGE(Table2[1Y Return vs Nifty]))/_xlfn.STDEV.P(Table2[1Y Return vs Nifty])</f>
        <v>-0.60934600652740523</v>
      </c>
      <c r="I462">
        <v>6.3357193003420402</v>
      </c>
      <c r="J462">
        <f>(Table2[[#This Row],[1M Return vs Nifty]]-AVERAGE(Table2[1M Return vs Nifty]))/_xlfn.STDEV.P(Table2[1M Return vs Nifty])</f>
        <v>0.4968875498605313</v>
      </c>
      <c r="K462">
        <v>-29.019170976525299</v>
      </c>
      <c r="L462">
        <f>(Table2[[#This Row],[6M Return vs Nifty]]-AVERAGE(Table2[6M Return vs Nifty]))/_xlfn.STDEV.P(Table2[6M Return vs Nifty])</f>
        <v>-1.2555386779938886</v>
      </c>
      <c r="M462">
        <v>3.5931006748643202</v>
      </c>
      <c r="N462">
        <f>(Table2[[#This Row],[1W Return vs Nifty]]-AVERAGE(Table2[1W Return vs Nifty]))/_xlfn.STDEV.P(Table2[1W Return vs Nifty])</f>
        <v>0.21649660681873623</v>
      </c>
      <c r="O462">
        <v>870.79</v>
      </c>
      <c r="P462">
        <v>865.12519886667906</v>
      </c>
      <c r="Q462">
        <v>853.90394190465202</v>
      </c>
      <c r="R462">
        <v>41.4427325464859</v>
      </c>
      <c r="S462" s="1">
        <f>(Table2[[#This Row],[Close Price]]-Table2[[#This Row],[20D EMA]])/Table2[[#This Row],[20D EMA]]</f>
        <v>-1.3711687088735448E-2</v>
      </c>
      <c r="T462" s="1">
        <f>(Table2[[#This Row],[Close Price]]-Table2[[#This Row],[50D EMA]])/Table2[[#This Row],[50D EMA]]</f>
        <v>-7.2535153003283163E-3</v>
      </c>
      <c r="U462" s="1">
        <f>(Table2[[#This Row],[Close Price]]-Table2[[#This Row],[200D EMA]])/Table2[[#This Row],[200D EMA]]</f>
        <v>5.7922886318052509E-3</v>
      </c>
      <c r="V462">
        <v>0.90005465200357504</v>
      </c>
      <c r="W462">
        <v>853</v>
      </c>
      <c r="X462">
        <v>884.45</v>
      </c>
      <c r="Y462">
        <v>853</v>
      </c>
      <c r="Z462">
        <v>911.2</v>
      </c>
      <c r="AA462">
        <v>853</v>
      </c>
      <c r="AB462">
        <v>911.2</v>
      </c>
      <c r="AC462" s="1">
        <f>(Table2[[#This Row],[Close Price]]/Table2[[#This Row],[Day Low]])-1</f>
        <v>6.8581477139508795E-3</v>
      </c>
      <c r="AD462" s="1">
        <f>(Table2[[#This Row],[Day High]]/Table2[[#This Row],[Close Price]])-1</f>
        <v>2.9807300459917307E-2</v>
      </c>
      <c r="AE462" s="1">
        <f>(Table2[[#This Row],[Close Price]]/Table2[[#This Row],[Current Week Low]])-1</f>
        <v>6.8581477139508795E-3</v>
      </c>
      <c r="AF462" s="1">
        <f>(Table2[[#This Row],[Current Week High]]/Table2[[#This Row],[Close Price]])-1</f>
        <v>6.0953600745182523E-2</v>
      </c>
      <c r="AG462" s="1">
        <f>(Table2[[#This Row],[Close Price]]/Table2[[#This Row],[Current Month Low]])-1</f>
        <v>6.8581477139508795E-3</v>
      </c>
      <c r="AH462" s="1">
        <f>(Table2[[#This Row],[Current Month High]]/Table2[[#This Row],[Close Price]])-1</f>
        <v>6.0953600745182523E-2</v>
      </c>
      <c r="AI462">
        <v>28.765209291494401</v>
      </c>
      <c r="AJ462">
        <v>20.034940600978299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-0.08</v>
      </c>
      <c r="AM462" t="s">
        <v>3174</v>
      </c>
      <c r="AN462">
        <v>0.26</v>
      </c>
      <c r="AO462" t="s">
        <v>3175</v>
      </c>
      <c r="AP462">
        <v>0.143118349716301</v>
      </c>
      <c r="AQ462">
        <f>(Table2[[#This Row],[Sharpe Ratio]]-AVERAGE(Table2[Sharpe Ratio]))/_xlfn.STDEV.P(Table2[Sharpe Ratio])</f>
        <v>0.9536026550514044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-0.19789787279062193</v>
      </c>
      <c r="AS462">
        <f>_xlfn.RANK.AVG(Table2[[#This Row],[1Y Return vs Nifty Z-Score]],Table2[1Y Return vs Nifty Z-Score])</f>
        <v>518</v>
      </c>
      <c r="AT462">
        <f>_xlfn.RANK.AVG(Table2[[#This Row],[6M Return vs Nifty Z-Score]],Table2[6M Return vs Nifty Z-Score])</f>
        <v>694</v>
      </c>
      <c r="AU462">
        <f>_xlfn.RANK.AVG(Table2[[#This Row],[Sharpe Ratio Z-Score]],Table2[Sharpe Ratio Z-Score])</f>
        <v>119</v>
      </c>
      <c r="AV462">
        <f>(Table2[[#This Row],[Rank 1Y]]+Table2[[#This Row],[Rank 6M]]+Table2[[#This Row],[Rank Sharpe]])/3</f>
        <v>443.66666666666669</v>
      </c>
    </row>
    <row r="463" spans="1:48" x14ac:dyDescent="0.3">
      <c r="A463" t="s">
        <v>70</v>
      </c>
      <c r="B463" t="s">
        <v>71</v>
      </c>
      <c r="C463" t="s">
        <v>3136</v>
      </c>
      <c r="D463" t="s">
        <v>72</v>
      </c>
      <c r="E463">
        <v>354614.448703865</v>
      </c>
      <c r="F463">
        <v>3110.65</v>
      </c>
      <c r="G463">
        <v>-2.5064882102977499</v>
      </c>
      <c r="H463">
        <f>(Table2[[#This Row],[1Y Return vs Nifty]]-AVERAGE(Table2[1Y Return vs Nifty]))/_xlfn.STDEV.P(Table2[1Y Return vs Nifty])</f>
        <v>-0.46644473363335526</v>
      </c>
      <c r="I463">
        <v>4.0787964255997204</v>
      </c>
      <c r="J463">
        <f>(Table2[[#This Row],[1M Return vs Nifty]]-AVERAGE(Table2[1M Return vs Nifty]))/_xlfn.STDEV.P(Table2[1M Return vs Nifty])</f>
        <v>0.29038579667661352</v>
      </c>
      <c r="K463">
        <v>-14.2228195069005</v>
      </c>
      <c r="L463">
        <f>(Table2[[#This Row],[6M Return vs Nifty]]-AVERAGE(Table2[6M Return vs Nifty]))/_xlfn.STDEV.P(Table2[6M Return vs Nifty])</f>
        <v>-0.76496456754160613</v>
      </c>
      <c r="M463">
        <v>4.2554728764596303</v>
      </c>
      <c r="N463">
        <f>(Table2[[#This Row],[1W Return vs Nifty]]-AVERAGE(Table2[1W Return vs Nifty]))/_xlfn.STDEV.P(Table2[1W Return vs Nifty])</f>
        <v>0.3767847971068059</v>
      </c>
      <c r="O463">
        <v>3072.62</v>
      </c>
      <c r="P463">
        <v>3069.8350541950699</v>
      </c>
      <c r="Q463">
        <v>3009.64024087605</v>
      </c>
      <c r="R463">
        <v>56.786901799939102</v>
      </c>
      <c r="S463" s="1">
        <f>(Table2[[#This Row],[Close Price]]-Table2[[#This Row],[20D EMA]])/Table2[[#This Row],[20D EMA]]</f>
        <v>1.2377059317455526E-2</v>
      </c>
      <c r="T463" s="1">
        <f>(Table2[[#This Row],[Close Price]]-Table2[[#This Row],[50D EMA]])/Table2[[#This Row],[50D EMA]]</f>
        <v>1.3295484963973777E-2</v>
      </c>
      <c r="U463" s="1">
        <f>(Table2[[#This Row],[Close Price]]-Table2[[#This Row],[200D EMA]])/Table2[[#This Row],[200D EMA]]</f>
        <v>3.3562070892083767E-2</v>
      </c>
      <c r="V463">
        <v>0.890775347479841</v>
      </c>
      <c r="W463">
        <v>3070</v>
      </c>
      <c r="X463">
        <v>3149.5</v>
      </c>
      <c r="Y463">
        <v>3070</v>
      </c>
      <c r="Z463">
        <v>3209.9</v>
      </c>
      <c r="AA463">
        <v>3070</v>
      </c>
      <c r="AB463">
        <v>3196.35</v>
      </c>
      <c r="AC463" s="1">
        <f>(Table2[[#This Row],[Close Price]]/Table2[[#This Row],[Day Low]])-1</f>
        <v>1.3241042345276899E-2</v>
      </c>
      <c r="AD463" s="1">
        <f>(Table2[[#This Row],[Day High]]/Table2[[#This Row],[Close Price]])-1</f>
        <v>1.2489351100252399E-2</v>
      </c>
      <c r="AE463" s="1">
        <f>(Table2[[#This Row],[Close Price]]/Table2[[#This Row],[Current Week Low]])-1</f>
        <v>1.3241042345276899E-2</v>
      </c>
      <c r="AF463" s="1">
        <f>(Table2[[#This Row],[Current Week High]]/Table2[[#This Row],[Close Price]])-1</f>
        <v>3.190651471557393E-2</v>
      </c>
      <c r="AG463" s="1">
        <f>(Table2[[#This Row],[Close Price]]/Table2[[#This Row],[Current Month Low]])-1</f>
        <v>1.3241042345276899E-2</v>
      </c>
      <c r="AH463" s="1">
        <f>(Table2[[#This Row],[Current Month High]]/Table2[[#This Row],[Close Price]])-1</f>
        <v>2.755051195087832E-2</v>
      </c>
      <c r="AI463">
        <v>20.357481555301899</v>
      </c>
      <c r="AJ463">
        <v>45.221755368814101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-0.03</v>
      </c>
      <c r="AM463" t="s">
        <v>3174</v>
      </c>
      <c r="AN463">
        <v>4.55</v>
      </c>
      <c r="AO463" t="s">
        <v>3175</v>
      </c>
      <c r="AP463">
        <v>7.4202800993561996E-2</v>
      </c>
      <c r="AQ463">
        <f>(Table2[[#This Row],[Sharpe Ratio]]-AVERAGE(Table2[Sharpe Ratio]))/_xlfn.STDEV.P(Table2[Sharpe Ratio])</f>
        <v>0.14900627271009637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-0.41523243468144555</v>
      </c>
      <c r="AS463">
        <f>_xlfn.RANK.AVG(Table2[[#This Row],[1Y Return vs Nifty Z-Score]],Table2[1Y Return vs Nifty Z-Score])</f>
        <v>453</v>
      </c>
      <c r="AT463">
        <f>_xlfn.RANK.AVG(Table2[[#This Row],[6M Return vs Nifty Z-Score]],Table2[6M Return vs Nifty Z-Score])</f>
        <v>572</v>
      </c>
      <c r="AU463">
        <f>_xlfn.RANK.AVG(Table2[[#This Row],[Sharpe Ratio Z-Score]],Table2[Sharpe Ratio Z-Score])</f>
        <v>307</v>
      </c>
      <c r="AV463">
        <f>(Table2[[#This Row],[Rank 1Y]]+Table2[[#This Row],[Rank 6M]]+Table2[[#This Row],[Rank Sharpe]])/3</f>
        <v>444</v>
      </c>
    </row>
    <row r="464" spans="1:48" x14ac:dyDescent="0.3">
      <c r="A464" t="s">
        <v>1662</v>
      </c>
      <c r="B464" t="s">
        <v>1663</v>
      </c>
      <c r="C464" t="s">
        <v>3140</v>
      </c>
      <c r="D464" t="s">
        <v>135</v>
      </c>
      <c r="E464">
        <v>5362.2749999999996</v>
      </c>
      <c r="F464">
        <v>188.15</v>
      </c>
      <c r="G464">
        <v>37.581948490631902</v>
      </c>
      <c r="H464">
        <f>(Table2[[#This Row],[1Y Return vs Nifty]]-AVERAGE(Table2[1Y Return vs Nifty]))/_xlfn.STDEV.P(Table2[1Y Return vs Nifty])</f>
        <v>0.21625184909778442</v>
      </c>
      <c r="I464">
        <v>-3.78806106814609</v>
      </c>
      <c r="J464">
        <f>(Table2[[#This Row],[1M Return vs Nifty]]-AVERAGE(Table2[1M Return vs Nifty]))/_xlfn.STDEV.P(Table2[1M Return vs Nifty])</f>
        <v>-0.42940834546571732</v>
      </c>
      <c r="K464">
        <v>-22.311776209365199</v>
      </c>
      <c r="L464">
        <f>(Table2[[#This Row],[6M Return vs Nifty]]-AVERAGE(Table2[6M Return vs Nifty]))/_xlfn.STDEV.P(Table2[6M Return vs Nifty])</f>
        <v>-1.0331545160532356</v>
      </c>
      <c r="M464">
        <v>-3.3466009996288602</v>
      </c>
      <c r="N464">
        <f>(Table2[[#This Row],[1W Return vs Nifty]]-AVERAGE(Table2[1W Return vs Nifty]))/_xlfn.STDEV.P(Table2[1W Return vs Nifty])</f>
        <v>-1.4628495672273976</v>
      </c>
      <c r="O464">
        <v>196.06</v>
      </c>
      <c r="P464">
        <v>198.79940238279301</v>
      </c>
      <c r="Q464">
        <v>189.30067155664199</v>
      </c>
      <c r="R464">
        <v>37.506956613638202</v>
      </c>
      <c r="S464" s="1">
        <f>(Table2[[#This Row],[Close Price]]-Table2[[#This Row],[20D EMA]])/Table2[[#This Row],[20D EMA]]</f>
        <v>-4.0344792410486566E-2</v>
      </c>
      <c r="T464" s="1">
        <f>(Table2[[#This Row],[Close Price]]-Table2[[#This Row],[50D EMA]])/Table2[[#This Row],[50D EMA]]</f>
        <v>-5.3568583482395585E-2</v>
      </c>
      <c r="U464" s="1">
        <f>(Table2[[#This Row],[Close Price]]-Table2[[#This Row],[200D EMA]])/Table2[[#This Row],[200D EMA]]</f>
        <v>-6.078539221123053E-3</v>
      </c>
      <c r="V464">
        <v>0.86618106883715495</v>
      </c>
      <c r="W464">
        <v>187.5</v>
      </c>
      <c r="X464">
        <v>194</v>
      </c>
      <c r="Y464">
        <v>187.5</v>
      </c>
      <c r="Z464">
        <v>207</v>
      </c>
      <c r="AA464">
        <v>187.5</v>
      </c>
      <c r="AB464">
        <v>201.61</v>
      </c>
      <c r="AC464" s="1">
        <f>(Table2[[#This Row],[Close Price]]/Table2[[#This Row],[Day Low]])-1</f>
        <v>3.466666666666729E-3</v>
      </c>
      <c r="AD464" s="1">
        <f>(Table2[[#This Row],[Day High]]/Table2[[#This Row],[Close Price]])-1</f>
        <v>3.1092213659314361E-2</v>
      </c>
      <c r="AE464" s="1">
        <f>(Table2[[#This Row],[Close Price]]/Table2[[#This Row],[Current Week Low]])-1</f>
        <v>3.466666666666729E-3</v>
      </c>
      <c r="AF464" s="1">
        <f>(Table2[[#This Row],[Current Week High]]/Table2[[#This Row],[Close Price]])-1</f>
        <v>0.10018602179112412</v>
      </c>
      <c r="AG464" s="1">
        <f>(Table2[[#This Row],[Close Price]]/Table2[[#This Row],[Current Month Low]])-1</f>
        <v>3.466666666666729E-3</v>
      </c>
      <c r="AH464" s="1">
        <f>(Table2[[#This Row],[Current Month High]]/Table2[[#This Row],[Close Price]])-1</f>
        <v>7.1538665958012171E-2</v>
      </c>
      <c r="AI464">
        <v>40.818495880946003</v>
      </c>
      <c r="AJ464">
        <v>71.669708029197096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-0.11</v>
      </c>
      <c r="AM464" t="s">
        <v>3174</v>
      </c>
      <c r="AN464">
        <v>-2.23</v>
      </c>
      <c r="AO464" t="s">
        <v>3174</v>
      </c>
      <c r="AP464">
        <v>2.4389185999308002E-2</v>
      </c>
      <c r="AQ464">
        <f>(Table2[[#This Row],[Sharpe Ratio]]-AVERAGE(Table2[Sharpe Ratio]))/_xlfn.STDEV.P(Table2[Sharpe Ratio])</f>
        <v>-0.43257299580837322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243</v>
      </c>
      <c r="AT464">
        <f>_xlfn.RANK.AVG(Table2[[#This Row],[6M Return vs Nifty Z-Score]],Table2[6M Return vs Nifty Z-Score])</f>
        <v>646</v>
      </c>
      <c r="AU464">
        <f>_xlfn.RANK.AVG(Table2[[#This Row],[Sharpe Ratio Z-Score]],Table2[Sharpe Ratio Z-Score])</f>
        <v>445</v>
      </c>
      <c r="AV464">
        <f>(Table2[[#This Row],[Rank 1Y]]+Table2[[#This Row],[Rank 6M]]+Table2[[#This Row],[Rank Sharpe]])/3</f>
        <v>444.66666666666669</v>
      </c>
    </row>
    <row r="465" spans="1:48" x14ac:dyDescent="0.3">
      <c r="A465" t="s">
        <v>177</v>
      </c>
      <c r="B465" t="s">
        <v>178</v>
      </c>
      <c r="C465" t="s">
        <v>3137</v>
      </c>
      <c r="D465" t="s">
        <v>77</v>
      </c>
      <c r="E465">
        <v>150422.95080146001</v>
      </c>
      <c r="F465">
        <v>610.70000000000005</v>
      </c>
      <c r="G465">
        <v>13.4372045877984</v>
      </c>
      <c r="H465">
        <f>(Table2[[#This Row],[1Y Return vs Nifty]]-AVERAGE(Table2[1Y Return vs Nifty]))/_xlfn.STDEV.P(Table2[1Y Return vs Nifty])</f>
        <v>-0.19492742128271157</v>
      </c>
      <c r="I465">
        <v>1.1697961729091499</v>
      </c>
      <c r="J465">
        <f>(Table2[[#This Row],[1M Return vs Nifty]]-AVERAGE(Table2[1M Return vs Nifty]))/_xlfn.STDEV.P(Table2[1M Return vs Nifty])</f>
        <v>2.4220896264742772E-2</v>
      </c>
      <c r="K465">
        <v>-13.3447348893711</v>
      </c>
      <c r="L465">
        <f>(Table2[[#This Row],[6M Return vs Nifty]]-AVERAGE(Table2[6M Return vs Nifty]))/_xlfn.STDEV.P(Table2[6M Return vs Nifty])</f>
        <v>-0.73585160810490768</v>
      </c>
      <c r="M465">
        <v>3.2396573735768701</v>
      </c>
      <c r="N465">
        <f>(Table2[[#This Row],[1W Return vs Nifty]]-AVERAGE(Table2[1W Return vs Nifty]))/_xlfn.STDEV.P(Table2[1W Return vs Nifty])</f>
        <v>0.13096646682137639</v>
      </c>
      <c r="O465">
        <v>623.67999999999995</v>
      </c>
      <c r="P465">
        <v>630.98161802786001</v>
      </c>
      <c r="Q465">
        <v>600.698375575554</v>
      </c>
      <c r="R465">
        <v>35.029013890226302</v>
      </c>
      <c r="S465" s="1">
        <f>(Table2[[#This Row],[Close Price]]-Table2[[#This Row],[20D EMA]])/Table2[[#This Row],[20D EMA]]</f>
        <v>-2.0811954848640176E-2</v>
      </c>
      <c r="T465" s="1">
        <f>(Table2[[#This Row],[Close Price]]-Table2[[#This Row],[50D EMA]])/Table2[[#This Row],[50D EMA]]</f>
        <v>-3.214296177319774E-2</v>
      </c>
      <c r="U465" s="1">
        <f>(Table2[[#This Row],[Close Price]]-Table2[[#This Row],[200D EMA]])/Table2[[#This Row],[200D EMA]]</f>
        <v>1.6649994125359634E-2</v>
      </c>
      <c r="V465">
        <v>0.74985517890094899</v>
      </c>
      <c r="W465">
        <v>604.6</v>
      </c>
      <c r="X465">
        <v>622</v>
      </c>
      <c r="Y465">
        <v>604.6</v>
      </c>
      <c r="Z465">
        <v>643.29999999999995</v>
      </c>
      <c r="AA465">
        <v>604.6</v>
      </c>
      <c r="AB465">
        <v>634.75</v>
      </c>
      <c r="AC465" s="1">
        <f>(Table2[[#This Row],[Close Price]]/Table2[[#This Row],[Day Low]])-1</f>
        <v>1.0089315249751873E-2</v>
      </c>
      <c r="AD465" s="1">
        <f>(Table2[[#This Row],[Day High]]/Table2[[#This Row],[Close Price]])-1</f>
        <v>1.8503356803667881E-2</v>
      </c>
      <c r="AE465" s="1">
        <f>(Table2[[#This Row],[Close Price]]/Table2[[#This Row],[Current Week Low]])-1</f>
        <v>1.0089315249751873E-2</v>
      </c>
      <c r="AF465" s="1">
        <f>(Table2[[#This Row],[Current Week High]]/Table2[[#This Row],[Close Price]])-1</f>
        <v>5.3381365645979839E-2</v>
      </c>
      <c r="AG465" s="1">
        <f>(Table2[[#This Row],[Close Price]]/Table2[[#This Row],[Current Month Low]])-1</f>
        <v>1.0089315249751873E-2</v>
      </c>
      <c r="AH465" s="1">
        <f>(Table2[[#This Row],[Current Month High]]/Table2[[#This Row],[Close Price]])-1</f>
        <v>3.9381038152939141E-2</v>
      </c>
      <c r="AI465">
        <v>15.760602587195001</v>
      </c>
      <c r="AJ465">
        <v>51.144660314317498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-0.09</v>
      </c>
      <c r="AM465" t="s">
        <v>3174</v>
      </c>
      <c r="AN465">
        <v>-1.97</v>
      </c>
      <c r="AO465" t="s">
        <v>3174</v>
      </c>
      <c r="AP465">
        <v>3.8859575839428999E-2</v>
      </c>
      <c r="AQ465">
        <f>(Table2[[#This Row],[Sharpe Ratio]]-AVERAGE(Table2[Sharpe Ratio]))/_xlfn.STDEV.P(Table2[Sharpe Ratio])</f>
        <v>-0.26362965091430335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359</v>
      </c>
      <c r="AT465">
        <f>_xlfn.RANK.AVG(Table2[[#This Row],[6M Return vs Nifty Z-Score]],Table2[6M Return vs Nifty Z-Score])</f>
        <v>566</v>
      </c>
      <c r="AU465">
        <f>_xlfn.RANK.AVG(Table2[[#This Row],[Sharpe Ratio Z-Score]],Table2[Sharpe Ratio Z-Score])</f>
        <v>410</v>
      </c>
      <c r="AV465">
        <f>(Table2[[#This Row],[Rank 1Y]]+Table2[[#This Row],[Rank 6M]]+Table2[[#This Row],[Rank Sharpe]])/3</f>
        <v>445</v>
      </c>
    </row>
    <row r="466" spans="1:48" x14ac:dyDescent="0.3">
      <c r="A466" t="s">
        <v>643</v>
      </c>
      <c r="B466" t="s">
        <v>644</v>
      </c>
      <c r="C466" t="s">
        <v>3143</v>
      </c>
      <c r="D466" t="s">
        <v>406</v>
      </c>
      <c r="E466">
        <v>29846.268007659899</v>
      </c>
      <c r="F466">
        <v>6641.05</v>
      </c>
      <c r="G466">
        <v>-5.2610074237677704</v>
      </c>
      <c r="H466">
        <f>(Table2[[#This Row],[1Y Return vs Nifty]]-AVERAGE(Table2[1Y Return vs Nifty]))/_xlfn.STDEV.P(Table2[1Y Return vs Nifty])</f>
        <v>-0.5133535434762605</v>
      </c>
      <c r="I466">
        <v>2.52933193422332</v>
      </c>
      <c r="J466">
        <f>(Table2[[#This Row],[1M Return vs Nifty]]-AVERAGE(Table2[1M Return vs Nifty]))/_xlfn.STDEV.P(Table2[1M Return vs Nifty])</f>
        <v>0.14861438855883022</v>
      </c>
      <c r="K466">
        <v>11.1722651162641</v>
      </c>
      <c r="L466">
        <f>(Table2[[#This Row],[6M Return vs Nifty]]-AVERAGE(Table2[6M Return vs Nifty]))/_xlfn.STDEV.P(Table2[6M Return vs Nifty])</f>
        <v>7.7011312420734557E-2</v>
      </c>
      <c r="M466">
        <v>7.9450687634613804</v>
      </c>
      <c r="N466">
        <f>(Table2[[#This Row],[1W Return vs Nifty]]-AVERAGE(Table2[1W Return vs Nifty]))/_xlfn.STDEV.P(Table2[1W Return vs Nifty])</f>
        <v>1.2696342346246301</v>
      </c>
      <c r="O466">
        <v>6416.57</v>
      </c>
      <c r="P466">
        <v>6393.5565413140403</v>
      </c>
      <c r="Q466">
        <v>5953.4702994995596</v>
      </c>
      <c r="R466">
        <v>69.147740951179202</v>
      </c>
      <c r="S466" s="1">
        <f>(Table2[[#This Row],[Close Price]]-Table2[[#This Row],[20D EMA]])/Table2[[#This Row],[20D EMA]]</f>
        <v>3.4984423141959098E-2</v>
      </c>
      <c r="T466" s="1">
        <f>(Table2[[#This Row],[Close Price]]-Table2[[#This Row],[50D EMA]])/Table2[[#This Row],[50D EMA]]</f>
        <v>3.8709825601244099E-2</v>
      </c>
      <c r="U466" s="1">
        <f>(Table2[[#This Row],[Close Price]]-Table2[[#This Row],[200D EMA]])/Table2[[#This Row],[200D EMA]]</f>
        <v>0.1154922534102904</v>
      </c>
      <c r="V466">
        <v>1.17687461697164</v>
      </c>
      <c r="W466">
        <v>6300.05</v>
      </c>
      <c r="X466">
        <v>6698</v>
      </c>
      <c r="Y466">
        <v>6255</v>
      </c>
      <c r="Z466">
        <v>6758.85</v>
      </c>
      <c r="AA466">
        <v>6300.05</v>
      </c>
      <c r="AB466">
        <v>6758.85</v>
      </c>
      <c r="AC466" s="1">
        <f>(Table2[[#This Row],[Close Price]]/Table2[[#This Row],[Day Low]])-1</f>
        <v>5.4126554551154449E-2</v>
      </c>
      <c r="AD466" s="1">
        <f>(Table2[[#This Row],[Day High]]/Table2[[#This Row],[Close Price]])-1</f>
        <v>8.5754511711251258E-3</v>
      </c>
      <c r="AE466" s="1">
        <f>(Table2[[#This Row],[Close Price]]/Table2[[#This Row],[Current Week Low]])-1</f>
        <v>6.1718625099919988E-2</v>
      </c>
      <c r="AF466" s="1">
        <f>(Table2[[#This Row],[Current Week High]]/Table2[[#This Row],[Close Price]])-1</f>
        <v>1.7738158875479026E-2</v>
      </c>
      <c r="AG466" s="1">
        <f>(Table2[[#This Row],[Close Price]]/Table2[[#This Row],[Current Month Low]])-1</f>
        <v>5.4126554551154449E-2</v>
      </c>
      <c r="AH466" s="1">
        <f>(Table2[[#This Row],[Current Month High]]/Table2[[#This Row],[Close Price]])-1</f>
        <v>1.7738158875479026E-2</v>
      </c>
      <c r="AI466">
        <v>8.3691584915036099</v>
      </c>
      <c r="AJ466">
        <v>37.984375324648298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</v>
      </c>
      <c r="AM466" t="s">
        <v>3176</v>
      </c>
      <c r="AN466">
        <v>1.94</v>
      </c>
      <c r="AO466" t="s">
        <v>3175</v>
      </c>
      <c r="AP466">
        <v>-1.056318043494E-3</v>
      </c>
      <c r="AQ466">
        <f>(Table2[[#This Row],[Sharpe Ratio]]-AVERAGE(Table2[Sharpe Ratio]))/_xlfn.STDEV.P(Table2[Sharpe Ratio])</f>
        <v>-0.72965196969941826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0.25225442242851615</v>
      </c>
      <c r="AS466">
        <f>_xlfn.RANK.AVG(Table2[[#This Row],[1Y Return vs Nifty Z-Score]],Table2[1Y Return vs Nifty Z-Score])</f>
        <v>474</v>
      </c>
      <c r="AT466">
        <f>_xlfn.RANK.AVG(Table2[[#This Row],[6M Return vs Nifty Z-Score]],Table2[6M Return vs Nifty Z-Score])</f>
        <v>292</v>
      </c>
      <c r="AU466">
        <f>_xlfn.RANK.AVG(Table2[[#This Row],[Sharpe Ratio Z-Score]],Table2[Sharpe Ratio Z-Score])</f>
        <v>569</v>
      </c>
      <c r="AV466">
        <f>(Table2[[#This Row],[Rank 1Y]]+Table2[[#This Row],[Rank 6M]]+Table2[[#This Row],[Rank Sharpe]])/3</f>
        <v>445</v>
      </c>
    </row>
    <row r="467" spans="1:48" x14ac:dyDescent="0.3">
      <c r="A467" t="s">
        <v>528</v>
      </c>
      <c r="B467" t="s">
        <v>529</v>
      </c>
      <c r="C467" t="s">
        <v>3129</v>
      </c>
      <c r="D467" t="s">
        <v>34</v>
      </c>
      <c r="E467">
        <v>40824.119028834997</v>
      </c>
      <c r="F467">
        <v>57.65</v>
      </c>
      <c r="G467">
        <v>-10.6874161402441</v>
      </c>
      <c r="H467">
        <f>(Table2[[#This Row],[1Y Return vs Nifty]]-AVERAGE(Table2[1Y Return vs Nifty]))/_xlfn.STDEV.P(Table2[1Y Return vs Nifty])</f>
        <v>-0.60576399876235909</v>
      </c>
      <c r="I467">
        <v>-3.37112947865426</v>
      </c>
      <c r="J467">
        <f>(Table2[[#This Row],[1M Return vs Nifty]]-AVERAGE(Table2[1M Return vs Nifty]))/_xlfn.STDEV.P(Table2[1M Return vs Nifty])</f>
        <v>-0.39126034087444367</v>
      </c>
      <c r="K467">
        <v>-23.489677410109302</v>
      </c>
      <c r="L467">
        <f>(Table2[[#This Row],[6M Return vs Nifty]]-AVERAGE(Table2[6M Return vs Nifty]))/_xlfn.STDEV.P(Table2[6M Return vs Nifty])</f>
        <v>-1.072207916139194</v>
      </c>
      <c r="M467">
        <v>1.29935579942608</v>
      </c>
      <c r="N467">
        <f>(Table2[[#This Row],[1W Return vs Nifty]]-AVERAGE(Table2[1W Return vs Nifty]))/_xlfn.STDEV.P(Table2[1W Return vs Nifty])</f>
        <v>-0.33856928239132872</v>
      </c>
      <c r="O467">
        <v>59.99</v>
      </c>
      <c r="P467">
        <v>61.4022169491395</v>
      </c>
      <c r="Q467">
        <v>58.855118674277101</v>
      </c>
      <c r="R467">
        <v>33.583815268732202</v>
      </c>
      <c r="S467" s="1">
        <f>(Table2[[#This Row],[Close Price]]-Table2[[#This Row],[20D EMA]])/Table2[[#This Row],[20D EMA]]</f>
        <v>-3.9006501083513972E-2</v>
      </c>
      <c r="T467" s="1">
        <f>(Table2[[#This Row],[Close Price]]-Table2[[#This Row],[50D EMA]])/Table2[[#This Row],[50D EMA]]</f>
        <v>-6.1108818794727349E-2</v>
      </c>
      <c r="U467" s="1">
        <f>(Table2[[#This Row],[Close Price]]-Table2[[#This Row],[200D EMA]])/Table2[[#This Row],[200D EMA]]</f>
        <v>-2.0476021481608275E-2</v>
      </c>
      <c r="V467">
        <v>1.0317861178030101</v>
      </c>
      <c r="W467">
        <v>57.41</v>
      </c>
      <c r="X467">
        <v>58.85</v>
      </c>
      <c r="Y467">
        <v>57.41</v>
      </c>
      <c r="Z467">
        <v>61.08</v>
      </c>
      <c r="AA467">
        <v>57.41</v>
      </c>
      <c r="AB467">
        <v>60.61</v>
      </c>
      <c r="AC467" s="1">
        <f>(Table2[[#This Row],[Close Price]]/Table2[[#This Row],[Day Low]])-1</f>
        <v>4.1804563664866734E-3</v>
      </c>
      <c r="AD467" s="1">
        <f>(Table2[[#This Row],[Day High]]/Table2[[#This Row],[Close Price]])-1</f>
        <v>2.0815264527320076E-2</v>
      </c>
      <c r="AE467" s="1">
        <f>(Table2[[#This Row],[Close Price]]/Table2[[#This Row],[Current Week Low]])-1</f>
        <v>4.1804563664866734E-3</v>
      </c>
      <c r="AF467" s="1">
        <f>(Table2[[#This Row],[Current Week High]]/Table2[[#This Row],[Close Price]])-1</f>
        <v>5.9496964440589828E-2</v>
      </c>
      <c r="AG467" s="1">
        <f>(Table2[[#This Row],[Close Price]]/Table2[[#This Row],[Current Month Low]])-1</f>
        <v>4.1804563664866734E-3</v>
      </c>
      <c r="AH467" s="1">
        <f>(Table2[[#This Row],[Current Month High]]/Table2[[#This Row],[Close Price]])-1</f>
        <v>5.1344319167389463E-2</v>
      </c>
      <c r="AI467">
        <v>27.493495229835201</v>
      </c>
      <c r="AJ467">
        <v>49.159120310478599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-0.13</v>
      </c>
      <c r="AM467" t="s">
        <v>3174</v>
      </c>
      <c r="AN467">
        <v>-3.61</v>
      </c>
      <c r="AO467" t="s">
        <v>3174</v>
      </c>
      <c r="AP467">
        <v>0.12498468276701</v>
      </c>
      <c r="AQ467">
        <f>(Table2[[#This Row],[Sharpe Ratio]]-AVERAGE(Table2[Sharpe Ratio]))/_xlfn.STDEV.P(Table2[Sharpe Ratio])</f>
        <v>0.74189015915760692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515</v>
      </c>
      <c r="AT467">
        <f>_xlfn.RANK.AVG(Table2[[#This Row],[6M Return vs Nifty Z-Score]],Table2[6M Return vs Nifty Z-Score])</f>
        <v>657</v>
      </c>
      <c r="AU467">
        <f>_xlfn.RANK.AVG(Table2[[#This Row],[Sharpe Ratio Z-Score]],Table2[Sharpe Ratio Z-Score])</f>
        <v>164</v>
      </c>
      <c r="AV467">
        <f>(Table2[[#This Row],[Rank 1Y]]+Table2[[#This Row],[Rank 6M]]+Table2[[#This Row],[Rank Sharpe]])/3</f>
        <v>445.33333333333331</v>
      </c>
    </row>
    <row r="468" spans="1:48" x14ac:dyDescent="0.3">
      <c r="A468" t="s">
        <v>1441</v>
      </c>
      <c r="B468" t="s">
        <v>1442</v>
      </c>
      <c r="C468" t="s">
        <v>3146</v>
      </c>
      <c r="D468" t="s">
        <v>1443</v>
      </c>
      <c r="E468">
        <v>7303.2205806000002</v>
      </c>
      <c r="F468">
        <v>954.15</v>
      </c>
      <c r="G468">
        <v>-12.822464690715901</v>
      </c>
      <c r="H468">
        <f>(Table2[[#This Row],[1Y Return vs Nifty]]-AVERAGE(Table2[1Y Return vs Nifty]))/_xlfn.STDEV.P(Table2[1Y Return vs Nifty])</f>
        <v>-0.64212336992582419</v>
      </c>
      <c r="I468">
        <v>8.5468616070908894</v>
      </c>
      <c r="J468">
        <f>(Table2[[#This Row],[1M Return vs Nifty]]-AVERAGE(Table2[1M Return vs Nifty]))/_xlfn.STDEV.P(Table2[1M Return vs Nifty])</f>
        <v>0.69920051677345763</v>
      </c>
      <c r="K468">
        <v>29.9906106975826</v>
      </c>
      <c r="L468">
        <f>(Table2[[#This Row],[6M Return vs Nifty]]-AVERAGE(Table2[6M Return vs Nifty]))/_xlfn.STDEV.P(Table2[6M Return vs Nifty])</f>
        <v>0.70093493052961575</v>
      </c>
      <c r="M468">
        <v>3.5858056523934598</v>
      </c>
      <c r="N468">
        <f>(Table2[[#This Row],[1W Return vs Nifty]]-AVERAGE(Table2[1W Return vs Nifty]))/_xlfn.STDEV.P(Table2[1W Return vs Nifty])</f>
        <v>0.21473127616755738</v>
      </c>
      <c r="O468">
        <v>992.51</v>
      </c>
      <c r="P468">
        <v>958.93487746738106</v>
      </c>
      <c r="Q468">
        <v>847.18851850109695</v>
      </c>
      <c r="R468">
        <v>32.812044731222997</v>
      </c>
      <c r="S468" s="1">
        <f>(Table2[[#This Row],[Close Price]]-Table2[[#This Row],[20D EMA]])/Table2[[#This Row],[20D EMA]]</f>
        <v>-3.8649484639953262E-2</v>
      </c>
      <c r="T468" s="1">
        <f>(Table2[[#This Row],[Close Price]]-Table2[[#This Row],[50D EMA]])/Table2[[#This Row],[50D EMA]]</f>
        <v>-4.989783539856533E-3</v>
      </c>
      <c r="U468" s="1">
        <f>(Table2[[#This Row],[Close Price]]-Table2[[#This Row],[200D EMA]])/Table2[[#This Row],[200D EMA]]</f>
        <v>0.12625464009845941</v>
      </c>
      <c r="V468">
        <v>0.56737223082913701</v>
      </c>
      <c r="W468">
        <v>950.05</v>
      </c>
      <c r="X468">
        <v>990.05</v>
      </c>
      <c r="Y468">
        <v>950.05</v>
      </c>
      <c r="Z468">
        <v>1017</v>
      </c>
      <c r="AA468">
        <v>950.05</v>
      </c>
      <c r="AB468">
        <v>1017</v>
      </c>
      <c r="AC468" s="1">
        <f>(Table2[[#This Row],[Close Price]]/Table2[[#This Row],[Day Low]])-1</f>
        <v>4.3155623388242415E-3</v>
      </c>
      <c r="AD468" s="1">
        <f>(Table2[[#This Row],[Day High]]/Table2[[#This Row],[Close Price]])-1</f>
        <v>3.7625111355656937E-2</v>
      </c>
      <c r="AE468" s="1">
        <f>(Table2[[#This Row],[Close Price]]/Table2[[#This Row],[Current Week Low]])-1</f>
        <v>4.3155623388242415E-3</v>
      </c>
      <c r="AF468" s="1">
        <f>(Table2[[#This Row],[Current Week High]]/Table2[[#This Row],[Close Price]])-1</f>
        <v>6.5870146203427238E-2</v>
      </c>
      <c r="AG468" s="1">
        <f>(Table2[[#This Row],[Close Price]]/Table2[[#This Row],[Current Month Low]])-1</f>
        <v>4.3155623388242415E-3</v>
      </c>
      <c r="AH468" s="1">
        <f>(Table2[[#This Row],[Current Month High]]/Table2[[#This Row],[Close Price]])-1</f>
        <v>6.5870146203427238E-2</v>
      </c>
      <c r="AI468">
        <v>17.0675470313891</v>
      </c>
      <c r="AJ468">
        <v>61.310228233305097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-0.03</v>
      </c>
      <c r="AM468" t="s">
        <v>3174</v>
      </c>
      <c r="AN468">
        <v>-10.69</v>
      </c>
      <c r="AO468" t="s">
        <v>3174</v>
      </c>
      <c r="AP468">
        <v>-6.4180890761452003E-2</v>
      </c>
      <c r="AQ468">
        <f>(Table2[[#This Row],[Sharpe Ratio]]-AVERAGE(Table2[Sharpe Ratio]))/_xlfn.STDEV.P(Table2[Sharpe Ratio])</f>
        <v>-1.4666380894798374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-0.49389473593503064</v>
      </c>
      <c r="AS468">
        <f>_xlfn.RANK.AVG(Table2[[#This Row],[1Y Return vs Nifty Z-Score]],Table2[1Y Return vs Nifty Z-Score])</f>
        <v>528</v>
      </c>
      <c r="AT468">
        <f>_xlfn.RANK.AVG(Table2[[#This Row],[6M Return vs Nifty Z-Score]],Table2[6M Return vs Nifty Z-Score])</f>
        <v>133</v>
      </c>
      <c r="AU468">
        <f>_xlfn.RANK.AVG(Table2[[#This Row],[Sharpe Ratio Z-Score]],Table2[Sharpe Ratio Z-Score])</f>
        <v>678</v>
      </c>
      <c r="AV468">
        <f>(Table2[[#This Row],[Rank 1Y]]+Table2[[#This Row],[Rank 6M]]+Table2[[#This Row],[Rank Sharpe]])/3</f>
        <v>446.33333333333331</v>
      </c>
    </row>
    <row r="469" spans="1:48" x14ac:dyDescent="0.3">
      <c r="A469" t="s">
        <v>46</v>
      </c>
      <c r="B469" t="s">
        <v>47</v>
      </c>
      <c r="C469" t="s">
        <v>3132</v>
      </c>
      <c r="D469" t="s">
        <v>48</v>
      </c>
      <c r="E469">
        <v>480416.3430855</v>
      </c>
      <c r="F469">
        <v>3493.95</v>
      </c>
      <c r="G469">
        <v>-13.3041732657989</v>
      </c>
      <c r="H469">
        <f>(Table2[[#This Row],[1Y Return vs Nifty]]-AVERAGE(Table2[1Y Return vs Nifty]))/_xlfn.STDEV.P(Table2[1Y Return vs Nifty])</f>
        <v>-0.65032675287474873</v>
      </c>
      <c r="I469">
        <v>-4.07842059429281</v>
      </c>
      <c r="J469">
        <f>(Table2[[#This Row],[1M Return vs Nifty]]-AVERAGE(Table2[1M Return vs Nifty]))/_xlfn.STDEV.P(Table2[1M Return vs Nifty])</f>
        <v>-0.45597538143933025</v>
      </c>
      <c r="K469">
        <v>-19.105554982498401</v>
      </c>
      <c r="L469">
        <f>(Table2[[#This Row],[6M Return vs Nifty]]-AVERAGE(Table2[6M Return vs Nifty]))/_xlfn.STDEV.P(Table2[6M Return vs Nifty])</f>
        <v>-0.92685201779801596</v>
      </c>
      <c r="M469">
        <v>-1.98100004559673</v>
      </c>
      <c r="N469">
        <f>(Table2[[#This Row],[1W Return vs Nifty]]-AVERAGE(Table2[1W Return vs Nifty]))/_xlfn.STDEV.P(Table2[1W Return vs Nifty])</f>
        <v>-1.1323862641928195</v>
      </c>
      <c r="O469">
        <v>3657.39</v>
      </c>
      <c r="P469">
        <v>3646.74173733833</v>
      </c>
      <c r="Q469">
        <v>3480.6115057897</v>
      </c>
      <c r="R469">
        <v>21.7633473022609</v>
      </c>
      <c r="S469" s="1">
        <f>(Table2[[#This Row],[Close Price]]-Table2[[#This Row],[20D EMA]])/Table2[[#This Row],[20D EMA]]</f>
        <v>-4.4687605095436927E-2</v>
      </c>
      <c r="T469" s="1">
        <f>(Table2[[#This Row],[Close Price]]-Table2[[#This Row],[50D EMA]])/Table2[[#This Row],[50D EMA]]</f>
        <v>-4.1898151375493145E-2</v>
      </c>
      <c r="U469" s="1">
        <f>(Table2[[#This Row],[Close Price]]-Table2[[#This Row],[200D EMA]])/Table2[[#This Row],[200D EMA]]</f>
        <v>3.8322272359648203E-3</v>
      </c>
      <c r="V469">
        <v>1.30937576853261</v>
      </c>
      <c r="W469">
        <v>3468.5</v>
      </c>
      <c r="X469">
        <v>3553.55</v>
      </c>
      <c r="Y469">
        <v>3468.5</v>
      </c>
      <c r="Z469">
        <v>3724</v>
      </c>
      <c r="AA469">
        <v>3468.5</v>
      </c>
      <c r="AB469">
        <v>3724</v>
      </c>
      <c r="AC469" s="1">
        <f>(Table2[[#This Row],[Close Price]]/Table2[[#This Row],[Day Low]])-1</f>
        <v>7.3374657632983009E-3</v>
      </c>
      <c r="AD469" s="1">
        <f>(Table2[[#This Row],[Day High]]/Table2[[#This Row],[Close Price]])-1</f>
        <v>1.7058057499391932E-2</v>
      </c>
      <c r="AE469" s="1">
        <f>(Table2[[#This Row],[Close Price]]/Table2[[#This Row],[Current Week Low]])-1</f>
        <v>7.3374657632983009E-3</v>
      </c>
      <c r="AF469" s="1">
        <f>(Table2[[#This Row],[Current Week High]]/Table2[[#This Row],[Close Price]])-1</f>
        <v>6.5842384693541645E-2</v>
      </c>
      <c r="AG469" s="1">
        <f>(Table2[[#This Row],[Close Price]]/Table2[[#This Row],[Current Month Low]])-1</f>
        <v>7.3374657632983009E-3</v>
      </c>
      <c r="AH469" s="1">
        <f>(Table2[[#This Row],[Current Month High]]/Table2[[#This Row],[Close Price]])-1</f>
        <v>6.5842384693541645E-2</v>
      </c>
      <c r="AI469">
        <v>12.1910731407146</v>
      </c>
      <c r="AJ469">
        <v>22.330759939078799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-0.02</v>
      </c>
      <c r="AM469" t="s">
        <v>3174</v>
      </c>
      <c r="AN469">
        <v>-5.45</v>
      </c>
      <c r="AO469" t="s">
        <v>3174</v>
      </c>
      <c r="AP469">
        <v>0.116420985573804</v>
      </c>
      <c r="AQ469">
        <f>(Table2[[#This Row],[Sharpe Ratio]]-AVERAGE(Table2[Sharpe Ratio]))/_xlfn.STDEV.P(Table2[Sharpe Ratio])</f>
        <v>0.64190808096446805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-2.5236323353404462</v>
      </c>
      <c r="AS469">
        <f>_xlfn.RANK.AVG(Table2[[#This Row],[1Y Return vs Nifty Z-Score]],Table2[1Y Return vs Nifty Z-Score])</f>
        <v>536</v>
      </c>
      <c r="AT469">
        <f>_xlfn.RANK.AVG(Table2[[#This Row],[6M Return vs Nifty Z-Score]],Table2[6M Return vs Nifty Z-Score])</f>
        <v>624</v>
      </c>
      <c r="AU469">
        <f>_xlfn.RANK.AVG(Table2[[#This Row],[Sharpe Ratio Z-Score]],Table2[Sharpe Ratio Z-Score])</f>
        <v>184</v>
      </c>
      <c r="AV469">
        <f>(Table2[[#This Row],[Rank 1Y]]+Table2[[#This Row],[Rank 6M]]+Table2[[#This Row],[Rank Sharpe]])/3</f>
        <v>448</v>
      </c>
    </row>
    <row r="470" spans="1:48" x14ac:dyDescent="0.3">
      <c r="A470" t="s">
        <v>64</v>
      </c>
      <c r="B470" t="s">
        <v>65</v>
      </c>
      <c r="C470" t="s">
        <v>3129</v>
      </c>
      <c r="D470" t="s">
        <v>24</v>
      </c>
      <c r="E470">
        <v>364520.3869788</v>
      </c>
      <c r="F470">
        <v>1178.4000000000001</v>
      </c>
      <c r="G470">
        <v>-10.335013763382401</v>
      </c>
      <c r="H470">
        <f>(Table2[[#This Row],[1Y Return vs Nifty]]-AVERAGE(Table2[1Y Return vs Nifty]))/_xlfn.STDEV.P(Table2[1Y Return vs Nifty])</f>
        <v>-0.59976266974510084</v>
      </c>
      <c r="I470">
        <v>-0.13787218512723301</v>
      </c>
      <c r="J470">
        <f>(Table2[[#This Row],[1M Return vs Nifty]]-AVERAGE(Table2[1M Return vs Nifty]))/_xlfn.STDEV.P(Table2[1M Return vs Nifty])</f>
        <v>-9.5426882372123156E-2</v>
      </c>
      <c r="K470">
        <v>-0.242376892581393</v>
      </c>
      <c r="L470">
        <f>(Table2[[#This Row],[6M Return vs Nifty]]-AVERAGE(Table2[6M Return vs Nifty]))/_xlfn.STDEV.P(Table2[6M Return vs Nifty])</f>
        <v>-0.30144197460182826</v>
      </c>
      <c r="M470">
        <v>-3.1957047631081199</v>
      </c>
      <c r="N470">
        <f>(Table2[[#This Row],[1W Return vs Nifty]]-AVERAGE(Table2[1W Return vs Nifty]))/_xlfn.STDEV.P(Table2[1W Return vs Nifty])</f>
        <v>-1.4263340180921285</v>
      </c>
      <c r="O470">
        <v>1218.9000000000001</v>
      </c>
      <c r="P470">
        <v>1207.1149359313499</v>
      </c>
      <c r="Q470">
        <v>1145.5231354483301</v>
      </c>
      <c r="R470">
        <v>28.472672881804002</v>
      </c>
      <c r="S470" s="1">
        <f>(Table2[[#This Row],[Close Price]]-Table2[[#This Row],[20D EMA]])/Table2[[#This Row],[20D EMA]]</f>
        <v>-3.3226679793256213E-2</v>
      </c>
      <c r="T470" s="1">
        <f>(Table2[[#This Row],[Close Price]]-Table2[[#This Row],[50D EMA]])/Table2[[#This Row],[50D EMA]]</f>
        <v>-2.3788071107905571E-2</v>
      </c>
      <c r="U470" s="1">
        <f>(Table2[[#This Row],[Close Price]]-Table2[[#This Row],[200D EMA]])/Table2[[#This Row],[200D EMA]]</f>
        <v>2.8700306029875847E-2</v>
      </c>
      <c r="V470">
        <v>1.1802526930881201</v>
      </c>
      <c r="W470">
        <v>1174</v>
      </c>
      <c r="X470">
        <v>1202.8</v>
      </c>
      <c r="Y470">
        <v>1173.0999999999999</v>
      </c>
      <c r="Z470">
        <v>1275</v>
      </c>
      <c r="AA470">
        <v>1173.0999999999999</v>
      </c>
      <c r="AB470">
        <v>1242.95</v>
      </c>
      <c r="AC470" s="1">
        <f>(Table2[[#This Row],[Close Price]]/Table2[[#This Row],[Day Low]])-1</f>
        <v>3.7478705281090985E-3</v>
      </c>
      <c r="AD470" s="1">
        <f>(Table2[[#This Row],[Day High]]/Table2[[#This Row],[Close Price]])-1</f>
        <v>2.07060420909706E-2</v>
      </c>
      <c r="AE470" s="1">
        <f>(Table2[[#This Row],[Close Price]]/Table2[[#This Row],[Current Week Low]])-1</f>
        <v>4.5179439093003815E-3</v>
      </c>
      <c r="AF470" s="1">
        <f>(Table2[[#This Row],[Current Week High]]/Table2[[#This Row],[Close Price]])-1</f>
        <v>8.1975560081466226E-2</v>
      </c>
      <c r="AG470" s="1">
        <f>(Table2[[#This Row],[Close Price]]/Table2[[#This Row],[Current Month Low]])-1</f>
        <v>4.5179439093003815E-3</v>
      </c>
      <c r="AH470" s="1">
        <f>(Table2[[#This Row],[Current Month High]]/Table2[[#This Row],[Close Price]])-1</f>
        <v>5.4777664630006662E-2</v>
      </c>
      <c r="AI470">
        <v>13.683808553971399</v>
      </c>
      <c r="AJ470">
        <v>23.859575362623499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-0.08</v>
      </c>
      <c r="AM470" t="s">
        <v>3174</v>
      </c>
      <c r="AN470">
        <v>-4.3600000000000003</v>
      </c>
      <c r="AO470" t="s">
        <v>3174</v>
      </c>
      <c r="AP470">
        <v>3.7859774945683003E-2</v>
      </c>
      <c r="AQ470">
        <f>(Table2[[#This Row],[Sharpe Ratio]]-AVERAGE(Table2[Sharpe Ratio]))/_xlfn.STDEV.P(Table2[Sharpe Ratio])</f>
        <v>-0.2753024329943829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-2.6982679778055636</v>
      </c>
      <c r="AS470">
        <f>_xlfn.RANK.AVG(Table2[[#This Row],[1Y Return vs Nifty Z-Score]],Table2[1Y Return vs Nifty Z-Score])</f>
        <v>512</v>
      </c>
      <c r="AT470">
        <f>_xlfn.RANK.AVG(Table2[[#This Row],[6M Return vs Nifty Z-Score]],Table2[6M Return vs Nifty Z-Score])</f>
        <v>423</v>
      </c>
      <c r="AU470">
        <f>_xlfn.RANK.AVG(Table2[[#This Row],[Sharpe Ratio Z-Score]],Table2[Sharpe Ratio Z-Score])</f>
        <v>412</v>
      </c>
      <c r="AV470">
        <f>(Table2[[#This Row],[Rank 1Y]]+Table2[[#This Row],[Rank 6M]]+Table2[[#This Row],[Rank Sharpe]])/3</f>
        <v>449</v>
      </c>
    </row>
    <row r="471" spans="1:48" x14ac:dyDescent="0.3">
      <c r="A471" t="s">
        <v>1213</v>
      </c>
      <c r="B471" t="s">
        <v>1214</v>
      </c>
      <c r="C471" t="s">
        <v>3142</v>
      </c>
      <c r="D471" t="s">
        <v>135</v>
      </c>
      <c r="E471">
        <v>9867.3801225749994</v>
      </c>
      <c r="F471">
        <v>183.25</v>
      </c>
      <c r="G471">
        <v>-16.347361906980801</v>
      </c>
      <c r="H471">
        <f>(Table2[[#This Row],[1Y Return vs Nifty]]-AVERAGE(Table2[1Y Return vs Nifty]))/_xlfn.STDEV.P(Table2[1Y Return vs Nifty])</f>
        <v>-0.7021515347049897</v>
      </c>
      <c r="I471">
        <v>-3.7094297929657598</v>
      </c>
      <c r="J471">
        <f>(Table2[[#This Row],[1M Return vs Nifty]]-AVERAGE(Table2[1M Return vs Nifty]))/_xlfn.STDEV.P(Table2[1M Return vs Nifty])</f>
        <v>-0.42221381686150916</v>
      </c>
      <c r="K471">
        <v>-25.151501574528201</v>
      </c>
      <c r="L471">
        <f>(Table2[[#This Row],[6M Return vs Nifty]]-AVERAGE(Table2[6M Return vs Nifty]))/_xlfn.STDEV.P(Table2[6M Return vs Nifty])</f>
        <v>-1.1273058173252746</v>
      </c>
      <c r="M471">
        <v>0.86075827162229002</v>
      </c>
      <c r="N471">
        <f>(Table2[[#This Row],[1W Return vs Nifty]]-AVERAGE(Table2[1W Return vs Nifty]))/_xlfn.STDEV.P(Table2[1W Return vs Nifty])</f>
        <v>-0.44470598895475311</v>
      </c>
      <c r="O471">
        <v>190.64</v>
      </c>
      <c r="P471">
        <v>195.236061590579</v>
      </c>
      <c r="Q471">
        <v>196.84754644777601</v>
      </c>
      <c r="R471">
        <v>35.566610280792403</v>
      </c>
      <c r="S471" s="1">
        <f>(Table2[[#This Row],[Close Price]]-Table2[[#This Row],[20D EMA]])/Table2[[#This Row],[20D EMA]]</f>
        <v>-3.8764162819974753E-2</v>
      </c>
      <c r="T471" s="1">
        <f>(Table2[[#This Row],[Close Price]]-Table2[[#This Row],[50D EMA]])/Table2[[#This Row],[50D EMA]]</f>
        <v>-6.1392662261925995E-2</v>
      </c>
      <c r="U471" s="1">
        <f>(Table2[[#This Row],[Close Price]]-Table2[[#This Row],[200D EMA]])/Table2[[#This Row],[200D EMA]]</f>
        <v>-6.907653508083457E-2</v>
      </c>
      <c r="V471">
        <v>0.63936402600682696</v>
      </c>
      <c r="W471">
        <v>180.2</v>
      </c>
      <c r="X471">
        <v>187.25</v>
      </c>
      <c r="Y471">
        <v>180.2</v>
      </c>
      <c r="Z471">
        <v>194</v>
      </c>
      <c r="AA471">
        <v>180.2</v>
      </c>
      <c r="AB471">
        <v>194</v>
      </c>
      <c r="AC471" s="1">
        <f>(Table2[[#This Row],[Close Price]]/Table2[[#This Row],[Day Low]])-1</f>
        <v>1.6925638179800195E-2</v>
      </c>
      <c r="AD471" s="1">
        <f>(Table2[[#This Row],[Day High]]/Table2[[#This Row],[Close Price]])-1</f>
        <v>2.1828103683492417E-2</v>
      </c>
      <c r="AE471" s="1">
        <f>(Table2[[#This Row],[Close Price]]/Table2[[#This Row],[Current Week Low]])-1</f>
        <v>1.6925638179800195E-2</v>
      </c>
      <c r="AF471" s="1">
        <f>(Table2[[#This Row],[Current Week High]]/Table2[[#This Row],[Close Price]])-1</f>
        <v>5.8663028649386106E-2</v>
      </c>
      <c r="AG471" s="1">
        <f>(Table2[[#This Row],[Close Price]]/Table2[[#This Row],[Current Month Low]])-1</f>
        <v>1.6925638179800195E-2</v>
      </c>
      <c r="AH471" s="1">
        <f>(Table2[[#This Row],[Current Month High]]/Table2[[#This Row],[Close Price]])-1</f>
        <v>5.8663028649386106E-2</v>
      </c>
      <c r="AI471">
        <v>55.470668485675297</v>
      </c>
      <c r="AJ471">
        <v>35.189966801918096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-0.01</v>
      </c>
      <c r="AM471" t="s">
        <v>3174</v>
      </c>
      <c r="AN471">
        <v>-3.41</v>
      </c>
      <c r="AO471" t="s">
        <v>3174</v>
      </c>
      <c r="AP471">
        <v>0.14093132849064799</v>
      </c>
      <c r="AQ471">
        <f>(Table2[[#This Row],[Sharpe Ratio]]-AVERAGE(Table2[Sharpe Ratio]))/_xlfn.STDEV.P(Table2[Sharpe Ratio])</f>
        <v>0.92806894895927761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555</v>
      </c>
      <c r="AT471">
        <f>_xlfn.RANK.AVG(Table2[[#This Row],[6M Return vs Nifty Z-Score]],Table2[6M Return vs Nifty Z-Score])</f>
        <v>670</v>
      </c>
      <c r="AU471">
        <f>_xlfn.RANK.AVG(Table2[[#This Row],[Sharpe Ratio Z-Score]],Table2[Sharpe Ratio Z-Score])</f>
        <v>124</v>
      </c>
      <c r="AV471">
        <f>(Table2[[#This Row],[Rank 1Y]]+Table2[[#This Row],[Rank 6M]]+Table2[[#This Row],[Rank Sharpe]])/3</f>
        <v>449.66666666666669</v>
      </c>
    </row>
    <row r="472" spans="1:48" x14ac:dyDescent="0.3">
      <c r="A472" t="s">
        <v>1272</v>
      </c>
      <c r="B472" t="s">
        <v>1273</v>
      </c>
      <c r="C472" t="s">
        <v>3132</v>
      </c>
      <c r="D472" t="s">
        <v>48</v>
      </c>
      <c r="E472">
        <v>9162.6232679999994</v>
      </c>
      <c r="F472">
        <v>325.8</v>
      </c>
      <c r="G472">
        <v>-10.0772566500394</v>
      </c>
      <c r="H472">
        <f>(Table2[[#This Row],[1Y Return vs Nifty]]-AVERAGE(Table2[1Y Return vs Nifty]))/_xlfn.STDEV.P(Table2[1Y Return vs Nifty])</f>
        <v>-0.59537312715039481</v>
      </c>
      <c r="I472">
        <v>-0.70177533160181604</v>
      </c>
      <c r="J472">
        <f>(Table2[[#This Row],[1M Return vs Nifty]]-AVERAGE(Table2[1M Return vs Nifty]))/_xlfn.STDEV.P(Table2[1M Return vs Nifty])</f>
        <v>-0.14702234878176912</v>
      </c>
      <c r="K472">
        <v>13.867572127317899</v>
      </c>
      <c r="L472">
        <f>(Table2[[#This Row],[6M Return vs Nifty]]-AVERAGE(Table2[6M Return vs Nifty]))/_xlfn.STDEV.P(Table2[6M Return vs Nifty])</f>
        <v>0.16637441264567449</v>
      </c>
      <c r="M472">
        <v>2.4077395573162299</v>
      </c>
      <c r="N472">
        <f>(Table2[[#This Row],[1W Return vs Nifty]]-AVERAGE(Table2[1W Return vs Nifty]))/_xlfn.STDEV.P(Table2[1W Return vs Nifty])</f>
        <v>-7.0350256488657226E-2</v>
      </c>
      <c r="O472">
        <v>337.59</v>
      </c>
      <c r="P472">
        <v>341.23342507153097</v>
      </c>
      <c r="Q472">
        <v>313.76614845126898</v>
      </c>
      <c r="R472">
        <v>37.709576096354503</v>
      </c>
      <c r="S472" s="1">
        <f>(Table2[[#This Row],[Close Price]]-Table2[[#This Row],[20D EMA]])/Table2[[#This Row],[20D EMA]]</f>
        <v>-3.4924020261263559E-2</v>
      </c>
      <c r="T472" s="1">
        <f>(Table2[[#This Row],[Close Price]]-Table2[[#This Row],[50D EMA]])/Table2[[#This Row],[50D EMA]]</f>
        <v>-4.5228350851900675E-2</v>
      </c>
      <c r="U472" s="1">
        <f>(Table2[[#This Row],[Close Price]]-Table2[[#This Row],[200D EMA]])/Table2[[#This Row],[200D EMA]]</f>
        <v>3.8352931341157775E-2</v>
      </c>
      <c r="V472">
        <v>0.61317200373110703</v>
      </c>
      <c r="W472">
        <v>323.05</v>
      </c>
      <c r="X472">
        <v>336.95</v>
      </c>
      <c r="Y472">
        <v>323.05</v>
      </c>
      <c r="Z472">
        <v>346.45</v>
      </c>
      <c r="AA472">
        <v>323.05</v>
      </c>
      <c r="AB472">
        <v>346</v>
      </c>
      <c r="AC472" s="1">
        <f>(Table2[[#This Row],[Close Price]]/Table2[[#This Row],[Day Low]])-1</f>
        <v>8.5126141464169081E-3</v>
      </c>
      <c r="AD472" s="1">
        <f>(Table2[[#This Row],[Day High]]/Table2[[#This Row],[Close Price]])-1</f>
        <v>3.4223449969306152E-2</v>
      </c>
      <c r="AE472" s="1">
        <f>(Table2[[#This Row],[Close Price]]/Table2[[#This Row],[Current Week Low]])-1</f>
        <v>8.5126141464169081E-3</v>
      </c>
      <c r="AF472" s="1">
        <f>(Table2[[#This Row],[Current Week High]]/Table2[[#This Row],[Close Price]])-1</f>
        <v>6.3382443216697393E-2</v>
      </c>
      <c r="AG472" s="1">
        <f>(Table2[[#This Row],[Close Price]]/Table2[[#This Row],[Current Month Low]])-1</f>
        <v>8.5126141464169081E-3</v>
      </c>
      <c r="AH472" s="1">
        <f>(Table2[[#This Row],[Current Month High]]/Table2[[#This Row],[Close Price]])-1</f>
        <v>6.2001227747084053E-2</v>
      </c>
      <c r="AI472">
        <v>27.501534683855098</v>
      </c>
      <c r="AJ472">
        <v>37.613516367476201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-7.0000000000000007E-2</v>
      </c>
      <c r="AM472" t="s">
        <v>3174</v>
      </c>
      <c r="AN472">
        <v>-3.14</v>
      </c>
      <c r="AO472" t="s">
        <v>3174</v>
      </c>
      <c r="AP472">
        <v>-7.6880695365679997E-3</v>
      </c>
      <c r="AQ472">
        <f>(Table2[[#This Row],[Sharpe Ratio]]-AVERAGE(Table2[Sharpe Ratio]))/_xlfn.STDEV.P(Table2[Sharpe Ratio])</f>
        <v>-0.80707837576898656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509</v>
      </c>
      <c r="AT472">
        <f>_xlfn.RANK.AVG(Table2[[#This Row],[6M Return vs Nifty Z-Score]],Table2[6M Return vs Nifty Z-Score])</f>
        <v>266</v>
      </c>
      <c r="AU472">
        <f>_xlfn.RANK.AVG(Table2[[#This Row],[Sharpe Ratio Z-Score]],Table2[Sharpe Ratio Z-Score])</f>
        <v>577</v>
      </c>
      <c r="AV472">
        <f>(Table2[[#This Row],[Rank 1Y]]+Table2[[#This Row],[Rank 6M]]+Table2[[#This Row],[Rank Sharpe]])/3</f>
        <v>450.66666666666669</v>
      </c>
    </row>
    <row r="473" spans="1:48" x14ac:dyDescent="0.3">
      <c r="A473" t="s">
        <v>687</v>
      </c>
      <c r="B473" t="s">
        <v>688</v>
      </c>
      <c r="C473" t="s">
        <v>3141</v>
      </c>
      <c r="D473" t="s">
        <v>271</v>
      </c>
      <c r="E473">
        <v>26272.075107645</v>
      </c>
      <c r="F473">
        <v>5314.15</v>
      </c>
      <c r="G473">
        <v>-27.5000812915731</v>
      </c>
      <c r="H473">
        <f>(Table2[[#This Row],[1Y Return vs Nifty]]-AVERAGE(Table2[1Y Return vs Nifty]))/_xlfn.STDEV.P(Table2[1Y Return vs Nifty])</f>
        <v>-0.89207970448677454</v>
      </c>
      <c r="I473">
        <v>4.2734503877467596</v>
      </c>
      <c r="J473">
        <f>(Table2[[#This Row],[1M Return vs Nifty]]-AVERAGE(Table2[1M Return vs Nifty]))/_xlfn.STDEV.P(Table2[1M Return vs Nifty])</f>
        <v>0.30819605722977883</v>
      </c>
      <c r="K473">
        <v>6.9820027346444604</v>
      </c>
      <c r="L473">
        <f>(Table2[[#This Row],[6M Return vs Nifty]]-AVERAGE(Table2[6M Return vs Nifty]))/_xlfn.STDEV.P(Table2[6M Return vs Nifty])</f>
        <v>-6.1917141978628507E-2</v>
      </c>
      <c r="M473">
        <v>3.82245171382037</v>
      </c>
      <c r="N473">
        <f>(Table2[[#This Row],[1W Return vs Nifty]]-AVERAGE(Table2[1W Return vs Nifty]))/_xlfn.STDEV.P(Table2[1W Return vs Nifty])</f>
        <v>0.27199752138974725</v>
      </c>
      <c r="O473">
        <v>5389.7</v>
      </c>
      <c r="P473">
        <v>5441.0107072663104</v>
      </c>
      <c r="Q473">
        <v>5280.4477919661003</v>
      </c>
      <c r="R473">
        <v>30.747307202829798</v>
      </c>
      <c r="S473" s="1">
        <f>(Table2[[#This Row],[Close Price]]-Table2[[#This Row],[20D EMA]])/Table2[[#This Row],[20D EMA]]</f>
        <v>-1.4017477781694748E-2</v>
      </c>
      <c r="T473" s="1">
        <f>(Table2[[#This Row],[Close Price]]-Table2[[#This Row],[50D EMA]])/Table2[[#This Row],[50D EMA]]</f>
        <v>-2.3315651097119149E-2</v>
      </c>
      <c r="U473" s="1">
        <f>(Table2[[#This Row],[Close Price]]-Table2[[#This Row],[200D EMA]])/Table2[[#This Row],[200D EMA]]</f>
        <v>6.3824526558477254E-3</v>
      </c>
      <c r="V473">
        <v>0.88908860017583202</v>
      </c>
      <c r="W473">
        <v>5301.1</v>
      </c>
      <c r="X473">
        <v>5450.6</v>
      </c>
      <c r="Y473">
        <v>5301.1</v>
      </c>
      <c r="Z473">
        <v>5468.95</v>
      </c>
      <c r="AA473">
        <v>5301.1</v>
      </c>
      <c r="AB473">
        <v>5468.95</v>
      </c>
      <c r="AC473" s="1">
        <f>(Table2[[#This Row],[Close Price]]/Table2[[#This Row],[Day Low]])-1</f>
        <v>2.4617532210293724E-3</v>
      </c>
      <c r="AD473" s="1">
        <f>(Table2[[#This Row],[Day High]]/Table2[[#This Row],[Close Price]])-1</f>
        <v>2.5676730991786245E-2</v>
      </c>
      <c r="AE473" s="1">
        <f>(Table2[[#This Row],[Close Price]]/Table2[[#This Row],[Current Week Low]])-1</f>
        <v>2.4617532210293724E-3</v>
      </c>
      <c r="AF473" s="1">
        <f>(Table2[[#This Row],[Current Week High]]/Table2[[#This Row],[Close Price]])-1</f>
        <v>2.9129776163638654E-2</v>
      </c>
      <c r="AG473" s="1">
        <f>(Table2[[#This Row],[Close Price]]/Table2[[#This Row],[Current Month Low]])-1</f>
        <v>2.4617532210293724E-3</v>
      </c>
      <c r="AH473" s="1">
        <f>(Table2[[#This Row],[Current Month High]]/Table2[[#This Row],[Close Price]])-1</f>
        <v>2.9129776163638654E-2</v>
      </c>
      <c r="AI473">
        <v>38.309983722702597</v>
      </c>
      <c r="AJ473">
        <v>32.0449745309976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-0.11</v>
      </c>
      <c r="AM473" t="s">
        <v>3174</v>
      </c>
      <c r="AN473">
        <v>-1.98</v>
      </c>
      <c r="AO473" t="s">
        <v>3174</v>
      </c>
      <c r="AP473">
        <v>4.4845810919046998E-2</v>
      </c>
      <c r="AQ473">
        <f>(Table2[[#This Row],[Sharpe Ratio]]-AVERAGE(Table2[Sharpe Ratio]))/_xlfn.STDEV.P(Table2[Sharpe Ratio])</f>
        <v>-0.19373971782702537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621</v>
      </c>
      <c r="AT473">
        <f>_xlfn.RANK.AVG(Table2[[#This Row],[6M Return vs Nifty Z-Score]],Table2[6M Return vs Nifty Z-Score])</f>
        <v>342</v>
      </c>
      <c r="AU473">
        <f>_xlfn.RANK.AVG(Table2[[#This Row],[Sharpe Ratio Z-Score]],Table2[Sharpe Ratio Z-Score])</f>
        <v>393</v>
      </c>
      <c r="AV473">
        <f>(Table2[[#This Row],[Rank 1Y]]+Table2[[#This Row],[Rank 6M]]+Table2[[#This Row],[Rank Sharpe]])/3</f>
        <v>452</v>
      </c>
    </row>
    <row r="474" spans="1:48" x14ac:dyDescent="0.3">
      <c r="A474" t="s">
        <v>58</v>
      </c>
      <c r="B474" t="s">
        <v>59</v>
      </c>
      <c r="C474" t="s">
        <v>3135</v>
      </c>
      <c r="D474" t="s">
        <v>60</v>
      </c>
      <c r="E474">
        <v>396328.02472004999</v>
      </c>
      <c r="F474">
        <v>12605.75</v>
      </c>
      <c r="G474">
        <v>-4.2601202276183603</v>
      </c>
      <c r="H474">
        <f>(Table2[[#This Row],[1Y Return vs Nifty]]-AVERAGE(Table2[1Y Return vs Nifty]))/_xlfn.STDEV.P(Table2[1Y Return vs Nifty])</f>
        <v>-0.49630867156947667</v>
      </c>
      <c r="I474">
        <v>3.3093886445035601</v>
      </c>
      <c r="J474">
        <f>(Table2[[#This Row],[1M Return vs Nifty]]-AVERAGE(Table2[1M Return vs Nifty]))/_xlfn.STDEV.P(Table2[1M Return vs Nifty])</f>
        <v>0.21998726534538871</v>
      </c>
      <c r="K474">
        <v>-10.7973073458574</v>
      </c>
      <c r="L474">
        <f>(Table2[[#This Row],[6M Return vs Nifty]]-AVERAGE(Table2[6M Return vs Nifty]))/_xlfn.STDEV.P(Table2[6M Return vs Nifty])</f>
        <v>-0.65139146239490819</v>
      </c>
      <c r="M474">
        <v>-0.92833676075003002</v>
      </c>
      <c r="N474">
        <f>(Table2[[#This Row],[1W Return vs Nifty]]-AVERAGE(Table2[1W Return vs Nifty]))/_xlfn.STDEV.P(Table2[1W Return vs Nifty])</f>
        <v>-0.87765109791562557</v>
      </c>
      <c r="O474">
        <v>12708.5</v>
      </c>
      <c r="P474">
        <v>12550.096336202299</v>
      </c>
      <c r="Q474">
        <v>11932.121676267499</v>
      </c>
      <c r="R474">
        <v>42.297594254013497</v>
      </c>
      <c r="S474" s="1">
        <f>(Table2[[#This Row],[Close Price]]-Table2[[#This Row],[20D EMA]])/Table2[[#This Row],[20D EMA]]</f>
        <v>-8.0851398670181377E-3</v>
      </c>
      <c r="T474" s="1">
        <f>(Table2[[#This Row],[Close Price]]-Table2[[#This Row],[50D EMA]])/Table2[[#This Row],[50D EMA]]</f>
        <v>4.4345208440480831E-3</v>
      </c>
      <c r="U474" s="1">
        <f>(Table2[[#This Row],[Close Price]]-Table2[[#This Row],[200D EMA]])/Table2[[#This Row],[200D EMA]]</f>
        <v>5.6455033061917202E-2</v>
      </c>
      <c r="V474">
        <v>1.08660008970512</v>
      </c>
      <c r="W474">
        <v>12512.5</v>
      </c>
      <c r="X474">
        <v>12877.85</v>
      </c>
      <c r="Y474">
        <v>12512.5</v>
      </c>
      <c r="Z474">
        <v>13500</v>
      </c>
      <c r="AA474">
        <v>12512.5</v>
      </c>
      <c r="AB474">
        <v>13300.45</v>
      </c>
      <c r="AC474" s="1">
        <f>(Table2[[#This Row],[Close Price]]/Table2[[#This Row],[Day Low]])-1</f>
        <v>7.452547452547531E-3</v>
      </c>
      <c r="AD474" s="1">
        <f>(Table2[[#This Row],[Day High]]/Table2[[#This Row],[Close Price]])-1</f>
        <v>2.1585387620728591E-2</v>
      </c>
      <c r="AE474" s="1">
        <f>(Table2[[#This Row],[Close Price]]/Table2[[#This Row],[Current Week Low]])-1</f>
        <v>7.452547452547531E-3</v>
      </c>
      <c r="AF474" s="1">
        <f>(Table2[[#This Row],[Current Week High]]/Table2[[#This Row],[Close Price]])-1</f>
        <v>7.0939848878488032E-2</v>
      </c>
      <c r="AG474" s="1">
        <f>(Table2[[#This Row],[Close Price]]/Table2[[#This Row],[Current Month Low]])-1</f>
        <v>7.452547452547531E-3</v>
      </c>
      <c r="AH474" s="1">
        <f>(Table2[[#This Row],[Current Month High]]/Table2[[#This Row],[Close Price]])-1</f>
        <v>5.5109771334510116E-2</v>
      </c>
      <c r="AI474">
        <v>8.5219046863534498</v>
      </c>
      <c r="AJ474">
        <v>29.453718299589699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-0.02</v>
      </c>
      <c r="AM474" t="s">
        <v>3174</v>
      </c>
      <c r="AN474">
        <v>2.94</v>
      </c>
      <c r="AO474" t="s">
        <v>3175</v>
      </c>
      <c r="AP474">
        <v>5.8870885981268002E-2</v>
      </c>
      <c r="AQ474">
        <f>(Table2[[#This Row],[Sharpe Ratio]]-AVERAGE(Table2[Sharpe Ratio]))/_xlfn.STDEV.P(Table2[Sharpe Ratio])</f>
        <v>-2.9995470465254966E-2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-1.8353594369998767</v>
      </c>
      <c r="AS474">
        <f>_xlfn.RANK.AVG(Table2[[#This Row],[1Y Return vs Nifty Z-Score]],Table2[1Y Return vs Nifty Z-Score])</f>
        <v>467</v>
      </c>
      <c r="AT474">
        <f>_xlfn.RANK.AVG(Table2[[#This Row],[6M Return vs Nifty Z-Score]],Table2[6M Return vs Nifty Z-Score])</f>
        <v>543</v>
      </c>
      <c r="AU474">
        <f>_xlfn.RANK.AVG(Table2[[#This Row],[Sharpe Ratio Z-Score]],Table2[Sharpe Ratio Z-Score])</f>
        <v>350</v>
      </c>
      <c r="AV474">
        <f>(Table2[[#This Row],[Rank 1Y]]+Table2[[#This Row],[Rank 6M]]+Table2[[#This Row],[Rank Sharpe]])/3</f>
        <v>453.33333333333331</v>
      </c>
    </row>
    <row r="475" spans="1:48" x14ac:dyDescent="0.3">
      <c r="A475" t="s">
        <v>1340</v>
      </c>
      <c r="B475" t="s">
        <v>1341</v>
      </c>
      <c r="C475" t="s">
        <v>3137</v>
      </c>
      <c r="D475" t="s">
        <v>77</v>
      </c>
      <c r="E475">
        <v>8421.5031686120001</v>
      </c>
      <c r="F475">
        <v>208.36</v>
      </c>
      <c r="G475">
        <v>2.71421139072925</v>
      </c>
      <c r="H475">
        <f>(Table2[[#This Row],[1Y Return vs Nifty]]-AVERAGE(Table2[1Y Return vs Nifty]))/_xlfn.STDEV.P(Table2[1Y Return vs Nifty])</f>
        <v>-0.37753745586454407</v>
      </c>
      <c r="I475">
        <v>-3.67079146041092</v>
      </c>
      <c r="J475">
        <f>(Table2[[#This Row],[1M Return vs Nifty]]-AVERAGE(Table2[1M Return vs Nifty]))/_xlfn.STDEV.P(Table2[1M Return vs Nifty])</f>
        <v>-0.41867852396250455</v>
      </c>
      <c r="K475">
        <v>-20.630363471768099</v>
      </c>
      <c r="L475">
        <f>(Table2[[#This Row],[6M Return vs Nifty]]-AVERAGE(Table2[6M Return vs Nifty]))/_xlfn.STDEV.P(Table2[6M Return vs Nifty])</f>
        <v>-0.97740715429698299</v>
      </c>
      <c r="M475">
        <v>7.3512578381529403</v>
      </c>
      <c r="N475">
        <f>(Table2[[#This Row],[1W Return vs Nifty]]-AVERAGE(Table2[1W Return vs Nifty]))/_xlfn.STDEV.P(Table2[1W Return vs Nifty])</f>
        <v>1.125937264308345</v>
      </c>
      <c r="O475">
        <v>210.94</v>
      </c>
      <c r="P475">
        <v>212.64727429339101</v>
      </c>
      <c r="Q475">
        <v>203.24994453086899</v>
      </c>
      <c r="R475">
        <v>46.526900818991997</v>
      </c>
      <c r="S475" s="1">
        <f>(Table2[[#This Row],[Close Price]]-Table2[[#This Row],[20D EMA]])/Table2[[#This Row],[20D EMA]]</f>
        <v>-1.2230966151512203E-2</v>
      </c>
      <c r="T475" s="1">
        <f>(Table2[[#This Row],[Close Price]]-Table2[[#This Row],[50D EMA]])/Table2[[#This Row],[50D EMA]]</f>
        <v>-2.0161435445797484E-2</v>
      </c>
      <c r="U475" s="1">
        <f>(Table2[[#This Row],[Close Price]]-Table2[[#This Row],[200D EMA]])/Table2[[#This Row],[200D EMA]]</f>
        <v>2.5141731186819224E-2</v>
      </c>
      <c r="V475">
        <v>1.0667977180871899</v>
      </c>
      <c r="W475">
        <v>206.31</v>
      </c>
      <c r="X475">
        <v>213.7</v>
      </c>
      <c r="Y475">
        <v>199.82</v>
      </c>
      <c r="Z475">
        <v>217.24</v>
      </c>
      <c r="AA475">
        <v>201.01</v>
      </c>
      <c r="AB475">
        <v>217.24</v>
      </c>
      <c r="AC475" s="1">
        <f>(Table2[[#This Row],[Close Price]]/Table2[[#This Row],[Day Low]])-1</f>
        <v>9.9365033202463149E-3</v>
      </c>
      <c r="AD475" s="1">
        <f>(Table2[[#This Row],[Day High]]/Table2[[#This Row],[Close Price]])-1</f>
        <v>2.5628719523900889E-2</v>
      </c>
      <c r="AE475" s="1">
        <f>(Table2[[#This Row],[Close Price]]/Table2[[#This Row],[Current Week Low]])-1</f>
        <v>4.2738464618156335E-2</v>
      </c>
      <c r="AF475" s="1">
        <f>(Table2[[#This Row],[Current Week High]]/Table2[[#This Row],[Close Price]])-1</f>
        <v>4.261854482626215E-2</v>
      </c>
      <c r="AG475" s="1">
        <f>(Table2[[#This Row],[Close Price]]/Table2[[#This Row],[Current Month Low]])-1</f>
        <v>3.6565345007711247E-2</v>
      </c>
      <c r="AH475" s="1">
        <f>(Table2[[#This Row],[Current Month High]]/Table2[[#This Row],[Close Price]])-1</f>
        <v>4.261854482626215E-2</v>
      </c>
      <c r="AI475">
        <v>22.864273373008199</v>
      </c>
      <c r="AJ475">
        <v>41.741496598639401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0.03</v>
      </c>
      <c r="AM475" t="s">
        <v>3175</v>
      </c>
      <c r="AN475">
        <v>-3.3</v>
      </c>
      <c r="AO475" t="s">
        <v>3174</v>
      </c>
      <c r="AP475">
        <v>7.5761334968817998E-2</v>
      </c>
      <c r="AQ475">
        <f>(Table2[[#This Row],[Sharpe Ratio]]-AVERAGE(Table2[Sharpe Ratio]))/_xlfn.STDEV.P(Table2[Sharpe Ratio])</f>
        <v>0.16720232311509353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427</v>
      </c>
      <c r="AT475">
        <f>_xlfn.RANK.AVG(Table2[[#This Row],[6M Return vs Nifty Z-Score]],Table2[6M Return vs Nifty Z-Score])</f>
        <v>637</v>
      </c>
      <c r="AU475">
        <f>_xlfn.RANK.AVG(Table2[[#This Row],[Sharpe Ratio Z-Score]],Table2[Sharpe Ratio Z-Score])</f>
        <v>299</v>
      </c>
      <c r="AV475">
        <f>(Table2[[#This Row],[Rank 1Y]]+Table2[[#This Row],[Rank 6M]]+Table2[[#This Row],[Rank Sharpe]])/3</f>
        <v>454.33333333333331</v>
      </c>
    </row>
    <row r="476" spans="1:48" x14ac:dyDescent="0.3">
      <c r="A476" t="s">
        <v>708</v>
      </c>
      <c r="B476" t="s">
        <v>709</v>
      </c>
      <c r="C476" t="s">
        <v>3133</v>
      </c>
      <c r="D476" t="s">
        <v>284</v>
      </c>
      <c r="E476">
        <v>24751.776891450001</v>
      </c>
      <c r="F476">
        <v>1218.7</v>
      </c>
      <c r="G476">
        <v>-16.430902791066501</v>
      </c>
      <c r="H476">
        <f>(Table2[[#This Row],[1Y Return vs Nifty]]-AVERAGE(Table2[1Y Return vs Nifty]))/_xlfn.STDEV.P(Table2[1Y Return vs Nifty])</f>
        <v>-0.70357421617568727</v>
      </c>
      <c r="I476">
        <v>-1.5359993241799099</v>
      </c>
      <c r="J476">
        <f>(Table2[[#This Row],[1M Return vs Nifty]]-AVERAGE(Table2[1M Return vs Nifty]))/_xlfn.STDEV.P(Table2[1M Return vs Nifty])</f>
        <v>-0.22335137133870187</v>
      </c>
      <c r="K476">
        <v>-16.579498775912601</v>
      </c>
      <c r="L476">
        <f>(Table2[[#This Row],[6M Return vs Nifty]]-AVERAGE(Table2[6M Return vs Nifty]))/_xlfn.STDEV.P(Table2[6M Return vs Nifty])</f>
        <v>-0.84310044032013121</v>
      </c>
      <c r="M476">
        <v>4.04717193668366</v>
      </c>
      <c r="N476">
        <f>(Table2[[#This Row],[1W Return vs Nifty]]-AVERAGE(Table2[1W Return vs Nifty]))/_xlfn.STDEV.P(Table2[1W Return vs Nifty])</f>
        <v>0.32637781959238166</v>
      </c>
      <c r="O476">
        <v>1252.94</v>
      </c>
      <c r="P476">
        <v>1256.32959625843</v>
      </c>
      <c r="Q476">
        <v>1219.4048894042601</v>
      </c>
      <c r="R476">
        <v>38.975876142138901</v>
      </c>
      <c r="S476" s="1">
        <f>(Table2[[#This Row],[Close Price]]-Table2[[#This Row],[20D EMA]])/Table2[[#This Row],[20D EMA]]</f>
        <v>-2.7327725190352297E-2</v>
      </c>
      <c r="T476" s="1">
        <f>(Table2[[#This Row],[Close Price]]-Table2[[#This Row],[50D EMA]])/Table2[[#This Row],[50D EMA]]</f>
        <v>-2.9952009703900551E-2</v>
      </c>
      <c r="U476" s="1">
        <f>(Table2[[#This Row],[Close Price]]-Table2[[#This Row],[200D EMA]])/Table2[[#This Row],[200D EMA]]</f>
        <v>-5.7806017540605657E-4</v>
      </c>
      <c r="V476">
        <v>1.1183481469231999</v>
      </c>
      <c r="W476">
        <v>1200.8</v>
      </c>
      <c r="X476">
        <v>1232</v>
      </c>
      <c r="Y476">
        <v>1200.8</v>
      </c>
      <c r="Z476">
        <v>1257</v>
      </c>
      <c r="AA476">
        <v>1200.8</v>
      </c>
      <c r="AB476">
        <v>1256.2</v>
      </c>
      <c r="AC476" s="1">
        <f>(Table2[[#This Row],[Close Price]]/Table2[[#This Row],[Day Low]])-1</f>
        <v>1.4906728847435158E-2</v>
      </c>
      <c r="AD476" s="1">
        <f>(Table2[[#This Row],[Day High]]/Table2[[#This Row],[Close Price]])-1</f>
        <v>1.0913268236645512E-2</v>
      </c>
      <c r="AE476" s="1">
        <f>(Table2[[#This Row],[Close Price]]/Table2[[#This Row],[Current Week Low]])-1</f>
        <v>1.4906728847435158E-2</v>
      </c>
      <c r="AF476" s="1">
        <f>(Table2[[#This Row],[Current Week High]]/Table2[[#This Row],[Close Price]])-1</f>
        <v>3.1426930335603398E-2</v>
      </c>
      <c r="AG476" s="1">
        <f>(Table2[[#This Row],[Close Price]]/Table2[[#This Row],[Current Month Low]])-1</f>
        <v>1.4906728847435158E-2</v>
      </c>
      <c r="AH476" s="1">
        <f>(Table2[[#This Row],[Current Month High]]/Table2[[#This Row],[Close Price]])-1</f>
        <v>3.0770493148436939E-2</v>
      </c>
      <c r="AI476">
        <v>18.560761467137102</v>
      </c>
      <c r="AJ476">
        <v>24.363487933057801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-0.12</v>
      </c>
      <c r="AM476" t="s">
        <v>3174</v>
      </c>
      <c r="AN476">
        <v>-5.07</v>
      </c>
      <c r="AO476" t="s">
        <v>3174</v>
      </c>
      <c r="AP476">
        <v>0.10939233284104</v>
      </c>
      <c r="AQ476">
        <f>(Table2[[#This Row],[Sharpe Ratio]]-AVERAGE(Table2[Sharpe Ratio]))/_xlfn.STDEV.P(Table2[Sharpe Ratio])</f>
        <v>0.55984781058532074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557</v>
      </c>
      <c r="AT476">
        <f>_xlfn.RANK.AVG(Table2[[#This Row],[6M Return vs Nifty Z-Score]],Table2[6M Return vs Nifty Z-Score])</f>
        <v>600</v>
      </c>
      <c r="AU476">
        <f>_xlfn.RANK.AVG(Table2[[#This Row],[Sharpe Ratio Z-Score]],Table2[Sharpe Ratio Z-Score])</f>
        <v>207</v>
      </c>
      <c r="AV476">
        <f>(Table2[[#This Row],[Rank 1Y]]+Table2[[#This Row],[Rank 6M]]+Table2[[#This Row],[Rank Sharpe]])/3</f>
        <v>454.66666666666669</v>
      </c>
    </row>
    <row r="477" spans="1:48" x14ac:dyDescent="0.3">
      <c r="A477" t="s">
        <v>966</v>
      </c>
      <c r="B477" t="s">
        <v>967</v>
      </c>
      <c r="C477" t="s">
        <v>3128</v>
      </c>
      <c r="D477" t="s">
        <v>21</v>
      </c>
      <c r="E477">
        <v>15290.42554294</v>
      </c>
      <c r="F477">
        <v>674.15</v>
      </c>
      <c r="G477">
        <v>5.1119061684442302E-2</v>
      </c>
      <c r="H477">
        <f>(Table2[[#This Row],[1Y Return vs Nifty]]-AVERAGE(Table2[1Y Return vs Nifty]))/_xlfn.STDEV.P(Table2[1Y Return vs Nifty])</f>
        <v>-0.42288928751863897</v>
      </c>
      <c r="I477">
        <v>-14.1428042932186</v>
      </c>
      <c r="J477">
        <f>(Table2[[#This Row],[1M Return vs Nifty]]-AVERAGE(Table2[1M Return vs Nifty]))/_xlfn.STDEV.P(Table2[1M Return vs Nifty])</f>
        <v>-1.3768366575611857</v>
      </c>
      <c r="K477">
        <v>-3.6265766700380899</v>
      </c>
      <c r="L477">
        <f>(Table2[[#This Row],[6M Return vs Nifty]]-AVERAGE(Table2[6M Return vs Nifty]))/_xlfn.STDEV.P(Table2[6M Return vs Nifty])</f>
        <v>-0.41364536466233282</v>
      </c>
      <c r="M477">
        <v>0.74635867227817199</v>
      </c>
      <c r="N477">
        <f>(Table2[[#This Row],[1W Return vs Nifty]]-AVERAGE(Table2[1W Return vs Nifty]))/_xlfn.STDEV.P(Table2[1W Return vs Nifty])</f>
        <v>-0.47238967601828757</v>
      </c>
      <c r="O477">
        <v>715.84</v>
      </c>
      <c r="P477">
        <v>735.37498816347295</v>
      </c>
      <c r="Q477">
        <v>657.32433855115301</v>
      </c>
      <c r="R477">
        <v>26.371730287300501</v>
      </c>
      <c r="S477" s="1">
        <f>(Table2[[#This Row],[Close Price]]-Table2[[#This Row],[20D EMA]])/Table2[[#This Row],[20D EMA]]</f>
        <v>-5.8239271345552152E-2</v>
      </c>
      <c r="T477" s="1">
        <f>(Table2[[#This Row],[Close Price]]-Table2[[#This Row],[50D EMA]])/Table2[[#This Row],[50D EMA]]</f>
        <v>-8.3256826991595659E-2</v>
      </c>
      <c r="U477" s="1">
        <f>(Table2[[#This Row],[Close Price]]-Table2[[#This Row],[200D EMA]])/Table2[[#This Row],[200D EMA]]</f>
        <v>2.5597198311465837E-2</v>
      </c>
      <c r="V477">
        <v>0.93973779208164299</v>
      </c>
      <c r="W477">
        <v>660</v>
      </c>
      <c r="X477">
        <v>686.1</v>
      </c>
      <c r="Y477">
        <v>659.6</v>
      </c>
      <c r="Z477">
        <v>686.1</v>
      </c>
      <c r="AA477">
        <v>659.6</v>
      </c>
      <c r="AB477">
        <v>686.1</v>
      </c>
      <c r="AC477" s="1">
        <f>(Table2[[#This Row],[Close Price]]/Table2[[#This Row],[Day Low]])-1</f>
        <v>2.143939393939398E-2</v>
      </c>
      <c r="AD477" s="1">
        <f>(Table2[[#This Row],[Day High]]/Table2[[#This Row],[Close Price]])-1</f>
        <v>1.77260253652749E-2</v>
      </c>
      <c r="AE477" s="1">
        <f>(Table2[[#This Row],[Close Price]]/Table2[[#This Row],[Current Week Low]])-1</f>
        <v>2.2058823529411686E-2</v>
      </c>
      <c r="AF477" s="1">
        <f>(Table2[[#This Row],[Current Week High]]/Table2[[#This Row],[Close Price]])-1</f>
        <v>1.77260253652749E-2</v>
      </c>
      <c r="AG477" s="1">
        <f>(Table2[[#This Row],[Close Price]]/Table2[[#This Row],[Current Month Low]])-1</f>
        <v>2.2058823529411686E-2</v>
      </c>
      <c r="AH477" s="1">
        <f>(Table2[[#This Row],[Current Month High]]/Table2[[#This Row],[Close Price]])-1</f>
        <v>1.77260253652749E-2</v>
      </c>
      <c r="AI477">
        <v>24.527182377809002</v>
      </c>
      <c r="AJ477">
        <v>47.7427131273284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-0.19</v>
      </c>
      <c r="AM477" t="s">
        <v>3174</v>
      </c>
      <c r="AN477">
        <v>-12.36</v>
      </c>
      <c r="AO477" t="s">
        <v>3174</v>
      </c>
      <c r="AP477">
        <v>1.8321073777123002E-2</v>
      </c>
      <c r="AQ477">
        <f>(Table2[[#This Row],[Sharpe Ratio]]-AVERAGE(Table2[Sharpe Ratio]))/_xlfn.STDEV.P(Table2[Sharpe Ratio])</f>
        <v>-0.50341885326869651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439</v>
      </c>
      <c r="AT477">
        <f>_xlfn.RANK.AVG(Table2[[#This Row],[6M Return vs Nifty Z-Score]],Table2[6M Return vs Nifty Z-Score])</f>
        <v>460</v>
      </c>
      <c r="AU477">
        <f>_xlfn.RANK.AVG(Table2[[#This Row],[Sharpe Ratio Z-Score]],Table2[Sharpe Ratio Z-Score])</f>
        <v>465</v>
      </c>
      <c r="AV477">
        <f>(Table2[[#This Row],[Rank 1Y]]+Table2[[#This Row],[Rank 6M]]+Table2[[#This Row],[Rank Sharpe]])/3</f>
        <v>454.66666666666669</v>
      </c>
    </row>
    <row r="478" spans="1:48" x14ac:dyDescent="0.3">
      <c r="A478" t="s">
        <v>941</v>
      </c>
      <c r="B478" t="s">
        <v>942</v>
      </c>
      <c r="C478" t="s">
        <v>3143</v>
      </c>
      <c r="D478" t="s">
        <v>482</v>
      </c>
      <c r="E478">
        <v>15764.439859919999</v>
      </c>
      <c r="F478">
        <v>5141.7</v>
      </c>
      <c r="G478">
        <v>-24.304925319182999</v>
      </c>
      <c r="H478">
        <f>(Table2[[#This Row],[1Y Return vs Nifty]]-AVERAGE(Table2[1Y Return vs Nifty]))/_xlfn.STDEV.P(Table2[1Y Return vs Nifty])</f>
        <v>-0.83766695499701638</v>
      </c>
      <c r="I478">
        <v>-3.4701502495341598</v>
      </c>
      <c r="J478">
        <f>(Table2[[#This Row],[1M Return vs Nifty]]-AVERAGE(Table2[1M Return vs Nifty]))/_xlfn.STDEV.P(Table2[1M Return vs Nifty])</f>
        <v>-0.4003204478976653</v>
      </c>
      <c r="K478">
        <v>6.7130978128691297</v>
      </c>
      <c r="L478">
        <f>(Table2[[#This Row],[6M Return vs Nifty]]-AVERAGE(Table2[6M Return vs Nifty]))/_xlfn.STDEV.P(Table2[6M Return vs Nifty])</f>
        <v>-7.0832704241865191E-2</v>
      </c>
      <c r="M478">
        <v>2.23909635354044</v>
      </c>
      <c r="N478">
        <f>(Table2[[#This Row],[1W Return vs Nifty]]-AVERAGE(Table2[1W Return vs Nifty]))/_xlfn.STDEV.P(Table2[1W Return vs Nifty])</f>
        <v>-0.11116041408962335</v>
      </c>
      <c r="O478">
        <v>5279.72</v>
      </c>
      <c r="P478">
        <v>5260.9202276653596</v>
      </c>
      <c r="Q478">
        <v>4911.8709362434602</v>
      </c>
      <c r="R478">
        <v>34.481469839084099</v>
      </c>
      <c r="S478" s="1">
        <f>(Table2[[#This Row],[Close Price]]-Table2[[#This Row],[20D EMA]])/Table2[[#This Row],[20D EMA]]</f>
        <v>-2.6141537808823275E-2</v>
      </c>
      <c r="T478" s="1">
        <f>(Table2[[#This Row],[Close Price]]-Table2[[#This Row],[50D EMA]])/Table2[[#This Row],[50D EMA]]</f>
        <v>-2.2661477936582616E-2</v>
      </c>
      <c r="U478" s="1">
        <f>(Table2[[#This Row],[Close Price]]-Table2[[#This Row],[200D EMA]])/Table2[[#This Row],[200D EMA]]</f>
        <v>4.6790533941087252E-2</v>
      </c>
      <c r="V478">
        <v>0.395352534833737</v>
      </c>
      <c r="W478">
        <v>5027.8500000000004</v>
      </c>
      <c r="X478">
        <v>5181.5</v>
      </c>
      <c r="Y478">
        <v>5027.8500000000004</v>
      </c>
      <c r="Z478">
        <v>5359</v>
      </c>
      <c r="AA478">
        <v>5027.8500000000004</v>
      </c>
      <c r="AB478">
        <v>5359</v>
      </c>
      <c r="AC478" s="1">
        <f>(Table2[[#This Row],[Close Price]]/Table2[[#This Row],[Day Low]])-1</f>
        <v>2.2643873623914734E-2</v>
      </c>
      <c r="AD478" s="1">
        <f>(Table2[[#This Row],[Day High]]/Table2[[#This Row],[Close Price]])-1</f>
        <v>7.7406305307583523E-3</v>
      </c>
      <c r="AE478" s="1">
        <f>(Table2[[#This Row],[Close Price]]/Table2[[#This Row],[Current Week Low]])-1</f>
        <v>2.2643873623914734E-2</v>
      </c>
      <c r="AF478" s="1">
        <f>(Table2[[#This Row],[Current Week High]]/Table2[[#This Row],[Close Price]])-1</f>
        <v>4.2262286792306147E-2</v>
      </c>
      <c r="AG478" s="1">
        <f>(Table2[[#This Row],[Close Price]]/Table2[[#This Row],[Current Month Low]])-1</f>
        <v>2.2643873623914734E-2</v>
      </c>
      <c r="AH478" s="1">
        <f>(Table2[[#This Row],[Current Month High]]/Table2[[#This Row],[Close Price]])-1</f>
        <v>4.2262286792306147E-2</v>
      </c>
      <c r="AI478">
        <v>15.892603613590801</v>
      </c>
      <c r="AJ478">
        <v>27.871176324297402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-0.02</v>
      </c>
      <c r="AM478" t="s">
        <v>3174</v>
      </c>
      <c r="AN478">
        <v>-1.1200000000000001</v>
      </c>
      <c r="AO478" t="s">
        <v>3174</v>
      </c>
      <c r="AP478">
        <v>3.1482152117030003E-2</v>
      </c>
      <c r="AQ478">
        <f>(Table2[[#This Row],[Sharpe Ratio]]-AVERAGE(Table2[Sharpe Ratio]))/_xlfn.STDEV.P(Table2[Sharpe Ratio])</f>
        <v>-0.34976185979973617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-1.7697423810259065</v>
      </c>
      <c r="AS478">
        <f>_xlfn.RANK.AVG(Table2[[#This Row],[1Y Return vs Nifty Z-Score]],Table2[1Y Return vs Nifty Z-Score])</f>
        <v>596</v>
      </c>
      <c r="AT478">
        <f>_xlfn.RANK.AVG(Table2[[#This Row],[6M Return vs Nifty Z-Score]],Table2[6M Return vs Nifty Z-Score])</f>
        <v>346</v>
      </c>
      <c r="AU478">
        <f>_xlfn.RANK.AVG(Table2[[#This Row],[Sharpe Ratio Z-Score]],Table2[Sharpe Ratio Z-Score])</f>
        <v>427</v>
      </c>
      <c r="AV478">
        <f>(Table2[[#This Row],[Rank 1Y]]+Table2[[#This Row],[Rank 6M]]+Table2[[#This Row],[Rank Sharpe]])/3</f>
        <v>456.33333333333331</v>
      </c>
    </row>
    <row r="479" spans="1:48" x14ac:dyDescent="0.3">
      <c r="A479" t="s">
        <v>546</v>
      </c>
      <c r="B479" t="s">
        <v>547</v>
      </c>
      <c r="C479" t="s">
        <v>3127</v>
      </c>
      <c r="D479" t="s">
        <v>176</v>
      </c>
      <c r="E479">
        <v>38454.543947999999</v>
      </c>
      <c r="F479">
        <v>549.35</v>
      </c>
      <c r="G479">
        <v>-8.6514834828298603</v>
      </c>
      <c r="H479">
        <f>(Table2[[#This Row],[1Y Return vs Nifty]]-AVERAGE(Table2[1Y Return vs Nifty]))/_xlfn.STDEV.P(Table2[1Y Return vs Nifty])</f>
        <v>-0.57109254778369833</v>
      </c>
      <c r="I479">
        <v>1.6867903125519501</v>
      </c>
      <c r="J479">
        <f>(Table2[[#This Row],[1M Return vs Nifty]]-AVERAGE(Table2[1M Return vs Nifty]))/_xlfn.STDEV.P(Table2[1M Return vs Nifty])</f>
        <v>7.1524327594552212E-2</v>
      </c>
      <c r="K479">
        <v>14.576963110203</v>
      </c>
      <c r="L479">
        <f>(Table2[[#This Row],[6M Return vs Nifty]]-AVERAGE(Table2[6M Return vs Nifty]))/_xlfn.STDEV.P(Table2[6M Return vs Nifty])</f>
        <v>0.18989432234139578</v>
      </c>
      <c r="M479">
        <v>5.4682515051605902</v>
      </c>
      <c r="N479">
        <f>(Table2[[#This Row],[1W Return vs Nifty]]-AVERAGE(Table2[1W Return vs Nifty]))/_xlfn.STDEV.P(Table2[1W Return vs Nifty])</f>
        <v>0.67026645461949941</v>
      </c>
      <c r="O479">
        <v>546.42999999999995</v>
      </c>
      <c r="P479">
        <v>537.30027365033197</v>
      </c>
      <c r="Q479">
        <v>491.08330374585501</v>
      </c>
      <c r="R479">
        <v>51.575475302246403</v>
      </c>
      <c r="S479" s="1">
        <f>(Table2[[#This Row],[Close Price]]-Table2[[#This Row],[20D EMA]])/Table2[[#This Row],[20D EMA]]</f>
        <v>5.3437768790148294E-3</v>
      </c>
      <c r="T479" s="1">
        <f>(Table2[[#This Row],[Close Price]]-Table2[[#This Row],[50D EMA]])/Table2[[#This Row],[50D EMA]]</f>
        <v>2.242642883429807E-2</v>
      </c>
      <c r="U479" s="1">
        <f>(Table2[[#This Row],[Close Price]]-Table2[[#This Row],[200D EMA]])/Table2[[#This Row],[200D EMA]]</f>
        <v>0.11864931226474591</v>
      </c>
      <c r="V479">
        <v>0.99499602461167702</v>
      </c>
      <c r="W479">
        <v>544.45000000000005</v>
      </c>
      <c r="X479">
        <v>555.79999999999995</v>
      </c>
      <c r="Y479">
        <v>543</v>
      </c>
      <c r="Z479">
        <v>569.54999999999995</v>
      </c>
      <c r="AA479">
        <v>543</v>
      </c>
      <c r="AB479">
        <v>569.54999999999995</v>
      </c>
      <c r="AC479" s="1">
        <f>(Table2[[#This Row],[Close Price]]/Table2[[#This Row],[Day Low]])-1</f>
        <v>8.9999081642022638E-3</v>
      </c>
      <c r="AD479" s="1">
        <f>(Table2[[#This Row],[Day High]]/Table2[[#This Row],[Close Price]])-1</f>
        <v>1.1741148630199261E-2</v>
      </c>
      <c r="AE479" s="1">
        <f>(Table2[[#This Row],[Close Price]]/Table2[[#This Row],[Current Week Low]])-1</f>
        <v>1.1694290976058896E-2</v>
      </c>
      <c r="AF479" s="1">
        <f>(Table2[[#This Row],[Current Week High]]/Table2[[#This Row],[Close Price]])-1</f>
        <v>3.6770729043414718E-2</v>
      </c>
      <c r="AG479" s="1">
        <f>(Table2[[#This Row],[Close Price]]/Table2[[#This Row],[Current Month Low]])-1</f>
        <v>1.1694290976058896E-2</v>
      </c>
      <c r="AH479" s="1">
        <f>(Table2[[#This Row],[Current Month High]]/Table2[[#This Row],[Close Price]])-1</f>
        <v>3.6770729043414718E-2</v>
      </c>
      <c r="AI479">
        <v>3.8226995540183899</v>
      </c>
      <c r="AJ479">
        <v>46.220388607931802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0.04</v>
      </c>
      <c r="AM479" t="s">
        <v>3175</v>
      </c>
      <c r="AN479">
        <v>0.23</v>
      </c>
      <c r="AO479" t="s">
        <v>3175</v>
      </c>
      <c r="AP479">
        <v>-2.2613998236729001E-2</v>
      </c>
      <c r="AQ479">
        <f>(Table2[[#This Row],[Sharpe Ratio]]-AVERAGE(Table2[Sharpe Ratio]))/_xlfn.STDEV.P(Table2[Sharpe Ratio])</f>
        <v>-0.98134018544491097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-0.62074762867316191</v>
      </c>
      <c r="AS479">
        <f>_xlfn.RANK.AVG(Table2[[#This Row],[1Y Return vs Nifty Z-Score]],Table2[1Y Return vs Nifty Z-Score])</f>
        <v>498</v>
      </c>
      <c r="AT479">
        <f>_xlfn.RANK.AVG(Table2[[#This Row],[6M Return vs Nifty Z-Score]],Table2[6M Return vs Nifty Z-Score])</f>
        <v>258</v>
      </c>
      <c r="AU479">
        <f>_xlfn.RANK.AVG(Table2[[#This Row],[Sharpe Ratio Z-Score]],Table2[Sharpe Ratio Z-Score])</f>
        <v>614</v>
      </c>
      <c r="AV479">
        <f>(Table2[[#This Row],[Rank 1Y]]+Table2[[#This Row],[Rank 6M]]+Table2[[#This Row],[Rank Sharpe]])/3</f>
        <v>456.66666666666669</v>
      </c>
    </row>
    <row r="480" spans="1:48" x14ac:dyDescent="0.3">
      <c r="A480" t="s">
        <v>1362</v>
      </c>
      <c r="B480" t="s">
        <v>1363</v>
      </c>
      <c r="C480" t="s">
        <v>3131</v>
      </c>
      <c r="D480" t="s">
        <v>403</v>
      </c>
      <c r="E480">
        <v>8273.5158817499996</v>
      </c>
      <c r="F480">
        <v>607.25</v>
      </c>
      <c r="G480">
        <v>8.6074685247442506</v>
      </c>
      <c r="H480">
        <f>(Table2[[#This Row],[1Y Return vs Nifty]]-AVERAGE(Table2[1Y Return vs Nifty]))/_xlfn.STDEV.P(Table2[1Y Return vs Nifty])</f>
        <v>-0.27717668259311717</v>
      </c>
      <c r="I480">
        <v>-8.4142118536727004</v>
      </c>
      <c r="J480">
        <f>(Table2[[#This Row],[1M Return vs Nifty]]-AVERAGE(Table2[1M Return vs Nifty]))/_xlfn.STDEV.P(Table2[1M Return vs Nifty])</f>
        <v>-0.85268742974256662</v>
      </c>
      <c r="K480">
        <v>2.9338995124186802</v>
      </c>
      <c r="L480">
        <f>(Table2[[#This Row],[6M Return vs Nifty]]-AVERAGE(Table2[6M Return vs Nifty]))/_xlfn.STDEV.P(Table2[6M Return vs Nifty])</f>
        <v>-0.19613229909619517</v>
      </c>
      <c r="M480">
        <v>-0.80004337609467202</v>
      </c>
      <c r="N480">
        <f>(Table2[[#This Row],[1W Return vs Nifty]]-AVERAGE(Table2[1W Return vs Nifty]))/_xlfn.STDEV.P(Table2[1W Return vs Nifty])</f>
        <v>-0.84660523819685907</v>
      </c>
      <c r="O480">
        <v>650.27</v>
      </c>
      <c r="P480">
        <v>656.02502019034603</v>
      </c>
      <c r="Q480">
        <v>579.15599715425799</v>
      </c>
      <c r="R480">
        <v>20.173300695681299</v>
      </c>
      <c r="S480" s="1">
        <f>(Table2[[#This Row],[Close Price]]-Table2[[#This Row],[20D EMA]])/Table2[[#This Row],[20D EMA]]</f>
        <v>-6.6157134728651146E-2</v>
      </c>
      <c r="T480" s="1">
        <f>(Table2[[#This Row],[Close Price]]-Table2[[#This Row],[50D EMA]])/Table2[[#This Row],[50D EMA]]</f>
        <v>-7.4349329201184935E-2</v>
      </c>
      <c r="U480" s="1">
        <f>(Table2[[#This Row],[Close Price]]-Table2[[#This Row],[200D EMA]])/Table2[[#This Row],[200D EMA]]</f>
        <v>4.8508524445546201E-2</v>
      </c>
      <c r="V480">
        <v>0.18915312158289799</v>
      </c>
      <c r="W480">
        <v>602</v>
      </c>
      <c r="X480">
        <v>619.79999999999995</v>
      </c>
      <c r="Y480">
        <v>602</v>
      </c>
      <c r="Z480">
        <v>638.45000000000005</v>
      </c>
      <c r="AA480">
        <v>602</v>
      </c>
      <c r="AB480">
        <v>638.45000000000005</v>
      </c>
      <c r="AC480" s="1">
        <f>(Table2[[#This Row],[Close Price]]/Table2[[#This Row],[Day Low]])-1</f>
        <v>8.720930232558155E-3</v>
      </c>
      <c r="AD480" s="1">
        <f>(Table2[[#This Row],[Day High]]/Table2[[#This Row],[Close Price]])-1</f>
        <v>2.0666941128036243E-2</v>
      </c>
      <c r="AE480" s="1">
        <f>(Table2[[#This Row],[Close Price]]/Table2[[#This Row],[Current Week Low]])-1</f>
        <v>8.720930232558155E-3</v>
      </c>
      <c r="AF480" s="1">
        <f>(Table2[[#This Row],[Current Week High]]/Table2[[#This Row],[Close Price]])-1</f>
        <v>5.1379168382050366E-2</v>
      </c>
      <c r="AG480" s="1">
        <f>(Table2[[#This Row],[Close Price]]/Table2[[#This Row],[Current Month Low]])-1</f>
        <v>8.720930232558155E-3</v>
      </c>
      <c r="AH480" s="1">
        <f>(Table2[[#This Row],[Current Month High]]/Table2[[#This Row],[Close Price]])-1</f>
        <v>5.1379168382050366E-2</v>
      </c>
      <c r="AI480">
        <v>30.588719637710899</v>
      </c>
      <c r="AJ480">
        <v>57.359419538740603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-0.03</v>
      </c>
      <c r="AM480" t="s">
        <v>3174</v>
      </c>
      <c r="AN480">
        <v>-10.81</v>
      </c>
      <c r="AO480" t="s">
        <v>3174</v>
      </c>
      <c r="AP480">
        <v>-1.5735529379986998E-2</v>
      </c>
      <c r="AQ480">
        <f>(Table2[[#This Row],[Sharpe Ratio]]-AVERAGE(Table2[Sharpe Ratio]))/_xlfn.STDEV.P(Table2[Sharpe Ratio])</f>
        <v>-0.90103332783795897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386</v>
      </c>
      <c r="AT480">
        <f>_xlfn.RANK.AVG(Table2[[#This Row],[6M Return vs Nifty Z-Score]],Table2[6M Return vs Nifty Z-Score])</f>
        <v>382</v>
      </c>
      <c r="AU480">
        <f>_xlfn.RANK.AVG(Table2[[#This Row],[Sharpe Ratio Z-Score]],Table2[Sharpe Ratio Z-Score])</f>
        <v>603</v>
      </c>
      <c r="AV480">
        <f>(Table2[[#This Row],[Rank 1Y]]+Table2[[#This Row],[Rank 6M]]+Table2[[#This Row],[Rank Sharpe]])/3</f>
        <v>457</v>
      </c>
    </row>
    <row r="481" spans="1:48" x14ac:dyDescent="0.3">
      <c r="A481" t="s">
        <v>580</v>
      </c>
      <c r="B481" t="s">
        <v>581</v>
      </c>
      <c r="C481" t="s">
        <v>3133</v>
      </c>
      <c r="D481" t="s">
        <v>187</v>
      </c>
      <c r="E481">
        <v>34697.984919399998</v>
      </c>
      <c r="F481">
        <v>865.7</v>
      </c>
      <c r="G481">
        <v>-19.347864586252399</v>
      </c>
      <c r="H481">
        <f>(Table2[[#This Row],[1Y Return vs Nifty]]-AVERAGE(Table2[1Y Return vs Nifty]))/_xlfn.STDEV.P(Table2[1Y Return vs Nifty])</f>
        <v>-0.753249384713365</v>
      </c>
      <c r="I481">
        <v>2.99714427119781</v>
      </c>
      <c r="J481">
        <f>(Table2[[#This Row],[1M Return vs Nifty]]-AVERAGE(Table2[1M Return vs Nifty]))/_xlfn.STDEV.P(Table2[1M Return vs Nifty])</f>
        <v>0.19141783072666571</v>
      </c>
      <c r="K481">
        <v>7.8275126912397504</v>
      </c>
      <c r="L481">
        <f>(Table2[[#This Row],[6M Return vs Nifty]]-AVERAGE(Table2[6M Return vs Nifty]))/_xlfn.STDEV.P(Table2[6M Return vs Nifty])</f>
        <v>-3.3884197797301868E-2</v>
      </c>
      <c r="M481">
        <v>4.8563999225408203</v>
      </c>
      <c r="N481">
        <f>(Table2[[#This Row],[1W Return vs Nifty]]-AVERAGE(Table2[1W Return vs Nifty]))/_xlfn.STDEV.P(Table2[1W Return vs Nifty])</f>
        <v>0.52220380545214551</v>
      </c>
      <c r="O481">
        <v>888.12</v>
      </c>
      <c r="P481">
        <v>856.27577849431395</v>
      </c>
      <c r="Q481">
        <v>772.14943284058097</v>
      </c>
      <c r="R481">
        <v>35.747405931176303</v>
      </c>
      <c r="S481" s="1">
        <f>(Table2[[#This Row],[Close Price]]-Table2[[#This Row],[20D EMA]])/Table2[[#This Row],[20D EMA]]</f>
        <v>-2.524433635094352E-2</v>
      </c>
      <c r="T481" s="1">
        <f>(Table2[[#This Row],[Close Price]]-Table2[[#This Row],[50D EMA]])/Table2[[#This Row],[50D EMA]]</f>
        <v>1.100605872824963E-2</v>
      </c>
      <c r="U481" s="1">
        <f>(Table2[[#This Row],[Close Price]]-Table2[[#This Row],[200D EMA]])/Table2[[#This Row],[200D EMA]]</f>
        <v>0.12115603946669433</v>
      </c>
      <c r="V481">
        <v>0.81521934617036795</v>
      </c>
      <c r="W481">
        <v>862.55</v>
      </c>
      <c r="X481">
        <v>894.4</v>
      </c>
      <c r="Y481">
        <v>862.55</v>
      </c>
      <c r="Z481">
        <v>911.95</v>
      </c>
      <c r="AA481">
        <v>862.55</v>
      </c>
      <c r="AB481">
        <v>911.95</v>
      </c>
      <c r="AC481" s="1">
        <f>(Table2[[#This Row],[Close Price]]/Table2[[#This Row],[Day Low]])-1</f>
        <v>3.6519622050896761E-3</v>
      </c>
      <c r="AD481" s="1">
        <f>(Table2[[#This Row],[Day High]]/Table2[[#This Row],[Close Price]])-1</f>
        <v>3.3152362250202128E-2</v>
      </c>
      <c r="AE481" s="1">
        <f>(Table2[[#This Row],[Close Price]]/Table2[[#This Row],[Current Week Low]])-1</f>
        <v>3.6519622050896761E-3</v>
      </c>
      <c r="AF481" s="1">
        <f>(Table2[[#This Row],[Current Week High]]/Table2[[#This Row],[Close Price]])-1</f>
        <v>5.3424974009472104E-2</v>
      </c>
      <c r="AG481" s="1">
        <f>(Table2[[#This Row],[Close Price]]/Table2[[#This Row],[Current Month Low]])-1</f>
        <v>3.6519622050896761E-3</v>
      </c>
      <c r="AH481" s="1">
        <f>(Table2[[#This Row],[Current Month High]]/Table2[[#This Row],[Close Price]])-1</f>
        <v>5.3424974009472104E-2</v>
      </c>
      <c r="AI481">
        <v>9.1890955296291796</v>
      </c>
      <c r="AJ481">
        <v>42.466880605611699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0.04</v>
      </c>
      <c r="AM481" t="s">
        <v>3175</v>
      </c>
      <c r="AN481">
        <v>-4.93</v>
      </c>
      <c r="AO481" t="s">
        <v>3174</v>
      </c>
      <c r="AP481">
        <v>1.7811707794103002E-2</v>
      </c>
      <c r="AQ481">
        <f>(Table2[[#This Row],[Sharpe Ratio]]-AVERAGE(Table2[Sharpe Ratio]))/_xlfn.STDEV.P(Table2[Sharpe Ratio])</f>
        <v>-0.50936575545291118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-0.58287770178476694</v>
      </c>
      <c r="AS481">
        <f>_xlfn.RANK.AVG(Table2[[#This Row],[1Y Return vs Nifty Z-Score]],Table2[1Y Return vs Nifty Z-Score])</f>
        <v>573</v>
      </c>
      <c r="AT481">
        <f>_xlfn.RANK.AVG(Table2[[#This Row],[6M Return vs Nifty Z-Score]],Table2[6M Return vs Nifty Z-Score])</f>
        <v>336</v>
      </c>
      <c r="AU481">
        <f>_xlfn.RANK.AVG(Table2[[#This Row],[Sharpe Ratio Z-Score]],Table2[Sharpe Ratio Z-Score])</f>
        <v>467</v>
      </c>
      <c r="AV481">
        <f>(Table2[[#This Row],[Rank 1Y]]+Table2[[#This Row],[Rank 6M]]+Table2[[#This Row],[Rank Sharpe]])/3</f>
        <v>458.66666666666669</v>
      </c>
    </row>
    <row r="482" spans="1:48" x14ac:dyDescent="0.3">
      <c r="A482" t="s">
        <v>165</v>
      </c>
      <c r="B482" t="s">
        <v>166</v>
      </c>
      <c r="C482" t="s">
        <v>3143</v>
      </c>
      <c r="D482" t="s">
        <v>167</v>
      </c>
      <c r="E482">
        <v>163203.9014844</v>
      </c>
      <c r="F482">
        <v>3208.8</v>
      </c>
      <c r="G482">
        <v>4.6426691730249301</v>
      </c>
      <c r="H482">
        <f>(Table2[[#This Row],[1Y Return vs Nifty]]-AVERAGE(Table2[1Y Return vs Nifty]))/_xlfn.STDEV.P(Table2[1Y Return vs Nifty])</f>
        <v>-0.344696276555499</v>
      </c>
      <c r="I482">
        <v>4.6613019063069503</v>
      </c>
      <c r="J482">
        <f>(Table2[[#This Row],[1M Return vs Nifty]]-AVERAGE(Table2[1M Return vs Nifty]))/_xlfn.STDEV.P(Table2[1M Return vs Nifty])</f>
        <v>0.34368332152846182</v>
      </c>
      <c r="K482">
        <v>-4.0651642767700702</v>
      </c>
      <c r="L482">
        <f>(Table2[[#This Row],[6M Return vs Nifty]]-AVERAGE(Table2[6M Return vs Nifty]))/_xlfn.STDEV.P(Table2[6M Return vs Nifty])</f>
        <v>-0.4281867687016756</v>
      </c>
      <c r="M482">
        <v>4.5933326391307396</v>
      </c>
      <c r="N482">
        <f>(Table2[[#This Row],[1W Return vs Nifty]]-AVERAGE(Table2[1W Return vs Nifty]))/_xlfn.STDEV.P(Table2[1W Return vs Nifty])</f>
        <v>0.45854385915572304</v>
      </c>
      <c r="O482">
        <v>3264.28</v>
      </c>
      <c r="P482">
        <v>3203.3919041516801</v>
      </c>
      <c r="Q482">
        <v>2989.4048298451899</v>
      </c>
      <c r="R482">
        <v>36.222002958175302</v>
      </c>
      <c r="S482" s="1">
        <f>(Table2[[#This Row],[Close Price]]-Table2[[#This Row],[20D EMA]])/Table2[[#This Row],[20D EMA]]</f>
        <v>-1.6996091021603543E-2</v>
      </c>
      <c r="T482" s="1">
        <f>(Table2[[#This Row],[Close Price]]-Table2[[#This Row],[50D EMA]])/Table2[[#This Row],[50D EMA]]</f>
        <v>1.6882404682708383E-3</v>
      </c>
      <c r="U482" s="1">
        <f>(Table2[[#This Row],[Close Price]]-Table2[[#This Row],[200D EMA]])/Table2[[#This Row],[200D EMA]]</f>
        <v>7.3390919812681241E-2</v>
      </c>
      <c r="V482">
        <v>1.1757701240568399</v>
      </c>
      <c r="W482">
        <v>3192.45</v>
      </c>
      <c r="X482">
        <v>3299</v>
      </c>
      <c r="Y482">
        <v>3192.45</v>
      </c>
      <c r="Z482">
        <v>3415</v>
      </c>
      <c r="AA482">
        <v>3192.45</v>
      </c>
      <c r="AB482">
        <v>3396.4</v>
      </c>
      <c r="AC482" s="1">
        <f>(Table2[[#This Row],[Close Price]]/Table2[[#This Row],[Day Low]])-1</f>
        <v>5.1214584410093078E-3</v>
      </c>
      <c r="AD482" s="1">
        <f>(Table2[[#This Row],[Day High]]/Table2[[#This Row],[Close Price]])-1</f>
        <v>2.8110196958364364E-2</v>
      </c>
      <c r="AE482" s="1">
        <f>(Table2[[#This Row],[Close Price]]/Table2[[#This Row],[Current Week Low]])-1</f>
        <v>5.1214584410093078E-3</v>
      </c>
      <c r="AF482" s="1">
        <f>(Table2[[#This Row],[Current Week High]]/Table2[[#This Row],[Close Price]])-1</f>
        <v>6.4260782847170184E-2</v>
      </c>
      <c r="AG482" s="1">
        <f>(Table2[[#This Row],[Close Price]]/Table2[[#This Row],[Current Month Low]])-1</f>
        <v>5.1214584410093078E-3</v>
      </c>
      <c r="AH482" s="1">
        <f>(Table2[[#This Row],[Current Month High]]/Table2[[#This Row],[Close Price]])-1</f>
        <v>5.8464223385689351E-2</v>
      </c>
      <c r="AI482">
        <v>6.4260782847170104</v>
      </c>
      <c r="AJ482">
        <v>39.966412946282503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</v>
      </c>
      <c r="AM482" t="s">
        <v>3176</v>
      </c>
      <c r="AN482">
        <v>-1.84</v>
      </c>
      <c r="AO482" t="s">
        <v>3174</v>
      </c>
      <c r="AP482">
        <v>3.5222324619349999E-3</v>
      </c>
      <c r="AQ482">
        <f>(Table2[[#This Row],[Sharpe Ratio]]-AVERAGE(Table2[Sharpe Ratio]))/_xlfn.STDEV.P(Table2[Sharpe Ratio])</f>
        <v>-0.67619690416905232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-0.64685276874204212</v>
      </c>
      <c r="AS482">
        <f>_xlfn.RANK.AVG(Table2[[#This Row],[1Y Return vs Nifty Z-Score]],Table2[1Y Return vs Nifty Z-Score])</f>
        <v>409</v>
      </c>
      <c r="AT482">
        <f>_xlfn.RANK.AVG(Table2[[#This Row],[6M Return vs Nifty Z-Score]],Table2[6M Return vs Nifty Z-Score])</f>
        <v>465</v>
      </c>
      <c r="AU482">
        <f>_xlfn.RANK.AVG(Table2[[#This Row],[Sharpe Ratio Z-Score]],Table2[Sharpe Ratio Z-Score])</f>
        <v>503</v>
      </c>
      <c r="AV482">
        <f>(Table2[[#This Row],[Rank 1Y]]+Table2[[#This Row],[Rank 6M]]+Table2[[#This Row],[Rank Sharpe]])/3</f>
        <v>459</v>
      </c>
    </row>
    <row r="483" spans="1:48" x14ac:dyDescent="0.3">
      <c r="A483" t="s">
        <v>1775</v>
      </c>
      <c r="B483" t="s">
        <v>1776</v>
      </c>
      <c r="C483" t="s">
        <v>3140</v>
      </c>
      <c r="D483" t="s">
        <v>72</v>
      </c>
      <c r="E483">
        <v>4543.9679999999998</v>
      </c>
      <c r="F483">
        <v>645.45000000000005</v>
      </c>
      <c r="G483">
        <v>23.832816491389401</v>
      </c>
      <c r="H483">
        <f>(Table2[[#This Row],[1Y Return vs Nifty]]-AVERAGE(Table2[1Y Return vs Nifty]))/_xlfn.STDEV.P(Table2[1Y Return vs Nifty])</f>
        <v>-1.7892612593946863E-2</v>
      </c>
      <c r="I483">
        <v>-13.151899024338601</v>
      </c>
      <c r="J483">
        <f>(Table2[[#This Row],[1M Return vs Nifty]]-AVERAGE(Table2[1M Return vs Nifty]))/_xlfn.STDEV.P(Table2[1M Return vs Nifty])</f>
        <v>-1.2861717626492299</v>
      </c>
      <c r="K483">
        <v>-42.093715839337598</v>
      </c>
      <c r="L483">
        <f>(Table2[[#This Row],[6M Return vs Nifty]]-AVERAGE(Table2[6M Return vs Nifty]))/_xlfn.STDEV.P(Table2[6M Return vs Nifty])</f>
        <v>-1.6890261650145826</v>
      </c>
      <c r="M483">
        <v>-0.70451653946660098</v>
      </c>
      <c r="N483">
        <f>(Table2[[#This Row],[1W Return vs Nifty]]-AVERAGE(Table2[1W Return vs Nifty]))/_xlfn.STDEV.P(Table2[1W Return vs Nifty])</f>
        <v>-0.82348859210244363</v>
      </c>
      <c r="O483">
        <v>707.54</v>
      </c>
      <c r="P483">
        <v>766.00224483672196</v>
      </c>
      <c r="Q483">
        <v>773.09948372183999</v>
      </c>
      <c r="R483">
        <v>17.998850929521598</v>
      </c>
      <c r="S483" s="1">
        <f>(Table2[[#This Row],[Close Price]]-Table2[[#This Row],[20D EMA]])/Table2[[#This Row],[20D EMA]]</f>
        <v>-8.7754755914859831E-2</v>
      </c>
      <c r="T483" s="1">
        <f>(Table2[[#This Row],[Close Price]]-Table2[[#This Row],[50D EMA]])/Table2[[#This Row],[50D EMA]]</f>
        <v>-0.15737844849582439</v>
      </c>
      <c r="U483" s="1">
        <f>(Table2[[#This Row],[Close Price]]-Table2[[#This Row],[200D EMA]])/Table2[[#This Row],[200D EMA]]</f>
        <v>-0.16511391665573538</v>
      </c>
      <c r="V483">
        <v>0.66622026376162402</v>
      </c>
      <c r="W483">
        <v>635.20000000000005</v>
      </c>
      <c r="X483">
        <v>656.6</v>
      </c>
      <c r="Y483">
        <v>635.20000000000005</v>
      </c>
      <c r="Z483">
        <v>684</v>
      </c>
      <c r="AA483">
        <v>635.20000000000005</v>
      </c>
      <c r="AB483">
        <v>681.3</v>
      </c>
      <c r="AC483" s="1">
        <f>(Table2[[#This Row],[Close Price]]/Table2[[#This Row],[Day Low]])-1</f>
        <v>1.6136649874055387E-2</v>
      </c>
      <c r="AD483" s="1">
        <f>(Table2[[#This Row],[Day High]]/Table2[[#This Row],[Close Price]])-1</f>
        <v>1.7274769540630563E-2</v>
      </c>
      <c r="AE483" s="1">
        <f>(Table2[[#This Row],[Close Price]]/Table2[[#This Row],[Current Week Low]])-1</f>
        <v>1.6136649874055387E-2</v>
      </c>
      <c r="AF483" s="1">
        <f>(Table2[[#This Row],[Current Week High]]/Table2[[#This Row],[Close Price]])-1</f>
        <v>5.9725772716709091E-2</v>
      </c>
      <c r="AG483" s="1">
        <f>(Table2[[#This Row],[Close Price]]/Table2[[#This Row],[Current Month Low]])-1</f>
        <v>1.6136649874055387E-2</v>
      </c>
      <c r="AH483" s="1">
        <f>(Table2[[#This Row],[Current Month High]]/Table2[[#This Row],[Close Price]])-1</f>
        <v>5.5542644666511487E-2</v>
      </c>
      <c r="AI483">
        <v>80.4942288325974</v>
      </c>
      <c r="AJ483">
        <v>57.235079171741802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-0.33</v>
      </c>
      <c r="AM483" t="s">
        <v>3174</v>
      </c>
      <c r="AN483">
        <v>-10.09</v>
      </c>
      <c r="AO483" t="s">
        <v>3174</v>
      </c>
      <c r="AP483">
        <v>6.2872678062297002E-2</v>
      </c>
      <c r="AQ483">
        <f>(Table2[[#This Row],[Sharpe Ratio]]-AVERAGE(Table2[Sharpe Ratio]))/_xlfn.STDEV.P(Table2[Sharpe Ratio])</f>
        <v>1.672587893924642E-2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309</v>
      </c>
      <c r="AT483">
        <f>_xlfn.RANK.AVG(Table2[[#This Row],[6M Return vs Nifty Z-Score]],Table2[6M Return vs Nifty Z-Score])</f>
        <v>726</v>
      </c>
      <c r="AU483">
        <f>_xlfn.RANK.AVG(Table2[[#This Row],[Sharpe Ratio Z-Score]],Table2[Sharpe Ratio Z-Score])</f>
        <v>343</v>
      </c>
      <c r="AV483">
        <f>(Table2[[#This Row],[Rank 1Y]]+Table2[[#This Row],[Rank 6M]]+Table2[[#This Row],[Rank Sharpe]])/3</f>
        <v>459.33333333333331</v>
      </c>
    </row>
    <row r="484" spans="1:48" x14ac:dyDescent="0.3">
      <c r="A484" t="s">
        <v>514</v>
      </c>
      <c r="B484" t="s">
        <v>515</v>
      </c>
      <c r="C484" t="s">
        <v>3127</v>
      </c>
      <c r="D484" t="s">
        <v>176</v>
      </c>
      <c r="E484">
        <v>42435.809255624998</v>
      </c>
      <c r="F484">
        <v>616.45000000000005</v>
      </c>
      <c r="G484">
        <v>17.567088067520299</v>
      </c>
      <c r="H484">
        <f>(Table2[[#This Row],[1Y Return vs Nifty]]-AVERAGE(Table2[1Y Return vs Nifty]))/_xlfn.STDEV.P(Table2[1Y Return vs Nifty])</f>
        <v>-0.12459648371790139</v>
      </c>
      <c r="I484">
        <v>-7.9578945088366799</v>
      </c>
      <c r="J484">
        <f>(Table2[[#This Row],[1M Return vs Nifty]]-AVERAGE(Table2[1M Return vs Nifty]))/_xlfn.STDEV.P(Table2[1M Return vs Nifty])</f>
        <v>-0.81093574528253509</v>
      </c>
      <c r="K484">
        <v>1.6031696047402899</v>
      </c>
      <c r="L484">
        <f>(Table2[[#This Row],[6M Return vs Nifty]]-AVERAGE(Table2[6M Return vs Nifty]))/_xlfn.STDEV.P(Table2[6M Return vs Nifty])</f>
        <v>-0.24025274608961389</v>
      </c>
      <c r="M484">
        <v>5.53389286279742</v>
      </c>
      <c r="N484">
        <f>(Table2[[#This Row],[1W Return vs Nifty]]-AVERAGE(Table2[1W Return vs Nifty]))/_xlfn.STDEV.P(Table2[1W Return vs Nifty])</f>
        <v>0.68615108020964122</v>
      </c>
      <c r="O484">
        <v>620.02</v>
      </c>
      <c r="P484">
        <v>622.16384265624094</v>
      </c>
      <c r="Q484">
        <v>579.54404431391799</v>
      </c>
      <c r="R484">
        <v>48.496938914687597</v>
      </c>
      <c r="S484" s="1">
        <f>(Table2[[#This Row],[Close Price]]-Table2[[#This Row],[20D EMA]])/Table2[[#This Row],[20D EMA]]</f>
        <v>-5.7578787781038298E-3</v>
      </c>
      <c r="T484" s="1">
        <f>(Table2[[#This Row],[Close Price]]-Table2[[#This Row],[50D EMA]])/Table2[[#This Row],[50D EMA]]</f>
        <v>-9.1838230776099955E-3</v>
      </c>
      <c r="U484" s="1">
        <f>(Table2[[#This Row],[Close Price]]-Table2[[#This Row],[200D EMA]])/Table2[[#This Row],[200D EMA]]</f>
        <v>6.3681019670856001E-2</v>
      </c>
      <c r="V484">
        <v>0.58440446326596796</v>
      </c>
      <c r="W484">
        <v>606</v>
      </c>
      <c r="X484">
        <v>627</v>
      </c>
      <c r="Y484">
        <v>605</v>
      </c>
      <c r="Z484">
        <v>627</v>
      </c>
      <c r="AA484">
        <v>605</v>
      </c>
      <c r="AB484">
        <v>627</v>
      </c>
      <c r="AC484" s="1">
        <f>(Table2[[#This Row],[Close Price]]/Table2[[#This Row],[Day Low]])-1</f>
        <v>1.7244224422442223E-2</v>
      </c>
      <c r="AD484" s="1">
        <f>(Table2[[#This Row],[Day High]]/Table2[[#This Row],[Close Price]])-1</f>
        <v>1.711412117771105E-2</v>
      </c>
      <c r="AE484" s="1">
        <f>(Table2[[#This Row],[Close Price]]/Table2[[#This Row],[Current Week Low]])-1</f>
        <v>1.892561983471075E-2</v>
      </c>
      <c r="AF484" s="1">
        <f>(Table2[[#This Row],[Current Week High]]/Table2[[#This Row],[Close Price]])-1</f>
        <v>1.711412117771105E-2</v>
      </c>
      <c r="AG484" s="1">
        <f>(Table2[[#This Row],[Close Price]]/Table2[[#This Row],[Current Month Low]])-1</f>
        <v>1.892561983471075E-2</v>
      </c>
      <c r="AH484" s="1">
        <f>(Table2[[#This Row],[Current Month High]]/Table2[[#This Row],[Close Price]])-1</f>
        <v>1.711412117771105E-2</v>
      </c>
      <c r="AI484">
        <v>11.9231081190688</v>
      </c>
      <c r="AJ484">
        <v>55.257524241279398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-0.01</v>
      </c>
      <c r="AM484" t="s">
        <v>3174</v>
      </c>
      <c r="AN484">
        <v>-1.2</v>
      </c>
      <c r="AO484" t="s">
        <v>3174</v>
      </c>
      <c r="AP484">
        <v>-3.3030561551845E-2</v>
      </c>
      <c r="AQ484">
        <f>(Table2[[#This Row],[Sharpe Ratio]]-AVERAGE(Table2[Sharpe Ratio]))/_xlfn.STDEV.P(Table2[Sharpe Ratio])</f>
        <v>-1.1029546732507103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338</v>
      </c>
      <c r="AT484">
        <f>_xlfn.RANK.AVG(Table2[[#This Row],[6M Return vs Nifty Z-Score]],Table2[6M Return vs Nifty Z-Score])</f>
        <v>406</v>
      </c>
      <c r="AU484">
        <f>_xlfn.RANK.AVG(Table2[[#This Row],[Sharpe Ratio Z-Score]],Table2[Sharpe Ratio Z-Score])</f>
        <v>635</v>
      </c>
      <c r="AV484">
        <f>(Table2[[#This Row],[Rank 1Y]]+Table2[[#This Row],[Rank 6M]]+Table2[[#This Row],[Rank Sharpe]])/3</f>
        <v>459.66666666666669</v>
      </c>
    </row>
    <row r="485" spans="1:48" x14ac:dyDescent="0.3">
      <c r="A485" t="s">
        <v>1302</v>
      </c>
      <c r="B485" t="s">
        <v>1303</v>
      </c>
      <c r="C485" t="s">
        <v>3135</v>
      </c>
      <c r="D485" t="s">
        <v>190</v>
      </c>
      <c r="E485">
        <v>8736.326352</v>
      </c>
      <c r="F485">
        <v>571.79999999999995</v>
      </c>
      <c r="G485">
        <v>-13.0814848774013</v>
      </c>
      <c r="H485">
        <f>(Table2[[#This Row],[1Y Return vs Nifty]]-AVERAGE(Table2[1Y Return vs Nifty]))/_xlfn.STDEV.P(Table2[1Y Return vs Nifty])</f>
        <v>-0.64653442236041314</v>
      </c>
      <c r="I485">
        <v>3.4169245590850501</v>
      </c>
      <c r="J485">
        <f>(Table2[[#This Row],[1M Return vs Nifty]]-AVERAGE(Table2[1M Return vs Nifty]))/_xlfn.STDEV.P(Table2[1M Return vs Nifty])</f>
        <v>0.22982648277715367</v>
      </c>
      <c r="K485">
        <v>-8.0580653723425204</v>
      </c>
      <c r="L485">
        <f>(Table2[[#This Row],[6M Return vs Nifty]]-AVERAGE(Table2[6M Return vs Nifty]))/_xlfn.STDEV.P(Table2[6M Return vs Nifty])</f>
        <v>-0.56057169529020778</v>
      </c>
      <c r="M485">
        <v>4.7649815588255802</v>
      </c>
      <c r="N485">
        <f>(Table2[[#This Row],[1W Return vs Nifty]]-AVERAGE(Table2[1W Return vs Nifty]))/_xlfn.STDEV.P(Table2[1W Return vs Nifty])</f>
        <v>0.50008137331547031</v>
      </c>
      <c r="O485">
        <v>575.27</v>
      </c>
      <c r="P485">
        <v>579.81777509998403</v>
      </c>
      <c r="Q485">
        <v>552.07985571193603</v>
      </c>
      <c r="R485">
        <v>45.678779739173898</v>
      </c>
      <c r="S485" s="1">
        <f>(Table2[[#This Row],[Close Price]]-Table2[[#This Row],[20D EMA]])/Table2[[#This Row],[20D EMA]]</f>
        <v>-6.031950214681849E-3</v>
      </c>
      <c r="T485" s="1">
        <f>(Table2[[#This Row],[Close Price]]-Table2[[#This Row],[50D EMA]])/Table2[[#This Row],[50D EMA]]</f>
        <v>-1.3828094695098801E-2</v>
      </c>
      <c r="U485" s="1">
        <f>(Table2[[#This Row],[Close Price]]-Table2[[#This Row],[200D EMA]])/Table2[[#This Row],[200D EMA]]</f>
        <v>3.5719731636709974E-2</v>
      </c>
      <c r="V485">
        <v>0.77248674393490102</v>
      </c>
      <c r="W485">
        <v>563.70000000000005</v>
      </c>
      <c r="X485">
        <v>584.79999999999995</v>
      </c>
      <c r="Y485">
        <v>563.70000000000005</v>
      </c>
      <c r="Z485">
        <v>601.5</v>
      </c>
      <c r="AA485">
        <v>563.70000000000005</v>
      </c>
      <c r="AB485">
        <v>601.5</v>
      </c>
      <c r="AC485" s="1">
        <f>(Table2[[#This Row],[Close Price]]/Table2[[#This Row],[Day Low]])-1</f>
        <v>1.4369345396487265E-2</v>
      </c>
      <c r="AD485" s="1">
        <f>(Table2[[#This Row],[Day High]]/Table2[[#This Row],[Close Price]])-1</f>
        <v>2.2735222105631392E-2</v>
      </c>
      <c r="AE485" s="1">
        <f>(Table2[[#This Row],[Close Price]]/Table2[[#This Row],[Current Week Low]])-1</f>
        <v>1.4369345396487265E-2</v>
      </c>
      <c r="AF485" s="1">
        <f>(Table2[[#This Row],[Current Week High]]/Table2[[#This Row],[Close Price]])-1</f>
        <v>5.1941238195173156E-2</v>
      </c>
      <c r="AG485" s="1">
        <f>(Table2[[#This Row],[Close Price]]/Table2[[#This Row],[Current Month Low]])-1</f>
        <v>1.4369345396487265E-2</v>
      </c>
      <c r="AH485" s="1">
        <f>(Table2[[#This Row],[Current Month High]]/Table2[[#This Row],[Close Price]])-1</f>
        <v>5.1941238195173156E-2</v>
      </c>
      <c r="AI485">
        <v>23.7845400489681</v>
      </c>
      <c r="AJ485">
        <v>32.055427251731999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-0.16</v>
      </c>
      <c r="AM485" t="s">
        <v>3174</v>
      </c>
      <c r="AN485">
        <v>5.53</v>
      </c>
      <c r="AO485" t="s">
        <v>3175</v>
      </c>
      <c r="AP485">
        <v>6.5679199321030002E-2</v>
      </c>
      <c r="AQ485">
        <f>(Table2[[#This Row],[Sharpe Ratio]]-AVERAGE(Table2[Sharpe Ratio]))/_xlfn.STDEV.P(Table2[Sharpe Ratio])</f>
        <v>4.9492313997688747E-2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531</v>
      </c>
      <c r="AT485">
        <f>_xlfn.RANK.AVG(Table2[[#This Row],[6M Return vs Nifty Z-Score]],Table2[6M Return vs Nifty Z-Score])</f>
        <v>509</v>
      </c>
      <c r="AU485">
        <f>_xlfn.RANK.AVG(Table2[[#This Row],[Sharpe Ratio Z-Score]],Table2[Sharpe Ratio Z-Score])</f>
        <v>339</v>
      </c>
      <c r="AV485">
        <f>(Table2[[#This Row],[Rank 1Y]]+Table2[[#This Row],[Rank 6M]]+Table2[[#This Row],[Rank Sharpe]])/3</f>
        <v>459.66666666666669</v>
      </c>
    </row>
    <row r="486" spans="1:48" x14ac:dyDescent="0.3">
      <c r="A486" t="s">
        <v>1380</v>
      </c>
      <c r="B486" t="s">
        <v>1381</v>
      </c>
      <c r="C486" t="s">
        <v>3139</v>
      </c>
      <c r="D486" t="s">
        <v>325</v>
      </c>
      <c r="E486">
        <v>8077.0307606659999</v>
      </c>
      <c r="F486">
        <v>209.93</v>
      </c>
      <c r="G486">
        <v>25.093126074279699</v>
      </c>
      <c r="H486">
        <f>(Table2[[#This Row],[1Y Return vs Nifty]]-AVERAGE(Table2[1Y Return vs Nifty]))/_xlfn.STDEV.P(Table2[1Y Return vs Nifty])</f>
        <v>3.5701611191164108E-3</v>
      </c>
      <c r="I486">
        <v>-0.64852813605839699</v>
      </c>
      <c r="J486">
        <f>(Table2[[#This Row],[1M Return vs Nifty]]-AVERAGE(Table2[1M Return vs Nifty]))/_xlfn.STDEV.P(Table2[1M Return vs Nifty])</f>
        <v>-0.1421503882221517</v>
      </c>
      <c r="K486">
        <v>-10.054321026216201</v>
      </c>
      <c r="L486">
        <f>(Table2[[#This Row],[6M Return vs Nifty]]-AVERAGE(Table2[6M Return vs Nifty]))/_xlfn.STDEV.P(Table2[6M Return vs Nifty])</f>
        <v>-0.62675769686261118</v>
      </c>
      <c r="M486">
        <v>8.2745804504999505</v>
      </c>
      <c r="N486">
        <f>(Table2[[#This Row],[1W Return vs Nifty]]-AVERAGE(Table2[1W Return vs Nifty]))/_xlfn.STDEV.P(Table2[1W Return vs Nifty])</f>
        <v>1.3493731365093604</v>
      </c>
      <c r="O486">
        <v>212.61</v>
      </c>
      <c r="P486">
        <v>216.31106255659</v>
      </c>
      <c r="Q486">
        <v>205.665308933836</v>
      </c>
      <c r="R486">
        <v>46.229203360137603</v>
      </c>
      <c r="S486" s="1">
        <f>(Table2[[#This Row],[Close Price]]-Table2[[#This Row],[20D EMA]])/Table2[[#This Row],[20D EMA]]</f>
        <v>-1.2605239640656633E-2</v>
      </c>
      <c r="T486" s="1">
        <f>(Table2[[#This Row],[Close Price]]-Table2[[#This Row],[50D EMA]])/Table2[[#This Row],[50D EMA]]</f>
        <v>-2.9499473957420093E-2</v>
      </c>
      <c r="U486" s="1">
        <f>(Table2[[#This Row],[Close Price]]-Table2[[#This Row],[200D EMA]])/Table2[[#This Row],[200D EMA]]</f>
        <v>2.0736074004274522E-2</v>
      </c>
      <c r="V486">
        <v>0.49431157528324599</v>
      </c>
      <c r="W486">
        <v>208.5</v>
      </c>
      <c r="X486">
        <v>217.99</v>
      </c>
      <c r="Y486">
        <v>206.1</v>
      </c>
      <c r="Z486">
        <v>219.99</v>
      </c>
      <c r="AA486">
        <v>206.8</v>
      </c>
      <c r="AB486">
        <v>219.99</v>
      </c>
      <c r="AC486" s="1">
        <f>(Table2[[#This Row],[Close Price]]/Table2[[#This Row],[Day Low]])-1</f>
        <v>6.858513189448523E-3</v>
      </c>
      <c r="AD486" s="1">
        <f>(Table2[[#This Row],[Day High]]/Table2[[#This Row],[Close Price]])-1</f>
        <v>3.8393750297718299E-2</v>
      </c>
      <c r="AE486" s="1">
        <f>(Table2[[#This Row],[Close Price]]/Table2[[#This Row],[Current Week Low]])-1</f>
        <v>1.8583212032993845E-2</v>
      </c>
      <c r="AF486" s="1">
        <f>(Table2[[#This Row],[Current Week High]]/Table2[[#This Row],[Close Price]])-1</f>
        <v>4.792073548325626E-2</v>
      </c>
      <c r="AG486" s="1">
        <f>(Table2[[#This Row],[Close Price]]/Table2[[#This Row],[Current Month Low]])-1</f>
        <v>1.5135396518375144E-2</v>
      </c>
      <c r="AH486" s="1">
        <f>(Table2[[#This Row],[Current Month High]]/Table2[[#This Row],[Close Price]])-1</f>
        <v>4.792073548325626E-2</v>
      </c>
      <c r="AI486">
        <v>24.803505930548202</v>
      </c>
      <c r="AJ486">
        <v>56.605744125326297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-0.12</v>
      </c>
      <c r="AM486" t="s">
        <v>3174</v>
      </c>
      <c r="AN486">
        <v>-2.4900000000000002</v>
      </c>
      <c r="AO486" t="s">
        <v>3174</v>
      </c>
      <c r="AQ486">
        <f>(Table2[[#This Row],[Sharpe Ratio]]-AVERAGE(Table2[Sharpe Ratio]))/_xlfn.STDEV.P(Table2[Sharpe Ratio])</f>
        <v>-0.71731934386752538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303</v>
      </c>
      <c r="AT486">
        <f>_xlfn.RANK.AVG(Table2[[#This Row],[6M Return vs Nifty Z-Score]],Table2[6M Return vs Nifty Z-Score])</f>
        <v>535</v>
      </c>
      <c r="AU486">
        <f>_xlfn.RANK.AVG(Table2[[#This Row],[Sharpe Ratio Z-Score]],Table2[Sharpe Ratio Z-Score])</f>
        <v>541.5</v>
      </c>
      <c r="AV486">
        <f>(Table2[[#This Row],[Rank 1Y]]+Table2[[#This Row],[Rank 6M]]+Table2[[#This Row],[Rank Sharpe]])/3</f>
        <v>459.83333333333331</v>
      </c>
    </row>
    <row r="487" spans="1:48" x14ac:dyDescent="0.3">
      <c r="A487" t="s">
        <v>411</v>
      </c>
      <c r="B487" t="s">
        <v>412</v>
      </c>
      <c r="C487" t="s">
        <v>3136</v>
      </c>
      <c r="D487" t="s">
        <v>117</v>
      </c>
      <c r="E487">
        <v>57418.432042389002</v>
      </c>
      <c r="F487">
        <v>139.01</v>
      </c>
      <c r="G487">
        <v>27.0517556799681</v>
      </c>
      <c r="H487">
        <f>(Table2[[#This Row],[1Y Return vs Nifty]]-AVERAGE(Table2[1Y Return vs Nifty]))/_xlfn.STDEV.P(Table2[1Y Return vs Nifty])</f>
        <v>3.6925159434840267E-2</v>
      </c>
      <c r="I487">
        <v>7.0790604548236598</v>
      </c>
      <c r="J487">
        <f>(Table2[[#This Row],[1M Return vs Nifty]]-AVERAGE(Table2[1M Return vs Nifty]))/_xlfn.STDEV.P(Table2[1M Return vs Nifty])</f>
        <v>0.56490106212188307</v>
      </c>
      <c r="K487">
        <v>-15.8587122734041</v>
      </c>
      <c r="L487">
        <f>(Table2[[#This Row],[6M Return vs Nifty]]-AVERAGE(Table2[6M Return vs Nifty]))/_xlfn.STDEV.P(Table2[6M Return vs Nifty])</f>
        <v>-0.81920271134146927</v>
      </c>
      <c r="M487">
        <v>2.32622880214829</v>
      </c>
      <c r="N487">
        <f>(Table2[[#This Row],[1W Return vs Nifty]]-AVERAGE(Table2[1W Return vs Nifty]))/_xlfn.STDEV.P(Table2[1W Return vs Nifty])</f>
        <v>-9.0075135345915588E-2</v>
      </c>
      <c r="O487">
        <v>135.12</v>
      </c>
      <c r="P487">
        <v>136.512549373138</v>
      </c>
      <c r="Q487">
        <v>133.44762601960801</v>
      </c>
      <c r="R487">
        <v>61.301102328592997</v>
      </c>
      <c r="S487" s="1">
        <f>(Table2[[#This Row],[Close Price]]-Table2[[#This Row],[20D EMA]])/Table2[[#This Row],[20D EMA]]</f>
        <v>2.8789224393131928E-2</v>
      </c>
      <c r="T487" s="1">
        <f>(Table2[[#This Row],[Close Price]]-Table2[[#This Row],[50D EMA]])/Table2[[#This Row],[50D EMA]]</f>
        <v>1.8294659636276793E-2</v>
      </c>
      <c r="U487" s="1">
        <f>(Table2[[#This Row],[Close Price]]-Table2[[#This Row],[200D EMA]])/Table2[[#This Row],[200D EMA]]</f>
        <v>4.1682075180375852E-2</v>
      </c>
      <c r="V487">
        <v>1.2869709538084899</v>
      </c>
      <c r="W487">
        <v>134.13999999999999</v>
      </c>
      <c r="X487">
        <v>140.6</v>
      </c>
      <c r="Y487">
        <v>134.13999999999999</v>
      </c>
      <c r="Z487">
        <v>143.94</v>
      </c>
      <c r="AA487">
        <v>134.13999999999999</v>
      </c>
      <c r="AB487">
        <v>142.12</v>
      </c>
      <c r="AC487" s="1">
        <f>(Table2[[#This Row],[Close Price]]/Table2[[#This Row],[Day Low]])-1</f>
        <v>3.6305352616669229E-2</v>
      </c>
      <c r="AD487" s="1">
        <f>(Table2[[#This Row],[Day High]]/Table2[[#This Row],[Close Price]])-1</f>
        <v>1.1438026041292071E-2</v>
      </c>
      <c r="AE487" s="1">
        <f>(Table2[[#This Row],[Close Price]]/Table2[[#This Row],[Current Week Low]])-1</f>
        <v>3.6305352616669229E-2</v>
      </c>
      <c r="AF487" s="1">
        <f>(Table2[[#This Row],[Current Week High]]/Table2[[#This Row],[Close Price]])-1</f>
        <v>3.5465074455075296E-2</v>
      </c>
      <c r="AG487" s="1">
        <f>(Table2[[#This Row],[Close Price]]/Table2[[#This Row],[Current Month Low]])-1</f>
        <v>3.6305352616669229E-2</v>
      </c>
      <c r="AH487" s="1">
        <f>(Table2[[#This Row],[Current Month High]]/Table2[[#This Row],[Close Price]])-1</f>
        <v>2.2372491187684362E-2</v>
      </c>
      <c r="AI487">
        <v>26.142004172361698</v>
      </c>
      <c r="AJ487">
        <v>69.938875305623398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-0.11</v>
      </c>
      <c r="AM487" t="s">
        <v>3174</v>
      </c>
      <c r="AN487">
        <v>5.37</v>
      </c>
      <c r="AO487" t="s">
        <v>3175</v>
      </c>
      <c r="AP487">
        <v>4.5302728420880001E-3</v>
      </c>
      <c r="AQ487">
        <f>(Table2[[#This Row],[Sharpe Ratio]]-AVERAGE(Table2[Sharpe Ratio]))/_xlfn.STDEV.P(Table2[Sharpe Ratio])</f>
        <v>-0.66442792520629113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290</v>
      </c>
      <c r="AT487">
        <f>_xlfn.RANK.AVG(Table2[[#This Row],[6M Return vs Nifty Z-Score]],Table2[6M Return vs Nifty Z-Score])</f>
        <v>590</v>
      </c>
      <c r="AU487">
        <f>_xlfn.RANK.AVG(Table2[[#This Row],[Sharpe Ratio Z-Score]],Table2[Sharpe Ratio Z-Score])</f>
        <v>501</v>
      </c>
      <c r="AV487">
        <f>(Table2[[#This Row],[Rank 1Y]]+Table2[[#This Row],[Rank 6M]]+Table2[[#This Row],[Rank Sharpe]])/3</f>
        <v>460.33333333333331</v>
      </c>
    </row>
    <row r="488" spans="1:48" x14ac:dyDescent="0.3">
      <c r="A488" t="s">
        <v>525</v>
      </c>
      <c r="B488" t="s">
        <v>526</v>
      </c>
      <c r="C488" t="s">
        <v>3139</v>
      </c>
      <c r="D488" t="s">
        <v>527</v>
      </c>
      <c r="E488">
        <v>41366.650500659998</v>
      </c>
      <c r="F488">
        <v>629.15</v>
      </c>
      <c r="G488">
        <v>-10.982595192011299</v>
      </c>
      <c r="H488">
        <f>(Table2[[#This Row],[1Y Return vs Nifty]]-AVERAGE(Table2[1Y Return vs Nifty]))/_xlfn.STDEV.P(Table2[1Y Return vs Nifty])</f>
        <v>-0.61079082810565988</v>
      </c>
      <c r="I488">
        <v>-1.70412257692297</v>
      </c>
      <c r="J488">
        <f>(Table2[[#This Row],[1M Return vs Nifty]]-AVERAGE(Table2[1M Return vs Nifty]))/_xlfn.STDEV.P(Table2[1M Return vs Nifty])</f>
        <v>-0.23873415062237083</v>
      </c>
      <c r="K488">
        <v>24.255635147110301</v>
      </c>
      <c r="L488">
        <f>(Table2[[#This Row],[6M Return vs Nifty]]-AVERAGE(Table2[6M Return vs Nifty]))/_xlfn.STDEV.P(Table2[6M Return vs Nifty])</f>
        <v>0.51079139853024502</v>
      </c>
      <c r="M488">
        <v>-3.5082878477838899</v>
      </c>
      <c r="N488">
        <f>(Table2[[#This Row],[1W Return vs Nifty]]-AVERAGE(Table2[1W Return vs Nifty]))/_xlfn.STDEV.P(Table2[1W Return vs Nifty])</f>
        <v>-1.5019763485472237</v>
      </c>
      <c r="O488">
        <v>667.87</v>
      </c>
      <c r="P488">
        <v>643.56225837054296</v>
      </c>
      <c r="Q488">
        <v>565.24524491618899</v>
      </c>
      <c r="R488">
        <v>21.125955680087099</v>
      </c>
      <c r="S488" s="1">
        <f>(Table2[[#This Row],[Close Price]]-Table2[[#This Row],[20D EMA]])/Table2[[#This Row],[20D EMA]]</f>
        <v>-5.797535448515434E-2</v>
      </c>
      <c r="T488" s="1">
        <f>(Table2[[#This Row],[Close Price]]-Table2[[#This Row],[50D EMA]])/Table2[[#This Row],[50D EMA]]</f>
        <v>-2.2394505244968638E-2</v>
      </c>
      <c r="U488" s="1">
        <f>(Table2[[#This Row],[Close Price]]-Table2[[#This Row],[200D EMA]])/Table2[[#This Row],[200D EMA]]</f>
        <v>0.11305668762111634</v>
      </c>
      <c r="V488">
        <v>0.98362188717662202</v>
      </c>
      <c r="W488">
        <v>624.9</v>
      </c>
      <c r="X488">
        <v>639.85</v>
      </c>
      <c r="Y488">
        <v>624.9</v>
      </c>
      <c r="Z488">
        <v>691.25</v>
      </c>
      <c r="AA488">
        <v>624.9</v>
      </c>
      <c r="AB488">
        <v>685.95</v>
      </c>
      <c r="AC488" s="1">
        <f>(Table2[[#This Row],[Close Price]]/Table2[[#This Row],[Day Low]])-1</f>
        <v>6.8010881741078499E-3</v>
      </c>
      <c r="AD488" s="1">
        <f>(Table2[[#This Row],[Day High]]/Table2[[#This Row],[Close Price]])-1</f>
        <v>1.7007073035047338E-2</v>
      </c>
      <c r="AE488" s="1">
        <f>(Table2[[#This Row],[Close Price]]/Table2[[#This Row],[Current Week Low]])-1</f>
        <v>6.8010881741078499E-3</v>
      </c>
      <c r="AF488" s="1">
        <f>(Table2[[#This Row],[Current Week High]]/Table2[[#This Row],[Close Price]])-1</f>
        <v>9.8704601446395923E-2</v>
      </c>
      <c r="AG488" s="1">
        <f>(Table2[[#This Row],[Close Price]]/Table2[[#This Row],[Current Month Low]])-1</f>
        <v>6.8010881741078499E-3</v>
      </c>
      <c r="AH488" s="1">
        <f>(Table2[[#This Row],[Current Month High]]/Table2[[#This Row],[Close Price]])-1</f>
        <v>9.0280537232774405E-2</v>
      </c>
      <c r="AI488">
        <v>13.7169196535007</v>
      </c>
      <c r="AJ488">
        <v>49.424058900368102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0.03</v>
      </c>
      <c r="AM488" t="s">
        <v>3175</v>
      </c>
      <c r="AN488">
        <v>-6.85</v>
      </c>
      <c r="AO488" t="s">
        <v>3174</v>
      </c>
      <c r="AP488">
        <v>-7.2391622793685995E-2</v>
      </c>
      <c r="AQ488">
        <f>(Table2[[#This Row],[Sharpe Ratio]]-AVERAGE(Table2[Sharpe Ratio]))/_xlfn.STDEV.P(Table2[Sharpe Ratio])</f>
        <v>-1.5624992617689522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-3.4032091905139614</v>
      </c>
      <c r="AS488">
        <f>_xlfn.RANK.AVG(Table2[[#This Row],[1Y Return vs Nifty Z-Score]],Table2[1Y Return vs Nifty Z-Score])</f>
        <v>519</v>
      </c>
      <c r="AT488">
        <f>_xlfn.RANK.AVG(Table2[[#This Row],[6M Return vs Nifty Z-Score]],Table2[6M Return vs Nifty Z-Score])</f>
        <v>177</v>
      </c>
      <c r="AU488">
        <f>_xlfn.RANK.AVG(Table2[[#This Row],[Sharpe Ratio Z-Score]],Table2[Sharpe Ratio Z-Score])</f>
        <v>686</v>
      </c>
      <c r="AV488">
        <f>(Table2[[#This Row],[Rank 1Y]]+Table2[[#This Row],[Rank 6M]]+Table2[[#This Row],[Rank Sharpe]])/3</f>
        <v>460.66666666666669</v>
      </c>
    </row>
    <row r="489" spans="1:48" x14ac:dyDescent="0.3">
      <c r="A489" t="s">
        <v>577</v>
      </c>
      <c r="B489" t="s">
        <v>578</v>
      </c>
      <c r="C489" t="s">
        <v>3129</v>
      </c>
      <c r="D489" t="s">
        <v>579</v>
      </c>
      <c r="E489">
        <v>34920.749555000002</v>
      </c>
      <c r="F489">
        <v>634.85</v>
      </c>
      <c r="G489">
        <v>7.1386308708276003</v>
      </c>
      <c r="H489">
        <f>(Table2[[#This Row],[1Y Return vs Nifty]]-AVERAGE(Table2[1Y Return vs Nifty]))/_xlfn.STDEV.P(Table2[1Y Return vs Nifty])</f>
        <v>-0.3021906399693215</v>
      </c>
      <c r="I489">
        <v>-6.60565129659508</v>
      </c>
      <c r="J489">
        <f>(Table2[[#This Row],[1M Return vs Nifty]]-AVERAGE(Table2[1M Return vs Nifty]))/_xlfn.STDEV.P(Table2[1M Return vs Nifty])</f>
        <v>-0.68720949961238786</v>
      </c>
      <c r="K489">
        <v>-12.5015002850875</v>
      </c>
      <c r="L489">
        <f>(Table2[[#This Row],[6M Return vs Nifty]]-AVERAGE(Table2[6M Return vs Nifty]))/_xlfn.STDEV.P(Table2[6M Return vs Nifty])</f>
        <v>-0.70789410339516734</v>
      </c>
      <c r="M489">
        <v>-0.110063765853411</v>
      </c>
      <c r="N489">
        <f>(Table2[[#This Row],[1W Return vs Nifty]]-AVERAGE(Table2[1W Return vs Nifty]))/_xlfn.STDEV.P(Table2[1W Return vs Nifty])</f>
        <v>-0.6796363001966349</v>
      </c>
      <c r="O489">
        <v>668.52</v>
      </c>
      <c r="P489">
        <v>684.42946086829397</v>
      </c>
      <c r="Q489">
        <v>644.89845264953794</v>
      </c>
      <c r="R489">
        <v>25.2683265654846</v>
      </c>
      <c r="S489" s="1">
        <f>(Table2[[#This Row],[Close Price]]-Table2[[#This Row],[20D EMA]])/Table2[[#This Row],[20D EMA]]</f>
        <v>-5.0364985340752649E-2</v>
      </c>
      <c r="T489" s="1">
        <f>(Table2[[#This Row],[Close Price]]-Table2[[#This Row],[50D EMA]])/Table2[[#This Row],[50D EMA]]</f>
        <v>-7.2439109803069418E-2</v>
      </c>
      <c r="U489" s="1">
        <f>(Table2[[#This Row],[Close Price]]-Table2[[#This Row],[200D EMA]])/Table2[[#This Row],[200D EMA]]</f>
        <v>-1.5581449464259496E-2</v>
      </c>
      <c r="V489">
        <v>0.672372719404837</v>
      </c>
      <c r="W489">
        <v>627.65</v>
      </c>
      <c r="X489">
        <v>643.75</v>
      </c>
      <c r="Y489">
        <v>627.65</v>
      </c>
      <c r="Z489">
        <v>670.55</v>
      </c>
      <c r="AA489">
        <v>627.65</v>
      </c>
      <c r="AB489">
        <v>668.75</v>
      </c>
      <c r="AC489" s="1">
        <f>(Table2[[#This Row],[Close Price]]/Table2[[#This Row],[Day Low]])-1</f>
        <v>1.1471361427547233E-2</v>
      </c>
      <c r="AD489" s="1">
        <f>(Table2[[#This Row],[Day High]]/Table2[[#This Row],[Close Price]])-1</f>
        <v>1.4019059620382635E-2</v>
      </c>
      <c r="AE489" s="1">
        <f>(Table2[[#This Row],[Close Price]]/Table2[[#This Row],[Current Week Low]])-1</f>
        <v>1.1471361427547233E-2</v>
      </c>
      <c r="AF489" s="1">
        <f>(Table2[[#This Row],[Current Week High]]/Table2[[#This Row],[Close Price]])-1</f>
        <v>5.6233756005355406E-2</v>
      </c>
      <c r="AG489" s="1">
        <f>(Table2[[#This Row],[Close Price]]/Table2[[#This Row],[Current Month Low]])-1</f>
        <v>1.1471361427547233E-2</v>
      </c>
      <c r="AH489" s="1">
        <f>(Table2[[#This Row],[Current Month High]]/Table2[[#This Row],[Close Price]])-1</f>
        <v>5.3398440576513995E-2</v>
      </c>
      <c r="AI489">
        <v>30.2276128219264</v>
      </c>
      <c r="AJ489">
        <v>46.956018518518498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-0.21</v>
      </c>
      <c r="AM489" t="s">
        <v>3174</v>
      </c>
      <c r="AN489">
        <v>-5.93</v>
      </c>
      <c r="AO489" t="s">
        <v>3174</v>
      </c>
      <c r="AP489">
        <v>3.0866497515652999E-2</v>
      </c>
      <c r="AQ489">
        <f>(Table2[[#This Row],[Sharpe Ratio]]-AVERAGE(Table2[Sharpe Ratio]))/_xlfn.STDEV.P(Table2[Sharpe Ratio])</f>
        <v>-0.35694969294073925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394</v>
      </c>
      <c r="AT489">
        <f>_xlfn.RANK.AVG(Table2[[#This Row],[6M Return vs Nifty Z-Score]],Table2[6M Return vs Nifty Z-Score])</f>
        <v>558</v>
      </c>
      <c r="AU489">
        <f>_xlfn.RANK.AVG(Table2[[#This Row],[Sharpe Ratio Z-Score]],Table2[Sharpe Ratio Z-Score])</f>
        <v>433</v>
      </c>
      <c r="AV489">
        <f>(Table2[[#This Row],[Rank 1Y]]+Table2[[#This Row],[Rank 6M]]+Table2[[#This Row],[Rank Sharpe]])/3</f>
        <v>461.66666666666669</v>
      </c>
    </row>
    <row r="490" spans="1:48" x14ac:dyDescent="0.3">
      <c r="A490" t="s">
        <v>1166</v>
      </c>
      <c r="B490" t="s">
        <v>1167</v>
      </c>
      <c r="C490" t="s">
        <v>3131</v>
      </c>
      <c r="D490" t="s">
        <v>984</v>
      </c>
      <c r="E490">
        <v>10808.471067294</v>
      </c>
      <c r="F490">
        <v>50.78</v>
      </c>
      <c r="G490">
        <v>-33.608112761790501</v>
      </c>
      <c r="H490">
        <f>(Table2[[#This Row],[1Y Return vs Nifty]]-AVERAGE(Table2[1Y Return vs Nifty]))/_xlfn.STDEV.P(Table2[1Y Return vs Nifty])</f>
        <v>-0.99609803383796569</v>
      </c>
      <c r="I490">
        <v>8.67941874824532</v>
      </c>
      <c r="J490">
        <f>(Table2[[#This Row],[1M Return vs Nifty]]-AVERAGE(Table2[1M Return vs Nifty]))/_xlfn.STDEV.P(Table2[1M Return vs Nifty])</f>
        <v>0.71132910227001045</v>
      </c>
      <c r="K490">
        <v>5.3642307352295502</v>
      </c>
      <c r="L490">
        <f>(Table2[[#This Row],[6M Return vs Nifty]]-AVERAGE(Table2[6M Return vs Nifty]))/_xlfn.STDEV.P(Table2[6M Return vs Nifty])</f>
        <v>-0.11555449042610391</v>
      </c>
      <c r="M490">
        <v>8.4905116286809701</v>
      </c>
      <c r="N490">
        <f>(Table2[[#This Row],[1W Return vs Nifty]]-AVERAGE(Table2[1W Return vs Nifty]))/_xlfn.STDEV.P(Table2[1W Return vs Nifty])</f>
        <v>1.4016265639539993</v>
      </c>
      <c r="O490">
        <v>49.62</v>
      </c>
      <c r="P490">
        <v>48.508050381447497</v>
      </c>
      <c r="Q490">
        <v>47.176829410889297</v>
      </c>
      <c r="R490">
        <v>53.789223618123799</v>
      </c>
      <c r="S490" s="1">
        <f>(Table2[[#This Row],[Close Price]]-Table2[[#This Row],[20D EMA]])/Table2[[#This Row],[20D EMA]]</f>
        <v>2.337767029423627E-2</v>
      </c>
      <c r="T490" s="1">
        <f>(Table2[[#This Row],[Close Price]]-Table2[[#This Row],[50D EMA]])/Table2[[#This Row],[50D EMA]]</f>
        <v>4.6836547762419238E-2</v>
      </c>
      <c r="U490" s="1">
        <f>(Table2[[#This Row],[Close Price]]-Table2[[#This Row],[200D EMA]])/Table2[[#This Row],[200D EMA]]</f>
        <v>7.6375853021589973E-2</v>
      </c>
      <c r="V490">
        <v>2.7188948164018698</v>
      </c>
      <c r="W490">
        <v>50.01</v>
      </c>
      <c r="X490">
        <v>52.7</v>
      </c>
      <c r="Y490">
        <v>50.01</v>
      </c>
      <c r="Z490">
        <v>56.5</v>
      </c>
      <c r="AA490">
        <v>50.01</v>
      </c>
      <c r="AB490">
        <v>56.5</v>
      </c>
      <c r="AC490" s="1">
        <f>(Table2[[#This Row],[Close Price]]/Table2[[#This Row],[Day Low]])-1</f>
        <v>1.539692061587683E-2</v>
      </c>
      <c r="AD490" s="1">
        <f>(Table2[[#This Row],[Day High]]/Table2[[#This Row],[Close Price]])-1</f>
        <v>3.7810161480898108E-2</v>
      </c>
      <c r="AE490" s="1">
        <f>(Table2[[#This Row],[Close Price]]/Table2[[#This Row],[Current Week Low]])-1</f>
        <v>1.539692061587683E-2</v>
      </c>
      <c r="AF490" s="1">
        <f>(Table2[[#This Row],[Current Week High]]/Table2[[#This Row],[Close Price]])-1</f>
        <v>0.11264277274517531</v>
      </c>
      <c r="AG490" s="1">
        <f>(Table2[[#This Row],[Close Price]]/Table2[[#This Row],[Current Month Low]])-1</f>
        <v>1.539692061587683E-2</v>
      </c>
      <c r="AH490" s="1">
        <f>(Table2[[#This Row],[Current Month High]]/Table2[[#This Row],[Close Price]])-1</f>
        <v>0.11264277274517531</v>
      </c>
      <c r="AI490">
        <v>11.2642772745175</v>
      </c>
      <c r="AJ490">
        <v>38.9329685362517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-0.02</v>
      </c>
      <c r="AM490" t="s">
        <v>3174</v>
      </c>
      <c r="AN490">
        <v>8.09</v>
      </c>
      <c r="AO490" t="s">
        <v>3175</v>
      </c>
      <c r="AP490">
        <v>5.2314681787016003E-2</v>
      </c>
      <c r="AQ490">
        <f>(Table2[[#This Row],[Sharpe Ratio]]-AVERAGE(Table2[Sharpe Ratio]))/_xlfn.STDEV.P(Table2[Sharpe Ratio])</f>
        <v>-0.10653985376268529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0.89476328819725481</v>
      </c>
      <c r="AS490">
        <f>_xlfn.RANK.AVG(Table2[[#This Row],[1Y Return vs Nifty Z-Score]],Table2[1Y Return vs Nifty Z-Score])</f>
        <v>660</v>
      </c>
      <c r="AT490">
        <f>_xlfn.RANK.AVG(Table2[[#This Row],[6M Return vs Nifty Z-Score]],Table2[6M Return vs Nifty Z-Score])</f>
        <v>363</v>
      </c>
      <c r="AU490">
        <f>_xlfn.RANK.AVG(Table2[[#This Row],[Sharpe Ratio Z-Score]],Table2[Sharpe Ratio Z-Score])</f>
        <v>365</v>
      </c>
      <c r="AV490">
        <f>(Table2[[#This Row],[Rank 1Y]]+Table2[[#This Row],[Rank 6M]]+Table2[[#This Row],[Rank Sharpe]])/3</f>
        <v>462.66666666666669</v>
      </c>
    </row>
    <row r="491" spans="1:48" x14ac:dyDescent="0.3">
      <c r="A491" t="s">
        <v>1209</v>
      </c>
      <c r="B491" t="s">
        <v>1210</v>
      </c>
      <c r="C491" t="s">
        <v>3139</v>
      </c>
      <c r="D491" t="s">
        <v>865</v>
      </c>
      <c r="E491">
        <v>10102.573710864001</v>
      </c>
      <c r="F491">
        <v>73.16</v>
      </c>
      <c r="G491">
        <v>2.8188267302129</v>
      </c>
      <c r="H491">
        <f>(Table2[[#This Row],[1Y Return vs Nifty]]-AVERAGE(Table2[1Y Return vs Nifty]))/_xlfn.STDEV.P(Table2[1Y Return vs Nifty])</f>
        <v>-0.3757558814095569</v>
      </c>
      <c r="I491">
        <v>-5.6133557996963601</v>
      </c>
      <c r="J491">
        <f>(Table2[[#This Row],[1M Return vs Nifty]]-AVERAGE(Table2[1M Return vs Nifty]))/_xlfn.STDEV.P(Table2[1M Return vs Nifty])</f>
        <v>-0.59641740295756185</v>
      </c>
      <c r="K491">
        <v>-16.581695348737899</v>
      </c>
      <c r="L491">
        <f>(Table2[[#This Row],[6M Return vs Nifty]]-AVERAGE(Table2[6M Return vs Nifty]))/_xlfn.STDEV.P(Table2[6M Return vs Nifty])</f>
        <v>-0.84317326785210933</v>
      </c>
      <c r="M491">
        <v>-1.8366001152695299</v>
      </c>
      <c r="N491">
        <f>(Table2[[#This Row],[1W Return vs Nifty]]-AVERAGE(Table2[1W Return vs Nifty]))/_xlfn.STDEV.P(Table2[1W Return vs Nifty])</f>
        <v>-1.0974427634629813</v>
      </c>
      <c r="O491">
        <v>78.03</v>
      </c>
      <c r="P491">
        <v>78.657751150419699</v>
      </c>
      <c r="Q491">
        <v>74.903127688310704</v>
      </c>
      <c r="R491">
        <v>21.056784479164001</v>
      </c>
      <c r="S491" s="1">
        <f>(Table2[[#This Row],[Close Price]]-Table2[[#This Row],[20D EMA]])/Table2[[#This Row],[20D EMA]]</f>
        <v>-6.2411892861719907E-2</v>
      </c>
      <c r="T491" s="1">
        <f>(Table2[[#This Row],[Close Price]]-Table2[[#This Row],[50D EMA]])/Table2[[#This Row],[50D EMA]]</f>
        <v>-6.9894588518125564E-2</v>
      </c>
      <c r="U491" s="1">
        <f>(Table2[[#This Row],[Close Price]]-Table2[[#This Row],[200D EMA]])/Table2[[#This Row],[200D EMA]]</f>
        <v>-2.3271761034656207E-2</v>
      </c>
      <c r="V491">
        <v>0.43394225122635</v>
      </c>
      <c r="W491">
        <v>71.56</v>
      </c>
      <c r="X491">
        <v>74.7</v>
      </c>
      <c r="Y491">
        <v>71.56</v>
      </c>
      <c r="Z491">
        <v>77.45</v>
      </c>
      <c r="AA491">
        <v>71.56</v>
      </c>
      <c r="AB491">
        <v>77.45</v>
      </c>
      <c r="AC491" s="1">
        <f>(Table2[[#This Row],[Close Price]]/Table2[[#This Row],[Day Low]])-1</f>
        <v>2.2358859698155209E-2</v>
      </c>
      <c r="AD491" s="1">
        <f>(Table2[[#This Row],[Day High]]/Table2[[#This Row],[Close Price]])-1</f>
        <v>2.104975396391473E-2</v>
      </c>
      <c r="AE491" s="1">
        <f>(Table2[[#This Row],[Close Price]]/Table2[[#This Row],[Current Week Low]])-1</f>
        <v>2.2358859698155209E-2</v>
      </c>
      <c r="AF491" s="1">
        <f>(Table2[[#This Row],[Current Week High]]/Table2[[#This Row],[Close Price]])-1</f>
        <v>5.8638600328048129E-2</v>
      </c>
      <c r="AG491" s="1">
        <f>(Table2[[#This Row],[Close Price]]/Table2[[#This Row],[Current Month Low]])-1</f>
        <v>2.2358859698155209E-2</v>
      </c>
      <c r="AH491" s="1">
        <f>(Table2[[#This Row],[Current Month High]]/Table2[[#This Row],[Close Price]])-1</f>
        <v>5.8638600328048129E-2</v>
      </c>
      <c r="AI491">
        <v>29.647348277747302</v>
      </c>
      <c r="AJ491">
        <v>51.469979296066199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0</v>
      </c>
      <c r="AM491">
        <v>0</v>
      </c>
      <c r="AN491">
        <v>-11.69</v>
      </c>
      <c r="AO491" t="s">
        <v>3174</v>
      </c>
      <c r="AP491">
        <v>5.3712064507811998E-2</v>
      </c>
      <c r="AQ491">
        <f>(Table2[[#This Row],[Sharpe Ratio]]-AVERAGE(Table2[Sharpe Ratio]))/_xlfn.STDEV.P(Table2[Sharpe Ratio])</f>
        <v>-9.0225261443002663E-2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425</v>
      </c>
      <c r="AT491">
        <f>_xlfn.RANK.AVG(Table2[[#This Row],[6M Return vs Nifty Z-Score]],Table2[6M Return vs Nifty Z-Score])</f>
        <v>601</v>
      </c>
      <c r="AU491">
        <f>_xlfn.RANK.AVG(Table2[[#This Row],[Sharpe Ratio Z-Score]],Table2[Sharpe Ratio Z-Score])</f>
        <v>364</v>
      </c>
      <c r="AV491">
        <f>(Table2[[#This Row],[Rank 1Y]]+Table2[[#This Row],[Rank 6M]]+Table2[[#This Row],[Rank Sharpe]])/3</f>
        <v>463.33333333333331</v>
      </c>
    </row>
    <row r="492" spans="1:48" x14ac:dyDescent="0.3">
      <c r="A492" t="s">
        <v>685</v>
      </c>
      <c r="B492" t="s">
        <v>686</v>
      </c>
      <c r="C492" t="s">
        <v>3133</v>
      </c>
      <c r="D492" t="s">
        <v>51</v>
      </c>
      <c r="E492">
        <v>26638.750688119999</v>
      </c>
      <c r="F492">
        <v>1715.15</v>
      </c>
      <c r="G492">
        <v>-13.9260907535495</v>
      </c>
      <c r="H492">
        <f>(Table2[[#This Row],[1Y Return vs Nifty]]-AVERAGE(Table2[1Y Return vs Nifty]))/_xlfn.STDEV.P(Table2[1Y Return vs Nifty])</f>
        <v>-0.66091786040023193</v>
      </c>
      <c r="I492">
        <v>-9.0399087496189896</v>
      </c>
      <c r="J492">
        <f>(Table2[[#This Row],[1M Return vs Nifty]]-AVERAGE(Table2[1M Return vs Nifty]))/_xlfn.STDEV.P(Table2[1M Return vs Nifty])</f>
        <v>-0.90993684106301165</v>
      </c>
      <c r="K492">
        <v>-10.393169169797799</v>
      </c>
      <c r="L492">
        <f>(Table2[[#This Row],[6M Return vs Nifty]]-AVERAGE(Table2[6M Return vs Nifty]))/_xlfn.STDEV.P(Table2[6M Return vs Nifty])</f>
        <v>-0.63799223173813102</v>
      </c>
      <c r="M492">
        <v>-3.39890347298397</v>
      </c>
      <c r="N492">
        <f>(Table2[[#This Row],[1W Return vs Nifty]]-AVERAGE(Table2[1W Return vs Nifty]))/_xlfn.STDEV.P(Table2[1W Return vs Nifty])</f>
        <v>-1.4755063012833995</v>
      </c>
      <c r="O492">
        <v>1864.41</v>
      </c>
      <c r="P492">
        <v>1877.3382490541401</v>
      </c>
      <c r="Q492">
        <v>1741.79567923794</v>
      </c>
      <c r="R492">
        <v>22.564181903887899</v>
      </c>
      <c r="S492" s="1">
        <f>(Table2[[#This Row],[Close Price]]-Table2[[#This Row],[20D EMA]])/Table2[[#This Row],[20D EMA]]</f>
        <v>-8.0057498082503301E-2</v>
      </c>
      <c r="T492" s="1">
        <f>(Table2[[#This Row],[Close Price]]-Table2[[#This Row],[50D EMA]])/Table2[[#This Row],[50D EMA]]</f>
        <v>-8.6392662129936015E-2</v>
      </c>
      <c r="U492" s="1">
        <f>(Table2[[#This Row],[Close Price]]-Table2[[#This Row],[200D EMA]])/Table2[[#This Row],[200D EMA]]</f>
        <v>-1.5297821412439022E-2</v>
      </c>
      <c r="V492">
        <v>1.6464434800355301</v>
      </c>
      <c r="W492">
        <v>1670</v>
      </c>
      <c r="X492">
        <v>1764.2</v>
      </c>
      <c r="Y492">
        <v>1670</v>
      </c>
      <c r="Z492">
        <v>1898.75</v>
      </c>
      <c r="AA492">
        <v>1670</v>
      </c>
      <c r="AB492">
        <v>1894.9</v>
      </c>
      <c r="AC492" s="1">
        <f>(Table2[[#This Row],[Close Price]]/Table2[[#This Row],[Day Low]])-1</f>
        <v>2.7035928143712695E-2</v>
      </c>
      <c r="AD492" s="1">
        <f>(Table2[[#This Row],[Day High]]/Table2[[#This Row],[Close Price]])-1</f>
        <v>2.8598081800425668E-2</v>
      </c>
      <c r="AE492" s="1">
        <f>(Table2[[#This Row],[Close Price]]/Table2[[#This Row],[Current Week Low]])-1</f>
        <v>2.7035928143712695E-2</v>
      </c>
      <c r="AF492" s="1">
        <f>(Table2[[#This Row],[Current Week High]]/Table2[[#This Row],[Close Price]])-1</f>
        <v>0.10704603095939125</v>
      </c>
      <c r="AG492" s="1">
        <f>(Table2[[#This Row],[Close Price]]/Table2[[#This Row],[Current Month Low]])-1</f>
        <v>2.7035928143712695E-2</v>
      </c>
      <c r="AH492" s="1">
        <f>(Table2[[#This Row],[Current Month High]]/Table2[[#This Row],[Close Price]])-1</f>
        <v>0.10480132932979624</v>
      </c>
      <c r="AI492">
        <v>18.356995015013201</v>
      </c>
      <c r="AJ492">
        <v>37.823938285989797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-0.14000000000000001</v>
      </c>
      <c r="AM492" t="s">
        <v>3174</v>
      </c>
      <c r="AN492">
        <v>-8.5500000000000007</v>
      </c>
      <c r="AO492" t="s">
        <v>3174</v>
      </c>
      <c r="AP492">
        <v>7.1224637022041001E-2</v>
      </c>
      <c r="AQ492">
        <f>(Table2[[#This Row],[Sharpe Ratio]]-AVERAGE(Table2[Sharpe Ratio]))/_xlfn.STDEV.P(Table2[Sharpe Ratio])</f>
        <v>0.11423589067126962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540</v>
      </c>
      <c r="AT492">
        <f>_xlfn.RANK.AVG(Table2[[#This Row],[6M Return vs Nifty Z-Score]],Table2[6M Return vs Nifty Z-Score])</f>
        <v>537</v>
      </c>
      <c r="AU492">
        <f>_xlfn.RANK.AVG(Table2[[#This Row],[Sharpe Ratio Z-Score]],Table2[Sharpe Ratio Z-Score])</f>
        <v>314</v>
      </c>
      <c r="AV492">
        <f>(Table2[[#This Row],[Rank 1Y]]+Table2[[#This Row],[Rank 6M]]+Table2[[#This Row],[Rank Sharpe]])/3</f>
        <v>463.66666666666669</v>
      </c>
    </row>
    <row r="493" spans="1:48" x14ac:dyDescent="0.3">
      <c r="A493" t="s">
        <v>726</v>
      </c>
      <c r="B493" t="s">
        <v>727</v>
      </c>
      <c r="C493" t="s">
        <v>3130</v>
      </c>
      <c r="D493" t="s">
        <v>728</v>
      </c>
      <c r="E493">
        <v>23964.520233719999</v>
      </c>
      <c r="F493">
        <v>249.4</v>
      </c>
      <c r="G493">
        <v>-4.5568263795598002E-2</v>
      </c>
      <c r="H493">
        <f>(Table2[[#This Row],[1Y Return vs Nifty]]-AVERAGE(Table2[1Y Return vs Nifty]))/_xlfn.STDEV.P(Table2[1Y Return vs Nifty])</f>
        <v>-0.42453584977276415</v>
      </c>
      <c r="I493">
        <v>-11.7545837837398</v>
      </c>
      <c r="J493">
        <f>(Table2[[#This Row],[1M Return vs Nifty]]-AVERAGE(Table2[1M Return vs Nifty]))/_xlfn.STDEV.P(Table2[1M Return vs Nifty])</f>
        <v>-1.1583215599845933</v>
      </c>
      <c r="K493">
        <v>-18.9891624047909</v>
      </c>
      <c r="L493">
        <f>(Table2[[#This Row],[6M Return vs Nifty]]-AVERAGE(Table2[6M Return vs Nifty]))/_xlfn.STDEV.P(Table2[6M Return vs Nifty])</f>
        <v>-0.9229930134083647</v>
      </c>
      <c r="M493">
        <v>-1.9484288739317199</v>
      </c>
      <c r="N493">
        <f>(Table2[[#This Row],[1W Return vs Nifty]]-AVERAGE(Table2[1W Return vs Nifty]))/_xlfn.STDEV.P(Table2[1W Return vs Nifty])</f>
        <v>-1.1245043299130106</v>
      </c>
      <c r="O493">
        <v>275.64999999999998</v>
      </c>
      <c r="P493">
        <v>286.38142344843902</v>
      </c>
      <c r="Q493">
        <v>278.78150474100602</v>
      </c>
      <c r="R493">
        <v>22.086178178148</v>
      </c>
      <c r="S493" s="1">
        <f>(Table2[[#This Row],[Close Price]]-Table2[[#This Row],[20D EMA]])/Table2[[#This Row],[20D EMA]]</f>
        <v>-9.5229457645564938E-2</v>
      </c>
      <c r="T493" s="1">
        <f>(Table2[[#This Row],[Close Price]]-Table2[[#This Row],[50D EMA]])/Table2[[#This Row],[50D EMA]]</f>
        <v>-0.12913345776108717</v>
      </c>
      <c r="U493" s="1">
        <f>(Table2[[#This Row],[Close Price]]-Table2[[#This Row],[200D EMA]])/Table2[[#This Row],[200D EMA]]</f>
        <v>-0.1053925896852521</v>
      </c>
      <c r="V493">
        <v>0.46646986261685602</v>
      </c>
      <c r="W493">
        <v>247</v>
      </c>
      <c r="X493">
        <v>260</v>
      </c>
      <c r="Y493">
        <v>247</v>
      </c>
      <c r="Z493">
        <v>269</v>
      </c>
      <c r="AA493">
        <v>247</v>
      </c>
      <c r="AB493">
        <v>269</v>
      </c>
      <c r="AC493" s="1">
        <f>(Table2[[#This Row],[Close Price]]/Table2[[#This Row],[Day Low]])-1</f>
        <v>9.7165991902834481E-3</v>
      </c>
      <c r="AD493" s="1">
        <f>(Table2[[#This Row],[Day High]]/Table2[[#This Row],[Close Price]])-1</f>
        <v>4.2502004811547645E-2</v>
      </c>
      <c r="AE493" s="1">
        <f>(Table2[[#This Row],[Close Price]]/Table2[[#This Row],[Current Week Low]])-1</f>
        <v>9.7165991902834481E-3</v>
      </c>
      <c r="AF493" s="1">
        <f>(Table2[[#This Row],[Current Week High]]/Table2[[#This Row],[Close Price]])-1</f>
        <v>7.8588612670408953E-2</v>
      </c>
      <c r="AG493" s="1">
        <f>(Table2[[#This Row],[Close Price]]/Table2[[#This Row],[Current Month Low]])-1</f>
        <v>9.7165991902834481E-3</v>
      </c>
      <c r="AH493" s="1">
        <f>(Table2[[#This Row],[Current Month High]]/Table2[[#This Row],[Close Price]])-1</f>
        <v>7.8588612670408953E-2</v>
      </c>
      <c r="AI493">
        <v>54.089815557337602</v>
      </c>
      <c r="AJ493">
        <v>35.396308360477697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-0.23</v>
      </c>
      <c r="AM493" t="s">
        <v>3174</v>
      </c>
      <c r="AN493">
        <v>-13.24</v>
      </c>
      <c r="AO493" t="s">
        <v>3174</v>
      </c>
      <c r="AP493">
        <v>6.7852676856124006E-2</v>
      </c>
      <c r="AQ493">
        <f>(Table2[[#This Row],[Sharpe Ratio]]-AVERAGE(Table2[Sharpe Ratio]))/_xlfn.STDEV.P(Table2[Sharpe Ratio])</f>
        <v>7.4867896057876623E-2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440</v>
      </c>
      <c r="AT493">
        <f>_xlfn.RANK.AVG(Table2[[#This Row],[6M Return vs Nifty Z-Score]],Table2[6M Return vs Nifty Z-Score])</f>
        <v>621</v>
      </c>
      <c r="AU493">
        <f>_xlfn.RANK.AVG(Table2[[#This Row],[Sharpe Ratio Z-Score]],Table2[Sharpe Ratio Z-Score])</f>
        <v>330</v>
      </c>
      <c r="AV493">
        <f>(Table2[[#This Row],[Rank 1Y]]+Table2[[#This Row],[Rank 6M]]+Table2[[#This Row],[Rank Sharpe]])/3</f>
        <v>463.66666666666669</v>
      </c>
    </row>
    <row r="494" spans="1:48" x14ac:dyDescent="0.3">
      <c r="A494" t="s">
        <v>1316</v>
      </c>
      <c r="B494" t="s">
        <v>1317</v>
      </c>
      <c r="C494" t="s">
        <v>3129</v>
      </c>
      <c r="D494" t="s">
        <v>24</v>
      </c>
      <c r="E494">
        <v>8658.8149838240006</v>
      </c>
      <c r="F494">
        <v>229.28</v>
      </c>
      <c r="G494">
        <v>-34.8499241896874</v>
      </c>
      <c r="H494">
        <f>(Table2[[#This Row],[1Y Return vs Nifty]]-AVERAGE(Table2[1Y Return vs Nifty]))/_xlfn.STDEV.P(Table2[1Y Return vs Nifty])</f>
        <v>-1.0172457883524746</v>
      </c>
      <c r="I494">
        <v>5.6740577405929304</v>
      </c>
      <c r="J494">
        <f>(Table2[[#This Row],[1M Return vs Nifty]]-AVERAGE(Table2[1M Return vs Nifty]))/_xlfn.STDEV.P(Table2[1M Return vs Nifty])</f>
        <v>0.43634747840673976</v>
      </c>
      <c r="K494">
        <v>-14.401845592259701</v>
      </c>
      <c r="L494">
        <f>(Table2[[#This Row],[6M Return vs Nifty]]-AVERAGE(Table2[6M Return vs Nifty]))/_xlfn.STDEV.P(Table2[6M Return vs Nifty])</f>
        <v>-0.77090019043844915</v>
      </c>
      <c r="M494">
        <v>2.8571916852233201</v>
      </c>
      <c r="N494">
        <f>(Table2[[#This Row],[1W Return vs Nifty]]-AVERAGE(Table2[1W Return vs Nifty]))/_xlfn.STDEV.P(Table2[1W Return vs Nifty])</f>
        <v>3.8413166900546164E-2</v>
      </c>
      <c r="O494">
        <v>232.01</v>
      </c>
      <c r="P494">
        <v>228.520773486292</v>
      </c>
      <c r="Q494">
        <v>223.93053364730599</v>
      </c>
      <c r="R494">
        <v>40.265666194969299</v>
      </c>
      <c r="S494" s="1">
        <f>(Table2[[#This Row],[Close Price]]-Table2[[#This Row],[20D EMA]])/Table2[[#This Row],[20D EMA]]</f>
        <v>-1.1766734192491659E-2</v>
      </c>
      <c r="T494" s="1">
        <f>(Table2[[#This Row],[Close Price]]-Table2[[#This Row],[50D EMA]])/Table2[[#This Row],[50D EMA]]</f>
        <v>3.3223522838878514E-3</v>
      </c>
      <c r="U494" s="1">
        <f>(Table2[[#This Row],[Close Price]]-Table2[[#This Row],[200D EMA]])/Table2[[#This Row],[200D EMA]]</f>
        <v>2.3888954603750019E-2</v>
      </c>
      <c r="V494">
        <v>0.84459557603072599</v>
      </c>
      <c r="W494">
        <v>229.01</v>
      </c>
      <c r="X494">
        <v>233.81</v>
      </c>
      <c r="Y494">
        <v>229.01</v>
      </c>
      <c r="Z494">
        <v>240.55</v>
      </c>
      <c r="AA494">
        <v>229.01</v>
      </c>
      <c r="AB494">
        <v>240.55</v>
      </c>
      <c r="AC494" s="1">
        <f>(Table2[[#This Row],[Close Price]]/Table2[[#This Row],[Day Low]])-1</f>
        <v>1.1789878171259982E-3</v>
      </c>
      <c r="AD494" s="1">
        <f>(Table2[[#This Row],[Day High]]/Table2[[#This Row],[Close Price]])-1</f>
        <v>1.9757501744591677E-2</v>
      </c>
      <c r="AE494" s="1">
        <f>(Table2[[#This Row],[Close Price]]/Table2[[#This Row],[Current Week Low]])-1</f>
        <v>1.1789878171259982E-3</v>
      </c>
      <c r="AF494" s="1">
        <f>(Table2[[#This Row],[Current Week High]]/Table2[[#This Row],[Close Price]])-1</f>
        <v>4.9153872993719538E-2</v>
      </c>
      <c r="AG494" s="1">
        <f>(Table2[[#This Row],[Close Price]]/Table2[[#This Row],[Current Month Low]])-1</f>
        <v>1.1789878171259982E-3</v>
      </c>
      <c r="AH494" s="1">
        <f>(Table2[[#This Row],[Current Month High]]/Table2[[#This Row],[Close Price]])-1</f>
        <v>4.9153872993719538E-2</v>
      </c>
      <c r="AI494">
        <v>24.9781926029309</v>
      </c>
      <c r="AJ494">
        <v>19.4166666666666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0.03</v>
      </c>
      <c r="AM494" t="s">
        <v>3175</v>
      </c>
      <c r="AN494">
        <v>-1.85</v>
      </c>
      <c r="AO494" t="s">
        <v>3174</v>
      </c>
      <c r="AP494">
        <v>0.12908366473100799</v>
      </c>
      <c r="AQ494">
        <f>(Table2[[#This Row],[Sharpe Ratio]]-AVERAGE(Table2[Sharpe Ratio]))/_xlfn.STDEV.P(Table2[Sharpe Ratio])</f>
        <v>0.78974621081270835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-0.52363912267092949</v>
      </c>
      <c r="AS494">
        <f>_xlfn.RANK.AVG(Table2[[#This Row],[1Y Return vs Nifty Z-Score]],Table2[1Y Return vs Nifty Z-Score])</f>
        <v>666</v>
      </c>
      <c r="AT494">
        <f>_xlfn.RANK.AVG(Table2[[#This Row],[6M Return vs Nifty Z-Score]],Table2[6M Return vs Nifty Z-Score])</f>
        <v>574</v>
      </c>
      <c r="AU494">
        <f>_xlfn.RANK.AVG(Table2[[#This Row],[Sharpe Ratio Z-Score]],Table2[Sharpe Ratio Z-Score])</f>
        <v>153</v>
      </c>
      <c r="AV494">
        <f>(Table2[[#This Row],[Rank 1Y]]+Table2[[#This Row],[Rank 6M]]+Table2[[#This Row],[Rank Sharpe]])/3</f>
        <v>464.33333333333331</v>
      </c>
    </row>
    <row r="495" spans="1:48" x14ac:dyDescent="0.3">
      <c r="A495" t="s">
        <v>1290</v>
      </c>
      <c r="B495" t="s">
        <v>1291</v>
      </c>
      <c r="C495" t="s">
        <v>3131</v>
      </c>
      <c r="D495" t="s">
        <v>230</v>
      </c>
      <c r="E495">
        <v>8899.6358679999994</v>
      </c>
      <c r="F495">
        <v>666.5</v>
      </c>
      <c r="G495">
        <v>-25.360401430336999</v>
      </c>
      <c r="H495">
        <f>(Table2[[#This Row],[1Y Return vs Nifty]]-AVERAGE(Table2[1Y Return vs Nifty]))/_xlfn.STDEV.P(Table2[1Y Return vs Nifty])</f>
        <v>-0.85564146319784318</v>
      </c>
      <c r="I495">
        <v>-5.47133316353667</v>
      </c>
      <c r="J495">
        <f>(Table2[[#This Row],[1M Return vs Nifty]]-AVERAGE(Table2[1M Return vs Nifty]))/_xlfn.STDEV.P(Table2[1M Return vs Nifty])</f>
        <v>-0.58342275272516253</v>
      </c>
      <c r="K495">
        <v>1.7859072226366299</v>
      </c>
      <c r="L495">
        <f>(Table2[[#This Row],[6M Return vs Nifty]]-AVERAGE(Table2[6M Return vs Nifty]))/_xlfn.STDEV.P(Table2[6M Return vs Nifty])</f>
        <v>-0.23419406706122642</v>
      </c>
      <c r="M495">
        <v>-0.96114765786967704</v>
      </c>
      <c r="N495">
        <f>(Table2[[#This Row],[1W Return vs Nifty]]-AVERAGE(Table2[1W Return vs Nifty]))/_xlfn.STDEV.P(Table2[1W Return vs Nifty])</f>
        <v>-0.88559104362646546</v>
      </c>
      <c r="O495">
        <v>713.36</v>
      </c>
      <c r="P495">
        <v>697.48006196832705</v>
      </c>
      <c r="Q495">
        <v>642.97893005510196</v>
      </c>
      <c r="R495">
        <v>22.976141867636699</v>
      </c>
      <c r="S495" s="1">
        <f>(Table2[[#This Row],[Close Price]]-Table2[[#This Row],[20D EMA]])/Table2[[#This Row],[20D EMA]]</f>
        <v>-6.5689133116519027E-2</v>
      </c>
      <c r="T495" s="1">
        <f>(Table2[[#This Row],[Close Price]]-Table2[[#This Row],[50D EMA]])/Table2[[#This Row],[50D EMA]]</f>
        <v>-4.4417129116063353E-2</v>
      </c>
      <c r="U495" s="1">
        <f>(Table2[[#This Row],[Close Price]]-Table2[[#This Row],[200D EMA]])/Table2[[#This Row],[200D EMA]]</f>
        <v>3.658140079781827E-2</v>
      </c>
      <c r="V495">
        <v>0.33284292930050902</v>
      </c>
      <c r="W495">
        <v>663.15</v>
      </c>
      <c r="X495">
        <v>690.9</v>
      </c>
      <c r="Y495">
        <v>663.15</v>
      </c>
      <c r="Z495">
        <v>708.9</v>
      </c>
      <c r="AA495">
        <v>663.15</v>
      </c>
      <c r="AB495">
        <v>704.25</v>
      </c>
      <c r="AC495" s="1">
        <f>(Table2[[#This Row],[Close Price]]/Table2[[#This Row],[Day Low]])-1</f>
        <v>5.051647440247331E-3</v>
      </c>
      <c r="AD495" s="1">
        <f>(Table2[[#This Row],[Day High]]/Table2[[#This Row],[Close Price]])-1</f>
        <v>3.6609152288072044E-2</v>
      </c>
      <c r="AE495" s="1">
        <f>(Table2[[#This Row],[Close Price]]/Table2[[#This Row],[Current Week Low]])-1</f>
        <v>5.051647440247331E-3</v>
      </c>
      <c r="AF495" s="1">
        <f>(Table2[[#This Row],[Current Week High]]/Table2[[#This Row],[Close Price]])-1</f>
        <v>6.3615903975994037E-2</v>
      </c>
      <c r="AG495" s="1">
        <f>(Table2[[#This Row],[Close Price]]/Table2[[#This Row],[Current Month Low]])-1</f>
        <v>5.051647440247331E-3</v>
      </c>
      <c r="AH495" s="1">
        <f>(Table2[[#This Row],[Current Month High]]/Table2[[#This Row],[Close Price]])-1</f>
        <v>5.663915978994738E-2</v>
      </c>
      <c r="AI495">
        <v>28.2820705176294</v>
      </c>
      <c r="AJ495">
        <v>20.830311820159501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7.0000000000000007E-2</v>
      </c>
      <c r="AM495" t="s">
        <v>3175</v>
      </c>
      <c r="AN495">
        <v>-8.7899999999999991</v>
      </c>
      <c r="AO495" t="s">
        <v>3174</v>
      </c>
      <c r="AP495">
        <v>4.6600620995905E-2</v>
      </c>
      <c r="AQ495">
        <f>(Table2[[#This Row],[Sharpe Ratio]]-AVERAGE(Table2[Sharpe Ratio]))/_xlfn.STDEV.P(Table2[Sharpe Ratio])</f>
        <v>-0.17325212299967471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-2.7321014496103722</v>
      </c>
      <c r="AS495">
        <f>_xlfn.RANK.AVG(Table2[[#This Row],[1Y Return vs Nifty Z-Score]],Table2[1Y Return vs Nifty Z-Score])</f>
        <v>607</v>
      </c>
      <c r="AT495">
        <f>_xlfn.RANK.AVG(Table2[[#This Row],[6M Return vs Nifty Z-Score]],Table2[6M Return vs Nifty Z-Score])</f>
        <v>403</v>
      </c>
      <c r="AU495">
        <f>_xlfn.RANK.AVG(Table2[[#This Row],[Sharpe Ratio Z-Score]],Table2[Sharpe Ratio Z-Score])</f>
        <v>386</v>
      </c>
      <c r="AV495">
        <f>(Table2[[#This Row],[Rank 1Y]]+Table2[[#This Row],[Rank 6M]]+Table2[[#This Row],[Rank Sharpe]])/3</f>
        <v>465.33333333333331</v>
      </c>
    </row>
    <row r="496" spans="1:48" x14ac:dyDescent="0.3">
      <c r="A496" t="s">
        <v>1215</v>
      </c>
      <c r="B496" t="s">
        <v>1216</v>
      </c>
      <c r="C496" t="s">
        <v>3138</v>
      </c>
      <c r="D496" t="s">
        <v>469</v>
      </c>
      <c r="E496">
        <v>9821.6608527299995</v>
      </c>
      <c r="F496">
        <v>321.7</v>
      </c>
      <c r="G496">
        <v>-17.502298779700201</v>
      </c>
      <c r="H496">
        <f>(Table2[[#This Row],[1Y Return vs Nifty]]-AVERAGE(Table2[1Y Return vs Nifty]))/_xlfn.STDEV.P(Table2[1Y Return vs Nifty])</f>
        <v>-0.72181983611963274</v>
      </c>
      <c r="I496">
        <v>19.134383332353099</v>
      </c>
      <c r="J496">
        <f>(Table2[[#This Row],[1M Return vs Nifty]]-AVERAGE(Table2[1M Return vs Nifty]))/_xlfn.STDEV.P(Table2[1M Return vs Nifty])</f>
        <v>1.6679273716461946</v>
      </c>
      <c r="K496">
        <v>24.720702237147801</v>
      </c>
      <c r="L496">
        <f>(Table2[[#This Row],[6M Return vs Nifty]]-AVERAGE(Table2[6M Return vs Nifty]))/_xlfn.STDEV.P(Table2[6M Return vs Nifty])</f>
        <v>0.52621073176682998</v>
      </c>
      <c r="M496">
        <v>-4.6712237453042498</v>
      </c>
      <c r="N496">
        <f>(Table2[[#This Row],[1W Return vs Nifty]]-AVERAGE(Table2[1W Return vs Nifty]))/_xlfn.STDEV.P(Table2[1W Return vs Nifty])</f>
        <v>-1.783396507765286</v>
      </c>
      <c r="O496">
        <v>329.93</v>
      </c>
      <c r="P496">
        <v>312.42448709470602</v>
      </c>
      <c r="Q496">
        <v>290.410967206127</v>
      </c>
      <c r="R496">
        <v>35.253612812520302</v>
      </c>
      <c r="S496" s="1">
        <f>(Table2[[#This Row],[Close Price]]-Table2[[#This Row],[20D EMA]])/Table2[[#This Row],[20D EMA]]</f>
        <v>-2.4944685236262292E-2</v>
      </c>
      <c r="T496" s="1">
        <f>(Table2[[#This Row],[Close Price]]-Table2[[#This Row],[50D EMA]])/Table2[[#This Row],[50D EMA]]</f>
        <v>2.9688815340784269E-2</v>
      </c>
      <c r="U496" s="1">
        <f>(Table2[[#This Row],[Close Price]]-Table2[[#This Row],[200D EMA]])/Table2[[#This Row],[200D EMA]]</f>
        <v>0.10774053437060714</v>
      </c>
      <c r="V496">
        <v>1.0087904013448199</v>
      </c>
      <c r="W496">
        <v>318.45</v>
      </c>
      <c r="X496">
        <v>335.6</v>
      </c>
      <c r="Y496">
        <v>318.45</v>
      </c>
      <c r="Z496">
        <v>351.75</v>
      </c>
      <c r="AA496">
        <v>318.45</v>
      </c>
      <c r="AB496">
        <v>346.7</v>
      </c>
      <c r="AC496" s="1">
        <f>(Table2[[#This Row],[Close Price]]/Table2[[#This Row],[Day Low]])-1</f>
        <v>1.0205683780813324E-2</v>
      </c>
      <c r="AD496" s="1">
        <f>(Table2[[#This Row],[Day High]]/Table2[[#This Row],[Close Price]])-1</f>
        <v>4.3207957724588297E-2</v>
      </c>
      <c r="AE496" s="1">
        <f>(Table2[[#This Row],[Close Price]]/Table2[[#This Row],[Current Week Low]])-1</f>
        <v>1.0205683780813324E-2</v>
      </c>
      <c r="AF496" s="1">
        <f>(Table2[[#This Row],[Current Week High]]/Table2[[#This Row],[Close Price]])-1</f>
        <v>9.3410009325458621E-2</v>
      </c>
      <c r="AG496" s="1">
        <f>(Table2[[#This Row],[Close Price]]/Table2[[#This Row],[Current Month Low]])-1</f>
        <v>1.0205683780813324E-2</v>
      </c>
      <c r="AH496" s="1">
        <f>(Table2[[#This Row],[Current Month High]]/Table2[[#This Row],[Close Price]])-1</f>
        <v>7.7712154180913817E-2</v>
      </c>
      <c r="AI496">
        <v>15.604600559527499</v>
      </c>
      <c r="AJ496">
        <v>51.032863849765199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</v>
      </c>
      <c r="AM496" t="s">
        <v>3176</v>
      </c>
      <c r="AN496">
        <v>-2.87</v>
      </c>
      <c r="AO496" t="s">
        <v>3174</v>
      </c>
      <c r="AP496">
        <v>-4.9325661648611997E-2</v>
      </c>
      <c r="AQ496">
        <f>(Table2[[#This Row],[Sharpe Ratio]]-AVERAGE(Table2[Sharpe Ratio]))/_xlfn.STDEV.P(Table2[Sharpe Ratio])</f>
        <v>-1.2932017050271867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-1.6042799454990808</v>
      </c>
      <c r="AS496">
        <f>_xlfn.RANK.AVG(Table2[[#This Row],[1Y Return vs Nifty Z-Score]],Table2[1Y Return vs Nifty Z-Score])</f>
        <v>565</v>
      </c>
      <c r="AT496">
        <f>_xlfn.RANK.AVG(Table2[[#This Row],[6M Return vs Nifty Z-Score]],Table2[6M Return vs Nifty Z-Score])</f>
        <v>174</v>
      </c>
      <c r="AU496">
        <f>_xlfn.RANK.AVG(Table2[[#This Row],[Sharpe Ratio Z-Score]],Table2[Sharpe Ratio Z-Score])</f>
        <v>659</v>
      </c>
      <c r="AV496">
        <f>(Table2[[#This Row],[Rank 1Y]]+Table2[[#This Row],[Rank 6M]]+Table2[[#This Row],[Rank Sharpe]])/3</f>
        <v>466</v>
      </c>
    </row>
    <row r="497" spans="1:48" x14ac:dyDescent="0.3">
      <c r="A497" t="s">
        <v>228</v>
      </c>
      <c r="B497" t="s">
        <v>229</v>
      </c>
      <c r="C497" t="s">
        <v>3131</v>
      </c>
      <c r="D497" t="s">
        <v>230</v>
      </c>
      <c r="E497">
        <v>111842.17695288001</v>
      </c>
      <c r="F497">
        <v>1130.4000000000001</v>
      </c>
      <c r="G497">
        <v>3.6429201701278902</v>
      </c>
      <c r="H497">
        <f>(Table2[[#This Row],[1Y Return vs Nifty]]-AVERAGE(Table2[1Y Return vs Nifty]))/_xlfn.STDEV.P(Table2[1Y Return vs Nifty])</f>
        <v>-0.36172176530075723</v>
      </c>
      <c r="I497">
        <v>-3.0304687020130201</v>
      </c>
      <c r="J497">
        <f>(Table2[[#This Row],[1M Return vs Nifty]]-AVERAGE(Table2[1M Return vs Nifty]))/_xlfn.STDEV.P(Table2[1M Return vs Nifty])</f>
        <v>-0.36009088958096841</v>
      </c>
      <c r="K497">
        <v>-8.7332044755899592</v>
      </c>
      <c r="L497">
        <f>(Table2[[#This Row],[6M Return vs Nifty]]-AVERAGE(Table2[6M Return vs Nifty]))/_xlfn.STDEV.P(Table2[6M Return vs Nifty])</f>
        <v>-0.58295598142230531</v>
      </c>
      <c r="M497">
        <v>-0.44880331448516397</v>
      </c>
      <c r="N497">
        <f>(Table2[[#This Row],[1W Return vs Nifty]]-AVERAGE(Table2[1W Return vs Nifty]))/_xlfn.STDEV.P(Table2[1W Return vs Nifty])</f>
        <v>-0.76160826263468784</v>
      </c>
      <c r="O497">
        <v>1191.83</v>
      </c>
      <c r="P497">
        <v>1185.9012449343199</v>
      </c>
      <c r="Q497">
        <v>1109.94886035742</v>
      </c>
      <c r="R497">
        <v>20.4982801368885</v>
      </c>
      <c r="S497" s="1">
        <f>(Table2[[#This Row],[Close Price]]-Table2[[#This Row],[20D EMA]])/Table2[[#This Row],[20D EMA]]</f>
        <v>-5.1542585771460564E-2</v>
      </c>
      <c r="T497" s="1">
        <f>(Table2[[#This Row],[Close Price]]-Table2[[#This Row],[50D EMA]])/Table2[[#This Row],[50D EMA]]</f>
        <v>-4.6800899460556468E-2</v>
      </c>
      <c r="U497" s="1">
        <f>(Table2[[#This Row],[Close Price]]-Table2[[#This Row],[200D EMA]])/Table2[[#This Row],[200D EMA]]</f>
        <v>1.8425299014221703E-2</v>
      </c>
      <c r="V497">
        <v>1.3208143383783599</v>
      </c>
      <c r="W497">
        <v>1125.2</v>
      </c>
      <c r="X497">
        <v>1154.75</v>
      </c>
      <c r="Y497">
        <v>1125.2</v>
      </c>
      <c r="Z497">
        <v>1213.6500000000001</v>
      </c>
      <c r="AA497">
        <v>1125.2</v>
      </c>
      <c r="AB497">
        <v>1205.45</v>
      </c>
      <c r="AC497" s="1">
        <f>(Table2[[#This Row],[Close Price]]/Table2[[#This Row],[Day Low]])-1</f>
        <v>4.6214006398863638E-3</v>
      </c>
      <c r="AD497" s="1">
        <f>(Table2[[#This Row],[Day High]]/Table2[[#This Row],[Close Price]])-1</f>
        <v>2.1541047416843595E-2</v>
      </c>
      <c r="AE497" s="1">
        <f>(Table2[[#This Row],[Close Price]]/Table2[[#This Row],[Current Week Low]])-1</f>
        <v>4.6214006398863638E-3</v>
      </c>
      <c r="AF497" s="1">
        <f>(Table2[[#This Row],[Current Week High]]/Table2[[#This Row],[Close Price]])-1</f>
        <v>7.3646496815286566E-2</v>
      </c>
      <c r="AG497" s="1">
        <f>(Table2[[#This Row],[Close Price]]/Table2[[#This Row],[Current Month Low]])-1</f>
        <v>4.6214006398863638E-3</v>
      </c>
      <c r="AH497" s="1">
        <f>(Table2[[#This Row],[Current Month High]]/Table2[[#This Row],[Close Price]])-1</f>
        <v>6.6392427459306402E-2</v>
      </c>
      <c r="AI497">
        <v>10.8829086007736</v>
      </c>
      <c r="AJ497">
        <v>33.853859449122901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-7.0000000000000007E-2</v>
      </c>
      <c r="AM497" t="s">
        <v>3174</v>
      </c>
      <c r="AN497">
        <v>-7.36</v>
      </c>
      <c r="AO497" t="s">
        <v>3174</v>
      </c>
      <c r="AP497">
        <v>1.8928261377752002E-2</v>
      </c>
      <c r="AQ497">
        <f>(Table2[[#This Row],[Sharpe Ratio]]-AVERAGE(Table2[Sharpe Ratio]))/_xlfn.STDEV.P(Table2[Sharpe Ratio])</f>
        <v>-0.49632987326457451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-2.5627067722032932</v>
      </c>
      <c r="AS497">
        <f>_xlfn.RANK.AVG(Table2[[#This Row],[1Y Return vs Nifty Z-Score]],Table2[1Y Return vs Nifty Z-Score])</f>
        <v>419</v>
      </c>
      <c r="AT497">
        <f>_xlfn.RANK.AVG(Table2[[#This Row],[6M Return vs Nifty Z-Score]],Table2[6M Return vs Nifty Z-Score])</f>
        <v>521</v>
      </c>
      <c r="AU497">
        <f>_xlfn.RANK.AVG(Table2[[#This Row],[Sharpe Ratio Z-Score]],Table2[Sharpe Ratio Z-Score])</f>
        <v>462</v>
      </c>
      <c r="AV497">
        <f>(Table2[[#This Row],[Rank 1Y]]+Table2[[#This Row],[Rank 6M]]+Table2[[#This Row],[Rank Sharpe]])/3</f>
        <v>467.33333333333331</v>
      </c>
    </row>
    <row r="498" spans="1:48" x14ac:dyDescent="0.3">
      <c r="A498" t="s">
        <v>1805</v>
      </c>
      <c r="B498" t="s">
        <v>1806</v>
      </c>
      <c r="C498" t="s">
        <v>3141</v>
      </c>
      <c r="D498" t="s">
        <v>117</v>
      </c>
      <c r="E498">
        <v>4376.9639500499998</v>
      </c>
      <c r="F498">
        <v>222.7</v>
      </c>
      <c r="G498">
        <v>-26.896031434877798</v>
      </c>
      <c r="H498">
        <f>(Table2[[#This Row],[1Y Return vs Nifty]]-AVERAGE(Table2[1Y Return vs Nifty]))/_xlfn.STDEV.P(Table2[1Y Return vs Nifty])</f>
        <v>-0.88179287848650911</v>
      </c>
      <c r="I498">
        <v>3.2112799401685899</v>
      </c>
      <c r="J498">
        <f>(Table2[[#This Row],[1M Return vs Nifty]]-AVERAGE(Table2[1M Return vs Nifty]))/_xlfn.STDEV.P(Table2[1M Return vs Nifty])</f>
        <v>0.21101060970752733</v>
      </c>
      <c r="K498">
        <v>-2.2571293587555701</v>
      </c>
      <c r="L498">
        <f>(Table2[[#This Row],[6M Return vs Nifty]]-AVERAGE(Table2[6M Return vs Nifty]))/_xlfn.STDEV.P(Table2[6M Return vs Nifty])</f>
        <v>-0.36824123933300068</v>
      </c>
      <c r="M498">
        <v>6.5995290313308796</v>
      </c>
      <c r="N498">
        <f>(Table2[[#This Row],[1W Return vs Nifty]]-AVERAGE(Table2[1W Return vs Nifty]))/_xlfn.STDEV.P(Table2[1W Return vs Nifty])</f>
        <v>0.94402556912742919</v>
      </c>
      <c r="O498">
        <v>230.42</v>
      </c>
      <c r="P498">
        <v>226.93470690632699</v>
      </c>
      <c r="Q498">
        <v>220.59677810047401</v>
      </c>
      <c r="R498">
        <v>39.145530777007501</v>
      </c>
      <c r="S498" s="1">
        <f>(Table2[[#This Row],[Close Price]]-Table2[[#This Row],[20D EMA]])/Table2[[#This Row],[20D EMA]]</f>
        <v>-3.3504036107976733E-2</v>
      </c>
      <c r="T498" s="1">
        <f>(Table2[[#This Row],[Close Price]]-Table2[[#This Row],[50D EMA]])/Table2[[#This Row],[50D EMA]]</f>
        <v>-1.8660463901958316E-2</v>
      </c>
      <c r="U498" s="1">
        <f>(Table2[[#This Row],[Close Price]]-Table2[[#This Row],[200D EMA]])/Table2[[#This Row],[200D EMA]]</f>
        <v>9.5342367084256946E-3</v>
      </c>
      <c r="V498">
        <v>1.3169489323138599</v>
      </c>
      <c r="W498">
        <v>220.75</v>
      </c>
      <c r="X498">
        <v>232.98</v>
      </c>
      <c r="Y498">
        <v>220.75</v>
      </c>
      <c r="Z498">
        <v>247.49</v>
      </c>
      <c r="AA498">
        <v>220.75</v>
      </c>
      <c r="AB498">
        <v>247.49</v>
      </c>
      <c r="AC498" s="1">
        <f>(Table2[[#This Row],[Close Price]]/Table2[[#This Row],[Day Low]])-1</f>
        <v>8.8335220838051676E-3</v>
      </c>
      <c r="AD498" s="1">
        <f>(Table2[[#This Row],[Day High]]/Table2[[#This Row],[Close Price]])-1</f>
        <v>4.6160754378087088E-2</v>
      </c>
      <c r="AE498" s="1">
        <f>(Table2[[#This Row],[Close Price]]/Table2[[#This Row],[Current Week Low]])-1</f>
        <v>8.8335220838051676E-3</v>
      </c>
      <c r="AF498" s="1">
        <f>(Table2[[#This Row],[Current Week High]]/Table2[[#This Row],[Close Price]])-1</f>
        <v>0.11131567130669073</v>
      </c>
      <c r="AG498" s="1">
        <f>(Table2[[#This Row],[Close Price]]/Table2[[#This Row],[Current Month Low]])-1</f>
        <v>8.8335220838051676E-3</v>
      </c>
      <c r="AH498" s="1">
        <f>(Table2[[#This Row],[Current Month High]]/Table2[[#This Row],[Close Price]])-1</f>
        <v>0.11131567130669073</v>
      </c>
      <c r="AI498">
        <v>24.8316120341266</v>
      </c>
      <c r="AJ498">
        <v>33.433193529059302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-0.06</v>
      </c>
      <c r="AM498" t="s">
        <v>3174</v>
      </c>
      <c r="AN498">
        <v>-1.66</v>
      </c>
      <c r="AO498" t="s">
        <v>3174</v>
      </c>
      <c r="AP498">
        <v>6.5406611660621006E-2</v>
      </c>
      <c r="AQ498">
        <f>(Table2[[#This Row],[Sharpe Ratio]]-AVERAGE(Table2[Sharpe Ratio]))/_xlfn.STDEV.P(Table2[Sharpe Ratio])</f>
        <v>4.6309823986351258E-2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-4.8688114998201915E-2</v>
      </c>
      <c r="AS498">
        <f>_xlfn.RANK.AVG(Table2[[#This Row],[1Y Return vs Nifty Z-Score]],Table2[1Y Return vs Nifty Z-Score])</f>
        <v>619</v>
      </c>
      <c r="AT498">
        <f>_xlfn.RANK.AVG(Table2[[#This Row],[6M Return vs Nifty Z-Score]],Table2[6M Return vs Nifty Z-Score])</f>
        <v>446</v>
      </c>
      <c r="AU498">
        <f>_xlfn.RANK.AVG(Table2[[#This Row],[Sharpe Ratio Z-Score]],Table2[Sharpe Ratio Z-Score])</f>
        <v>340</v>
      </c>
      <c r="AV498">
        <f>(Table2[[#This Row],[Rank 1Y]]+Table2[[#This Row],[Rank 6M]]+Table2[[#This Row],[Rank Sharpe]])/3</f>
        <v>468.33333333333331</v>
      </c>
    </row>
    <row r="499" spans="1:48" x14ac:dyDescent="0.3">
      <c r="A499" t="s">
        <v>2125</v>
      </c>
      <c r="B499" t="s">
        <v>2126</v>
      </c>
      <c r="C499" t="s">
        <v>3129</v>
      </c>
      <c r="D499" t="s">
        <v>562</v>
      </c>
      <c r="E499">
        <v>2920.5643935119901</v>
      </c>
      <c r="F499">
        <v>50.92</v>
      </c>
      <c r="G499">
        <v>-4.0505829298944196</v>
      </c>
      <c r="H499">
        <f>(Table2[[#This Row],[1Y Return vs Nifty]]-AVERAGE(Table2[1Y Return vs Nifty]))/_xlfn.STDEV.P(Table2[1Y Return vs Nifty])</f>
        <v>-0.49274030101469435</v>
      </c>
      <c r="I499">
        <v>-6.0212315726286096</v>
      </c>
      <c r="J499">
        <f>(Table2[[#This Row],[1M Return vs Nifty]]-AVERAGE(Table2[1M Return vs Nifty]))/_xlfn.STDEV.P(Table2[1M Return vs Nifty])</f>
        <v>-0.63373682717642077</v>
      </c>
      <c r="K499">
        <v>13.243105173737</v>
      </c>
      <c r="L499">
        <f>(Table2[[#This Row],[6M Return vs Nifty]]-AVERAGE(Table2[6M Return vs Nifty]))/_xlfn.STDEV.P(Table2[6M Return vs Nifty])</f>
        <v>0.1456701653257394</v>
      </c>
      <c r="M499">
        <v>3.1153538400761902</v>
      </c>
      <c r="N499">
        <f>(Table2[[#This Row],[1W Return vs Nifty]]-AVERAGE(Table2[1W Return vs Nifty]))/_xlfn.STDEV.P(Table2[1W Return vs Nifty])</f>
        <v>0.10088611564835172</v>
      </c>
      <c r="O499">
        <v>52.33</v>
      </c>
      <c r="P499">
        <v>52.930559136402799</v>
      </c>
      <c r="Q499">
        <v>48.682992703839297</v>
      </c>
      <c r="R499">
        <v>40.3434822471228</v>
      </c>
      <c r="S499" s="1">
        <f>(Table2[[#This Row],[Close Price]]-Table2[[#This Row],[20D EMA]])/Table2[[#This Row],[20D EMA]]</f>
        <v>-2.6944391362507102E-2</v>
      </c>
      <c r="T499" s="1">
        <f>(Table2[[#This Row],[Close Price]]-Table2[[#This Row],[50D EMA]])/Table2[[#This Row],[50D EMA]]</f>
        <v>-3.7984845979456935E-2</v>
      </c>
      <c r="U499" s="1">
        <f>(Table2[[#This Row],[Close Price]]-Table2[[#This Row],[200D EMA]])/Table2[[#This Row],[200D EMA]]</f>
        <v>4.5950488495426607E-2</v>
      </c>
      <c r="V499">
        <v>0.60800819218483904</v>
      </c>
      <c r="W499">
        <v>50.07</v>
      </c>
      <c r="X499">
        <v>51.98</v>
      </c>
      <c r="Y499">
        <v>50.07</v>
      </c>
      <c r="Z499">
        <v>54.1</v>
      </c>
      <c r="AA499">
        <v>50.07</v>
      </c>
      <c r="AB499">
        <v>54.1</v>
      </c>
      <c r="AC499" s="1">
        <f>(Table2[[#This Row],[Close Price]]/Table2[[#This Row],[Day Low]])-1</f>
        <v>1.6976233273417352E-2</v>
      </c>
      <c r="AD499" s="1">
        <f>(Table2[[#This Row],[Day High]]/Table2[[#This Row],[Close Price]])-1</f>
        <v>2.081696779261577E-2</v>
      </c>
      <c r="AE499" s="1">
        <f>(Table2[[#This Row],[Close Price]]/Table2[[#This Row],[Current Week Low]])-1</f>
        <v>1.6976233273417352E-2</v>
      </c>
      <c r="AF499" s="1">
        <f>(Table2[[#This Row],[Current Week High]]/Table2[[#This Row],[Close Price]])-1</f>
        <v>6.2450903377847533E-2</v>
      </c>
      <c r="AG499" s="1">
        <f>(Table2[[#This Row],[Close Price]]/Table2[[#This Row],[Current Month Low]])-1</f>
        <v>1.6976233273417352E-2</v>
      </c>
      <c r="AH499" s="1">
        <f>(Table2[[#This Row],[Current Month High]]/Table2[[#This Row],[Close Price]])-1</f>
        <v>6.2450903377847533E-2</v>
      </c>
      <c r="AI499">
        <v>23.723487824037701</v>
      </c>
      <c r="AJ499">
        <v>53.142857142857103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-0.16</v>
      </c>
      <c r="AM499" t="s">
        <v>3174</v>
      </c>
      <c r="AN499">
        <v>-0.66</v>
      </c>
      <c r="AO499" t="s">
        <v>3174</v>
      </c>
      <c r="AP499">
        <v>-5.7810149479272002E-2</v>
      </c>
      <c r="AQ499">
        <f>(Table2[[#This Row],[Sharpe Ratio]]-AVERAGE(Table2[Sharpe Ratio]))/_xlfn.STDEV.P(Table2[Sharpe Ratio])</f>
        <v>-1.392259005463589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464</v>
      </c>
      <c r="AT499">
        <f>_xlfn.RANK.AVG(Table2[[#This Row],[6M Return vs Nifty Z-Score]],Table2[6M Return vs Nifty Z-Score])</f>
        <v>269</v>
      </c>
      <c r="AU499">
        <f>_xlfn.RANK.AVG(Table2[[#This Row],[Sharpe Ratio Z-Score]],Table2[Sharpe Ratio Z-Score])</f>
        <v>672</v>
      </c>
      <c r="AV499">
        <f>(Table2[[#This Row],[Rank 1Y]]+Table2[[#This Row],[Rank 6M]]+Table2[[#This Row],[Rank Sharpe]])/3</f>
        <v>468.33333333333331</v>
      </c>
    </row>
    <row r="500" spans="1:48" x14ac:dyDescent="0.3">
      <c r="A500" t="s">
        <v>651</v>
      </c>
      <c r="B500" t="s">
        <v>652</v>
      </c>
      <c r="C500" t="s">
        <v>3135</v>
      </c>
      <c r="D500" t="s">
        <v>190</v>
      </c>
      <c r="E500">
        <v>29364.854845440001</v>
      </c>
      <c r="F500">
        <v>15481.6</v>
      </c>
      <c r="G500">
        <v>-26.5992316730546</v>
      </c>
      <c r="H500">
        <f>(Table2[[#This Row],[1Y Return vs Nifty]]-AVERAGE(Table2[1Y Return vs Nifty]))/_xlfn.STDEV.P(Table2[1Y Return vs Nifty])</f>
        <v>-0.87673844883479335</v>
      </c>
      <c r="I500">
        <v>3.8812511545188002</v>
      </c>
      <c r="J500">
        <f>(Table2[[#This Row],[1M Return vs Nifty]]-AVERAGE(Table2[1M Return vs Nifty]))/_xlfn.STDEV.P(Table2[1M Return vs Nifty])</f>
        <v>0.27231098992626773</v>
      </c>
      <c r="K500">
        <v>-7.7103309598507099</v>
      </c>
      <c r="L500">
        <f>(Table2[[#This Row],[6M Return vs Nifty]]-AVERAGE(Table2[6M Return vs Nifty]))/_xlfn.STDEV.P(Table2[6M Return vs Nifty])</f>
        <v>-0.54904253552186766</v>
      </c>
      <c r="M500">
        <v>3.6607456134449898</v>
      </c>
      <c r="N500">
        <f>(Table2[[#This Row],[1W Return vs Nifty]]-AVERAGE(Table2[1W Return vs Nifty]))/_xlfn.STDEV.P(Table2[1W Return vs Nifty])</f>
        <v>0.23286608120357419</v>
      </c>
      <c r="O500">
        <v>16102.94</v>
      </c>
      <c r="P500">
        <v>15979.5237784771</v>
      </c>
      <c r="Q500">
        <v>15285.1969553572</v>
      </c>
      <c r="R500">
        <v>32.739429978968197</v>
      </c>
      <c r="S500" s="1">
        <f>(Table2[[#This Row],[Close Price]]-Table2[[#This Row],[20D EMA]])/Table2[[#This Row],[20D EMA]]</f>
        <v>-3.8585500535926985E-2</v>
      </c>
      <c r="T500" s="1">
        <f>(Table2[[#This Row],[Close Price]]-Table2[[#This Row],[50D EMA]])/Table2[[#This Row],[50D EMA]]</f>
        <v>-3.11601137417972E-2</v>
      </c>
      <c r="U500" s="1">
        <f>(Table2[[#This Row],[Close Price]]-Table2[[#This Row],[200D EMA]])/Table2[[#This Row],[200D EMA]]</f>
        <v>1.2849232183034751E-2</v>
      </c>
      <c r="V500">
        <v>0.63169705641926899</v>
      </c>
      <c r="W500">
        <v>15366</v>
      </c>
      <c r="X500">
        <v>15999.05</v>
      </c>
      <c r="Y500">
        <v>15366</v>
      </c>
      <c r="Z500">
        <v>16445</v>
      </c>
      <c r="AA500">
        <v>15366</v>
      </c>
      <c r="AB500">
        <v>16158</v>
      </c>
      <c r="AC500" s="1">
        <f>(Table2[[#This Row],[Close Price]]/Table2[[#This Row],[Day Low]])-1</f>
        <v>7.5231029545750339E-3</v>
      </c>
      <c r="AD500" s="1">
        <f>(Table2[[#This Row],[Day High]]/Table2[[#This Row],[Close Price]])-1</f>
        <v>3.3423547953699728E-2</v>
      </c>
      <c r="AE500" s="1">
        <f>(Table2[[#This Row],[Close Price]]/Table2[[#This Row],[Current Week Low]])-1</f>
        <v>7.5231029545750339E-3</v>
      </c>
      <c r="AF500" s="1">
        <f>(Table2[[#This Row],[Current Week High]]/Table2[[#This Row],[Close Price]])-1</f>
        <v>6.2228710210830984E-2</v>
      </c>
      <c r="AG500" s="1">
        <f>(Table2[[#This Row],[Close Price]]/Table2[[#This Row],[Current Month Low]])-1</f>
        <v>7.5231029545750339E-3</v>
      </c>
      <c r="AH500" s="1">
        <f>(Table2[[#This Row],[Current Month High]]/Table2[[#This Row],[Close Price]])-1</f>
        <v>4.3690574617610611E-2</v>
      </c>
      <c r="AI500">
        <v>17.881872674658901</v>
      </c>
      <c r="AJ500">
        <v>19.318689788053899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-0.04</v>
      </c>
      <c r="AM500" t="s">
        <v>3174</v>
      </c>
      <c r="AN500">
        <v>-5.47</v>
      </c>
      <c r="AO500" t="s">
        <v>3174</v>
      </c>
      <c r="AP500">
        <v>8.0314023759399999E-2</v>
      </c>
      <c r="AQ500">
        <f>(Table2[[#This Row],[Sharpe Ratio]]-AVERAGE(Table2[Sharpe Ratio]))/_xlfn.STDEV.P(Table2[Sharpe Ratio])</f>
        <v>0.22035545036603357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-0.70024846286078557</v>
      </c>
      <c r="AS500">
        <f>_xlfn.RANK.AVG(Table2[[#This Row],[1Y Return vs Nifty Z-Score]],Table2[1Y Return vs Nifty Z-Score])</f>
        <v>617</v>
      </c>
      <c r="AT500">
        <f>_xlfn.RANK.AVG(Table2[[#This Row],[6M Return vs Nifty Z-Score]],Table2[6M Return vs Nifty Z-Score])</f>
        <v>503</v>
      </c>
      <c r="AU500">
        <f>_xlfn.RANK.AVG(Table2[[#This Row],[Sharpe Ratio Z-Score]],Table2[Sharpe Ratio Z-Score])</f>
        <v>288</v>
      </c>
      <c r="AV500">
        <f>(Table2[[#This Row],[Rank 1Y]]+Table2[[#This Row],[Rank 6M]]+Table2[[#This Row],[Rank Sharpe]])/3</f>
        <v>469.33333333333331</v>
      </c>
    </row>
    <row r="501" spans="1:48" x14ac:dyDescent="0.3">
      <c r="A501" t="s">
        <v>1052</v>
      </c>
      <c r="B501" t="s">
        <v>1053</v>
      </c>
      <c r="C501" t="s">
        <v>3141</v>
      </c>
      <c r="D501" t="s">
        <v>106</v>
      </c>
      <c r="E501">
        <v>13045.664376225001</v>
      </c>
      <c r="F501">
        <v>2330.25</v>
      </c>
      <c r="G501">
        <v>-16.8184183889392</v>
      </c>
      <c r="H501">
        <f>(Table2[[#This Row],[1Y Return vs Nifty]]-AVERAGE(Table2[1Y Return vs Nifty]))/_xlfn.STDEV.P(Table2[1Y Return vs Nifty])</f>
        <v>-0.71017351503077519</v>
      </c>
      <c r="I501">
        <v>-15.684881635931699</v>
      </c>
      <c r="J501">
        <f>(Table2[[#This Row],[1M Return vs Nifty]]-AVERAGE(Table2[1M Return vs Nifty]))/_xlfn.STDEV.P(Table2[1M Return vs Nifty])</f>
        <v>-1.517932163472884</v>
      </c>
      <c r="K501">
        <v>-24.570553599110699</v>
      </c>
      <c r="L501">
        <f>(Table2[[#This Row],[6M Return vs Nifty]]-AVERAGE(Table2[6M Return vs Nifty]))/_xlfn.STDEV.P(Table2[6M Return vs Nifty])</f>
        <v>-1.1080444448954183</v>
      </c>
      <c r="M501">
        <v>-3.19992578755922</v>
      </c>
      <c r="N501">
        <f>(Table2[[#This Row],[1W Return vs Nifty]]-AVERAGE(Table2[1W Return vs Nifty]))/_xlfn.STDEV.P(Table2[1W Return vs Nifty])</f>
        <v>-1.4273554685225647</v>
      </c>
      <c r="O501">
        <v>2520.86</v>
      </c>
      <c r="P501">
        <v>2709.84079134798</v>
      </c>
      <c r="Q501">
        <v>2618.76579038112</v>
      </c>
      <c r="R501">
        <v>25.733611931736199</v>
      </c>
      <c r="S501" s="1">
        <f>(Table2[[#This Row],[Close Price]]-Table2[[#This Row],[20D EMA]])/Table2[[#This Row],[20D EMA]]</f>
        <v>-7.5613084423569787E-2</v>
      </c>
      <c r="T501" s="1">
        <f>(Table2[[#This Row],[Close Price]]-Table2[[#This Row],[50D EMA]])/Table2[[#This Row],[50D EMA]]</f>
        <v>-0.14007863213216923</v>
      </c>
      <c r="U501" s="1">
        <f>(Table2[[#This Row],[Close Price]]-Table2[[#This Row],[200D EMA]])/Table2[[#This Row],[200D EMA]]</f>
        <v>-0.11017242986786197</v>
      </c>
      <c r="V501">
        <v>0.78208800306793602</v>
      </c>
      <c r="W501">
        <v>2234.0500000000002</v>
      </c>
      <c r="X501">
        <v>2357.85</v>
      </c>
      <c r="Y501">
        <v>2234.0500000000002</v>
      </c>
      <c r="Z501">
        <v>2395</v>
      </c>
      <c r="AA501">
        <v>2234.0500000000002</v>
      </c>
      <c r="AB501">
        <v>2395</v>
      </c>
      <c r="AC501" s="1">
        <f>(Table2[[#This Row],[Close Price]]/Table2[[#This Row],[Day Low]])-1</f>
        <v>4.3060808844922915E-2</v>
      </c>
      <c r="AD501" s="1">
        <f>(Table2[[#This Row],[Day High]]/Table2[[#This Row],[Close Price]])-1</f>
        <v>1.1844222722883879E-2</v>
      </c>
      <c r="AE501" s="1">
        <f>(Table2[[#This Row],[Close Price]]/Table2[[#This Row],[Current Week Low]])-1</f>
        <v>4.3060808844922915E-2</v>
      </c>
      <c r="AF501" s="1">
        <f>(Table2[[#This Row],[Current Week High]]/Table2[[#This Row],[Close Price]])-1</f>
        <v>2.778671816328715E-2</v>
      </c>
      <c r="AG501" s="1">
        <f>(Table2[[#This Row],[Close Price]]/Table2[[#This Row],[Current Month Low]])-1</f>
        <v>4.3060808844922915E-2</v>
      </c>
      <c r="AH501" s="1">
        <f>(Table2[[#This Row],[Current Month High]]/Table2[[#This Row],[Close Price]])-1</f>
        <v>2.778671816328715E-2</v>
      </c>
      <c r="AI501">
        <v>56.850123377320003</v>
      </c>
      <c r="AJ501">
        <v>34.308357348703098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</v>
      </c>
      <c r="AM501">
        <v>0</v>
      </c>
      <c r="AN501">
        <v>-13.61</v>
      </c>
      <c r="AO501" t="s">
        <v>3174</v>
      </c>
      <c r="AP501">
        <v>0.117414716906175</v>
      </c>
      <c r="AQ501">
        <f>(Table2[[#This Row],[Sharpe Ratio]]-AVERAGE(Table2[Sharpe Ratio]))/_xlfn.STDEV.P(Table2[Sharpe Ratio])</f>
        <v>0.6535100002680736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559</v>
      </c>
      <c r="AT501">
        <f>_xlfn.RANK.AVG(Table2[[#This Row],[6M Return vs Nifty Z-Score]],Table2[6M Return vs Nifty Z-Score])</f>
        <v>668</v>
      </c>
      <c r="AU501">
        <f>_xlfn.RANK.AVG(Table2[[#This Row],[Sharpe Ratio Z-Score]],Table2[Sharpe Ratio Z-Score])</f>
        <v>182</v>
      </c>
      <c r="AV501">
        <f>(Table2[[#This Row],[Rank 1Y]]+Table2[[#This Row],[Rank 6M]]+Table2[[#This Row],[Rank Sharpe]])/3</f>
        <v>469.66666666666669</v>
      </c>
    </row>
    <row r="502" spans="1:48" x14ac:dyDescent="0.3">
      <c r="A502" t="s">
        <v>1795</v>
      </c>
      <c r="B502" t="s">
        <v>1796</v>
      </c>
      <c r="C502" t="s">
        <v>3133</v>
      </c>
      <c r="D502" t="s">
        <v>51</v>
      </c>
      <c r="E502">
        <v>4427.7299325000004</v>
      </c>
      <c r="F502">
        <v>359.1</v>
      </c>
      <c r="G502">
        <v>-5.3632604037450902</v>
      </c>
      <c r="H502">
        <f>(Table2[[#This Row],[1Y Return vs Nifty]]-AVERAGE(Table2[1Y Return vs Nifty]))/_xlfn.STDEV.P(Table2[1Y Return vs Nifty])</f>
        <v>-0.51509488750834076</v>
      </c>
      <c r="I502">
        <v>12.745860420462099</v>
      </c>
      <c r="J502">
        <f>(Table2[[#This Row],[1M Return vs Nifty]]-AVERAGE(Table2[1M Return vs Nifty]))/_xlfn.STDEV.P(Table2[1M Return vs Nifty])</f>
        <v>1.0833964617400504</v>
      </c>
      <c r="K502">
        <v>12.8093843052335</v>
      </c>
      <c r="L502">
        <f>(Table2[[#This Row],[6M Return vs Nifty]]-AVERAGE(Table2[6M Return vs Nifty]))/_xlfn.STDEV.P(Table2[6M Return vs Nifty])</f>
        <v>0.13129011834675999</v>
      </c>
      <c r="M502">
        <v>1.39533179218153</v>
      </c>
      <c r="N502">
        <f>(Table2[[#This Row],[1W Return vs Nifty]]-AVERAGE(Table2[1W Return vs Nifty]))/_xlfn.STDEV.P(Table2[1W Return vs Nifty])</f>
        <v>-0.31534394450302311</v>
      </c>
      <c r="O502">
        <v>369.38</v>
      </c>
      <c r="P502">
        <v>355.59479408924699</v>
      </c>
      <c r="Q502">
        <v>323.58177580399899</v>
      </c>
      <c r="R502">
        <v>33.877011890216302</v>
      </c>
      <c r="S502" s="1">
        <f>(Table2[[#This Row],[Close Price]]-Table2[[#This Row],[20D EMA]])/Table2[[#This Row],[20D EMA]]</f>
        <v>-2.7830418539173677E-2</v>
      </c>
      <c r="T502" s="1">
        <f>(Table2[[#This Row],[Close Price]]-Table2[[#This Row],[50D EMA]])/Table2[[#This Row],[50D EMA]]</f>
        <v>9.8573037879550601E-3</v>
      </c>
      <c r="U502" s="1">
        <f>(Table2[[#This Row],[Close Price]]-Table2[[#This Row],[200D EMA]])/Table2[[#This Row],[200D EMA]]</f>
        <v>0.10976583618700221</v>
      </c>
      <c r="V502">
        <v>0.446028802005557</v>
      </c>
      <c r="W502">
        <v>352.7</v>
      </c>
      <c r="X502">
        <v>369.95</v>
      </c>
      <c r="Y502">
        <v>352.7</v>
      </c>
      <c r="Z502">
        <v>377.05</v>
      </c>
      <c r="AA502">
        <v>352.7</v>
      </c>
      <c r="AB502">
        <v>377.05</v>
      </c>
      <c r="AC502" s="1">
        <f>(Table2[[#This Row],[Close Price]]/Table2[[#This Row],[Day Low]])-1</f>
        <v>1.8145732917493662E-2</v>
      </c>
      <c r="AD502" s="1">
        <f>(Table2[[#This Row],[Day High]]/Table2[[#This Row],[Close Price]])-1</f>
        <v>3.0214424951267027E-2</v>
      </c>
      <c r="AE502" s="1">
        <f>(Table2[[#This Row],[Close Price]]/Table2[[#This Row],[Current Week Low]])-1</f>
        <v>1.8145732917493662E-2</v>
      </c>
      <c r="AF502" s="1">
        <f>(Table2[[#This Row],[Current Week High]]/Table2[[#This Row],[Close Price]])-1</f>
        <v>4.9986076301865801E-2</v>
      </c>
      <c r="AG502" s="1">
        <f>(Table2[[#This Row],[Close Price]]/Table2[[#This Row],[Current Month Low]])-1</f>
        <v>1.8145732917493662E-2</v>
      </c>
      <c r="AH502" s="1">
        <f>(Table2[[#This Row],[Current Month High]]/Table2[[#This Row],[Close Price]])-1</f>
        <v>4.9986076301865801E-2</v>
      </c>
      <c r="AI502">
        <v>14.4249512670565</v>
      </c>
      <c r="AJ502">
        <v>43.582566973210703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-0.09</v>
      </c>
      <c r="AM502" t="s">
        <v>3174</v>
      </c>
      <c r="AN502">
        <v>-9.73</v>
      </c>
      <c r="AO502" t="s">
        <v>3174</v>
      </c>
      <c r="AP502">
        <v>-5.1540541519356997E-2</v>
      </c>
      <c r="AQ502">
        <f>(Table2[[#This Row],[Sharpe Ratio]]-AVERAGE(Table2[Sharpe Ratio]))/_xlfn.STDEV.P(Table2[Sharpe Ratio])</f>
        <v>-1.3190606637723559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-0.93481291569690939</v>
      </c>
      <c r="AS502">
        <f>_xlfn.RANK.AVG(Table2[[#This Row],[1Y Return vs Nifty Z-Score]],Table2[1Y Return vs Nifty Z-Score])</f>
        <v>475</v>
      </c>
      <c r="AT502">
        <f>_xlfn.RANK.AVG(Table2[[#This Row],[6M Return vs Nifty Z-Score]],Table2[6M Return vs Nifty Z-Score])</f>
        <v>271</v>
      </c>
      <c r="AU502">
        <f>_xlfn.RANK.AVG(Table2[[#This Row],[Sharpe Ratio Z-Score]],Table2[Sharpe Ratio Z-Score])</f>
        <v>663</v>
      </c>
      <c r="AV502">
        <f>(Table2[[#This Row],[Rank 1Y]]+Table2[[#This Row],[Rank 6M]]+Table2[[#This Row],[Rank Sharpe]])/3</f>
        <v>469.66666666666669</v>
      </c>
    </row>
    <row r="503" spans="1:48" x14ac:dyDescent="0.3">
      <c r="A503" t="s">
        <v>775</v>
      </c>
      <c r="B503" t="s">
        <v>776</v>
      </c>
      <c r="C503" t="s">
        <v>3143</v>
      </c>
      <c r="D503" t="s">
        <v>482</v>
      </c>
      <c r="E503">
        <v>21023.90849776</v>
      </c>
      <c r="F503">
        <v>2028.05</v>
      </c>
      <c r="G503">
        <v>-20.165715108620201</v>
      </c>
      <c r="H503">
        <f>(Table2[[#This Row],[1Y Return vs Nifty]]-AVERAGE(Table2[1Y Return vs Nifty]))/_xlfn.STDEV.P(Table2[1Y Return vs Nifty])</f>
        <v>-0.76717718541486823</v>
      </c>
      <c r="I503">
        <v>9.4550389690474095</v>
      </c>
      <c r="J503">
        <f>(Table2[[#This Row],[1M Return vs Nifty]]-AVERAGE(Table2[1M Return vs Nifty]))/_xlfn.STDEV.P(Table2[1M Return vs Nifty])</f>
        <v>0.78229605341973263</v>
      </c>
      <c r="K503">
        <v>24.086155178870801</v>
      </c>
      <c r="L503">
        <f>(Table2[[#This Row],[6M Return vs Nifty]]-AVERAGE(Table2[6M Return vs Nifty]))/_xlfn.STDEV.P(Table2[6M Return vs Nifty])</f>
        <v>0.50517227784165797</v>
      </c>
      <c r="M503">
        <v>9.8128180747260103</v>
      </c>
      <c r="N503">
        <f>(Table2[[#This Row],[1W Return vs Nifty]]-AVERAGE(Table2[1W Return vs Nifty]))/_xlfn.STDEV.P(Table2[1W Return vs Nifty])</f>
        <v>1.7216129805522971</v>
      </c>
      <c r="O503">
        <v>2007.27</v>
      </c>
      <c r="P503">
        <v>1986.4116405735999</v>
      </c>
      <c r="Q503">
        <v>1864.6563416531401</v>
      </c>
      <c r="R503">
        <v>52.352594209382502</v>
      </c>
      <c r="S503" s="1">
        <f>(Table2[[#This Row],[Close Price]]-Table2[[#This Row],[20D EMA]])/Table2[[#This Row],[20D EMA]]</f>
        <v>1.0352369138182693E-2</v>
      </c>
      <c r="T503" s="1">
        <f>(Table2[[#This Row],[Close Price]]-Table2[[#This Row],[50D EMA]])/Table2[[#This Row],[50D EMA]]</f>
        <v>2.0961596567354215E-2</v>
      </c>
      <c r="U503" s="1">
        <f>(Table2[[#This Row],[Close Price]]-Table2[[#This Row],[200D EMA]])/Table2[[#This Row],[200D EMA]]</f>
        <v>8.7626687393775021E-2</v>
      </c>
      <c r="V503">
        <v>0.794742382245194</v>
      </c>
      <c r="W503">
        <v>2012.35</v>
      </c>
      <c r="X503">
        <v>2088.9499999999998</v>
      </c>
      <c r="Y503">
        <v>2012.35</v>
      </c>
      <c r="Z503">
        <v>2134.9499999999998</v>
      </c>
      <c r="AA503">
        <v>2012.35</v>
      </c>
      <c r="AB503">
        <v>2134.9499999999998</v>
      </c>
      <c r="AC503" s="1">
        <f>(Table2[[#This Row],[Close Price]]/Table2[[#This Row],[Day Low]])-1</f>
        <v>7.8018237384152034E-3</v>
      </c>
      <c r="AD503" s="1">
        <f>(Table2[[#This Row],[Day High]]/Table2[[#This Row],[Close Price]])-1</f>
        <v>3.0028845442666485E-2</v>
      </c>
      <c r="AE503" s="1">
        <f>(Table2[[#This Row],[Close Price]]/Table2[[#This Row],[Current Week Low]])-1</f>
        <v>7.8018237384152034E-3</v>
      </c>
      <c r="AF503" s="1">
        <f>(Table2[[#This Row],[Current Week High]]/Table2[[#This Row],[Close Price]])-1</f>
        <v>5.2710731983925285E-2</v>
      </c>
      <c r="AG503" s="1">
        <f>(Table2[[#This Row],[Close Price]]/Table2[[#This Row],[Current Month Low]])-1</f>
        <v>7.8018237384152034E-3</v>
      </c>
      <c r="AH503" s="1">
        <f>(Table2[[#This Row],[Current Month High]]/Table2[[#This Row],[Close Price]])-1</f>
        <v>5.2710731983925285E-2</v>
      </c>
      <c r="AI503">
        <v>14.8886861763763</v>
      </c>
      <c r="AJ503">
        <v>38.698536451921697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0.05</v>
      </c>
      <c r="AM503" t="s">
        <v>3175</v>
      </c>
      <c r="AN503">
        <v>2.8</v>
      </c>
      <c r="AO503" t="s">
        <v>3175</v>
      </c>
      <c r="AP503">
        <v>-4.5448230120359999E-2</v>
      </c>
      <c r="AQ503">
        <f>(Table2[[#This Row],[Sharpe Ratio]]-AVERAGE(Table2[Sharpe Ratio]))/_xlfn.STDEV.P(Table2[Sharpe Ratio])</f>
        <v>-1.2479322783415032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0.99397184805731642</v>
      </c>
      <c r="AS503">
        <f>_xlfn.RANK.AVG(Table2[[#This Row],[1Y Return vs Nifty Z-Score]],Table2[1Y Return vs Nifty Z-Score])</f>
        <v>576</v>
      </c>
      <c r="AT503">
        <f>_xlfn.RANK.AVG(Table2[[#This Row],[6M Return vs Nifty Z-Score]],Table2[6M Return vs Nifty Z-Score])</f>
        <v>179</v>
      </c>
      <c r="AU503">
        <f>_xlfn.RANK.AVG(Table2[[#This Row],[Sharpe Ratio Z-Score]],Table2[Sharpe Ratio Z-Score])</f>
        <v>655</v>
      </c>
      <c r="AV503">
        <f>(Table2[[#This Row],[Rank 1Y]]+Table2[[#This Row],[Rank 6M]]+Table2[[#This Row],[Rank Sharpe]])/3</f>
        <v>470</v>
      </c>
    </row>
    <row r="504" spans="1:48" x14ac:dyDescent="0.3">
      <c r="A504" t="s">
        <v>447</v>
      </c>
      <c r="B504" t="s">
        <v>448</v>
      </c>
      <c r="C504" t="s">
        <v>3129</v>
      </c>
      <c r="D504" t="s">
        <v>34</v>
      </c>
      <c r="E504">
        <v>50271.320250712</v>
      </c>
      <c r="F504">
        <v>57.91</v>
      </c>
      <c r="G504">
        <v>-14.705682728466099</v>
      </c>
      <c r="H504">
        <f>(Table2[[#This Row],[1Y Return vs Nifty]]-AVERAGE(Table2[1Y Return vs Nifty]))/_xlfn.STDEV.P(Table2[1Y Return vs Nifty])</f>
        <v>-0.67419412709954774</v>
      </c>
      <c r="I504">
        <v>-2.9030303318016002</v>
      </c>
      <c r="J504">
        <f>(Table2[[#This Row],[1M Return vs Nifty]]-AVERAGE(Table2[1M Return vs Nifty]))/_xlfn.STDEV.P(Table2[1M Return vs Nifty])</f>
        <v>-0.34843065645290283</v>
      </c>
      <c r="K504">
        <v>-22.0113514807196</v>
      </c>
      <c r="L504">
        <f>(Table2[[#This Row],[6M Return vs Nifty]]-AVERAGE(Table2[6M Return vs Nifty]))/_xlfn.STDEV.P(Table2[6M Return vs Nifty])</f>
        <v>-1.0231939122979288</v>
      </c>
      <c r="M504">
        <v>0.92712091087779003</v>
      </c>
      <c r="N504">
        <f>(Table2[[#This Row],[1W Return vs Nifty]]-AVERAGE(Table2[1W Return vs Nifty]))/_xlfn.STDEV.P(Table2[1W Return vs Nifty])</f>
        <v>-0.42864681961856305</v>
      </c>
      <c r="O504">
        <v>59.26</v>
      </c>
      <c r="P504">
        <v>60.187494411569602</v>
      </c>
      <c r="Q504">
        <v>58.000510469286198</v>
      </c>
      <c r="R504">
        <v>37.373354087487002</v>
      </c>
      <c r="S504" s="1">
        <f>(Table2[[#This Row],[Close Price]]-Table2[[#This Row],[20D EMA]])/Table2[[#This Row],[20D EMA]]</f>
        <v>-2.2780965237934551E-2</v>
      </c>
      <c r="T504" s="1">
        <f>(Table2[[#This Row],[Close Price]]-Table2[[#This Row],[50D EMA]])/Table2[[#This Row],[50D EMA]]</f>
        <v>-3.7839993736835338E-2</v>
      </c>
      <c r="U504" s="1">
        <f>(Table2[[#This Row],[Close Price]]-Table2[[#This Row],[200D EMA]])/Table2[[#This Row],[200D EMA]]</f>
        <v>-1.560511598154474E-3</v>
      </c>
      <c r="V504">
        <v>0.84006529719351497</v>
      </c>
      <c r="W504">
        <v>56.56</v>
      </c>
      <c r="X504">
        <v>58.37</v>
      </c>
      <c r="Y504">
        <v>56.56</v>
      </c>
      <c r="Z504">
        <v>59.62</v>
      </c>
      <c r="AA504">
        <v>56.56</v>
      </c>
      <c r="AB504">
        <v>59.15</v>
      </c>
      <c r="AC504" s="1">
        <f>(Table2[[#This Row],[Close Price]]/Table2[[#This Row],[Day Low]])-1</f>
        <v>2.3868458274398874E-2</v>
      </c>
      <c r="AD504" s="1">
        <f>(Table2[[#This Row],[Day High]]/Table2[[#This Row],[Close Price]])-1</f>
        <v>7.9433603868070968E-3</v>
      </c>
      <c r="AE504" s="1">
        <f>(Table2[[#This Row],[Close Price]]/Table2[[#This Row],[Current Week Low]])-1</f>
        <v>2.3868458274398874E-2</v>
      </c>
      <c r="AF504" s="1">
        <f>(Table2[[#This Row],[Current Week High]]/Table2[[#This Row],[Close Price]])-1</f>
        <v>2.9528578829217667E-2</v>
      </c>
      <c r="AG504" s="1">
        <f>(Table2[[#This Row],[Close Price]]/Table2[[#This Row],[Current Month Low]])-1</f>
        <v>2.3868458274398874E-2</v>
      </c>
      <c r="AH504" s="1">
        <f>(Table2[[#This Row],[Current Month High]]/Table2[[#This Row],[Close Price]])-1</f>
        <v>2.141253669487142E-2</v>
      </c>
      <c r="AI504">
        <v>32.792263857710203</v>
      </c>
      <c r="AJ504">
        <v>41.762545899632798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-0.09</v>
      </c>
      <c r="AM504" t="s">
        <v>3174</v>
      </c>
      <c r="AN504">
        <v>-3.55</v>
      </c>
      <c r="AO504" t="s">
        <v>3174</v>
      </c>
      <c r="AP504">
        <v>0.101548666575901</v>
      </c>
      <c r="AQ504">
        <f>(Table2[[#This Row],[Sharpe Ratio]]-AVERAGE(Table2[Sharpe Ratio]))/_xlfn.STDEV.P(Table2[Sharpe Ratio])</f>
        <v>0.468272170280783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542</v>
      </c>
      <c r="AT504">
        <f>_xlfn.RANK.AVG(Table2[[#This Row],[6M Return vs Nifty Z-Score]],Table2[6M Return vs Nifty Z-Score])</f>
        <v>645</v>
      </c>
      <c r="AU504">
        <f>_xlfn.RANK.AVG(Table2[[#This Row],[Sharpe Ratio Z-Score]],Table2[Sharpe Ratio Z-Score])</f>
        <v>224</v>
      </c>
      <c r="AV504">
        <f>(Table2[[#This Row],[Rank 1Y]]+Table2[[#This Row],[Rank 6M]]+Table2[[#This Row],[Rank Sharpe]])/3</f>
        <v>470.33333333333331</v>
      </c>
    </row>
    <row r="505" spans="1:48" x14ac:dyDescent="0.3">
      <c r="A505" t="s">
        <v>534</v>
      </c>
      <c r="B505" t="s">
        <v>535</v>
      </c>
      <c r="C505" t="s">
        <v>3129</v>
      </c>
      <c r="D505" t="s">
        <v>43</v>
      </c>
      <c r="E505">
        <v>40060.92261768</v>
      </c>
      <c r="F505">
        <v>1160.8</v>
      </c>
      <c r="G505">
        <v>2.56592362239105</v>
      </c>
      <c r="H505">
        <f>(Table2[[#This Row],[1Y Return vs Nifty]]-AVERAGE(Table2[1Y Return vs Nifty]))/_xlfn.STDEV.P(Table2[1Y Return vs Nifty])</f>
        <v>-0.38006276143982903</v>
      </c>
      <c r="I505">
        <v>4.6385779682220702</v>
      </c>
      <c r="J505">
        <f>(Table2[[#This Row],[1M Return vs Nifty]]-AVERAGE(Table2[1M Return vs Nifty]))/_xlfn.STDEV.P(Table2[1M Return vs Nifty])</f>
        <v>0.34160414855082682</v>
      </c>
      <c r="K505">
        <v>2.3887147026081799</v>
      </c>
      <c r="L505">
        <f>(Table2[[#This Row],[6M Return vs Nifty]]-AVERAGE(Table2[6M Return vs Nifty]))/_xlfn.STDEV.P(Table2[6M Return vs Nifty])</f>
        <v>-0.21420794116606179</v>
      </c>
      <c r="M505">
        <v>2.3472389635350299</v>
      </c>
      <c r="N505">
        <f>(Table2[[#This Row],[1W Return vs Nifty]]-AVERAGE(Table2[1W Return vs Nifty]))/_xlfn.STDEV.P(Table2[1W Return vs Nifty])</f>
        <v>-8.4990862880631221E-2</v>
      </c>
      <c r="O505">
        <v>1156.8599999999999</v>
      </c>
      <c r="P505">
        <v>1114.5688202901199</v>
      </c>
      <c r="Q505">
        <v>1017.1003071991501</v>
      </c>
      <c r="R505">
        <v>46.198887475459202</v>
      </c>
      <c r="S505" s="1">
        <f>(Table2[[#This Row],[Close Price]]-Table2[[#This Row],[20D EMA]])/Table2[[#This Row],[20D EMA]]</f>
        <v>3.4057707933544722E-3</v>
      </c>
      <c r="T505" s="1">
        <f>(Table2[[#This Row],[Close Price]]-Table2[[#This Row],[50D EMA]])/Table2[[#This Row],[50D EMA]]</f>
        <v>4.1478981708681008E-2</v>
      </c>
      <c r="U505" s="1">
        <f>(Table2[[#This Row],[Close Price]]-Table2[[#This Row],[200D EMA]])/Table2[[#This Row],[200D EMA]]</f>
        <v>0.14128369816008055</v>
      </c>
      <c r="V505">
        <v>0.56281176149241596</v>
      </c>
      <c r="W505">
        <v>1158.1500000000001</v>
      </c>
      <c r="X505">
        <v>1189.95</v>
      </c>
      <c r="Y505">
        <v>1158.1500000000001</v>
      </c>
      <c r="Z505">
        <v>1201.8499999999999</v>
      </c>
      <c r="AA505">
        <v>1158.1500000000001</v>
      </c>
      <c r="AB505">
        <v>1201.8499999999999</v>
      </c>
      <c r="AC505" s="1">
        <f>(Table2[[#This Row],[Close Price]]/Table2[[#This Row],[Day Low]])-1</f>
        <v>2.2881319345506856E-3</v>
      </c>
      <c r="AD505" s="1">
        <f>(Table2[[#This Row],[Day High]]/Table2[[#This Row],[Close Price]])-1</f>
        <v>2.5111991729841465E-2</v>
      </c>
      <c r="AE505" s="1">
        <f>(Table2[[#This Row],[Close Price]]/Table2[[#This Row],[Current Week Low]])-1</f>
        <v>2.2881319345506856E-3</v>
      </c>
      <c r="AF505" s="1">
        <f>(Table2[[#This Row],[Current Week High]]/Table2[[#This Row],[Close Price]])-1</f>
        <v>3.5363542384562408E-2</v>
      </c>
      <c r="AG505" s="1">
        <f>(Table2[[#This Row],[Close Price]]/Table2[[#This Row],[Current Month Low]])-1</f>
        <v>2.2881319345506856E-3</v>
      </c>
      <c r="AH505" s="1">
        <f>(Table2[[#This Row],[Current Month High]]/Table2[[#This Row],[Close Price]])-1</f>
        <v>3.5363542384562408E-2</v>
      </c>
      <c r="AI505">
        <v>4.4839765678842101</v>
      </c>
      <c r="AJ505">
        <v>35.885279484928297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0.12</v>
      </c>
      <c r="AM505" t="s">
        <v>3175</v>
      </c>
      <c r="AN505">
        <v>0.93</v>
      </c>
      <c r="AO505" t="s">
        <v>3175</v>
      </c>
      <c r="AP505">
        <v>-1.1342878974331E-2</v>
      </c>
      <c r="AQ505">
        <f>(Table2[[#This Row],[Sharpe Ratio]]-AVERAGE(Table2[Sharpe Ratio]))/_xlfn.STDEV.P(Table2[Sharpe Ratio])</f>
        <v>-0.84974866580181774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-1.187406082737513</v>
      </c>
      <c r="AS505">
        <f>_xlfn.RANK.AVG(Table2[[#This Row],[1Y Return vs Nifty Z-Score]],Table2[1Y Return vs Nifty Z-Score])</f>
        <v>429</v>
      </c>
      <c r="AT505">
        <f>_xlfn.RANK.AVG(Table2[[#This Row],[6M Return vs Nifty Z-Score]],Table2[6M Return vs Nifty Z-Score])</f>
        <v>395</v>
      </c>
      <c r="AU505">
        <f>_xlfn.RANK.AVG(Table2[[#This Row],[Sharpe Ratio Z-Score]],Table2[Sharpe Ratio Z-Score])</f>
        <v>587</v>
      </c>
      <c r="AV505">
        <f>(Table2[[#This Row],[Rank 1Y]]+Table2[[#This Row],[Rank 6M]]+Table2[[#This Row],[Rank Sharpe]])/3</f>
        <v>470.33333333333331</v>
      </c>
    </row>
    <row r="506" spans="1:48" x14ac:dyDescent="0.3">
      <c r="A506" t="s">
        <v>483</v>
      </c>
      <c r="B506" t="s">
        <v>484</v>
      </c>
      <c r="C506" t="s">
        <v>3129</v>
      </c>
      <c r="D506" t="s">
        <v>485</v>
      </c>
      <c r="E506">
        <v>44255.984762824999</v>
      </c>
      <c r="F506">
        <v>695.15</v>
      </c>
      <c r="G506">
        <v>-48.160672843752799</v>
      </c>
      <c r="H506">
        <f>(Table2[[#This Row],[1Y Return vs Nifty]]-AVERAGE(Table2[1Y Return vs Nifty]))/_xlfn.STDEV.P(Table2[1Y Return vs Nifty])</f>
        <v>-1.2439246854997119</v>
      </c>
      <c r="I506">
        <v>25.396460277103401</v>
      </c>
      <c r="J506">
        <f>(Table2[[#This Row],[1M Return vs Nifty]]-AVERAGE(Table2[1M Return vs Nifty]))/_xlfn.STDEV.P(Table2[1M Return vs Nifty])</f>
        <v>2.2408888503636142</v>
      </c>
      <c r="K506">
        <v>58.114938684811001</v>
      </c>
      <c r="L506">
        <f>(Table2[[#This Row],[6M Return vs Nifty]]-AVERAGE(Table2[6M Return vs Nifty]))/_xlfn.STDEV.P(Table2[6M Return vs Nifty])</f>
        <v>1.633399072972203</v>
      </c>
      <c r="M506">
        <v>7.2017001671648897</v>
      </c>
      <c r="N506">
        <f>(Table2[[#This Row],[1W Return vs Nifty]]-AVERAGE(Table2[1W Return vs Nifty]))/_xlfn.STDEV.P(Table2[1W Return vs Nifty])</f>
        <v>1.0897456361442457</v>
      </c>
      <c r="O506">
        <v>668.93</v>
      </c>
      <c r="P506">
        <v>603.78102394586494</v>
      </c>
      <c r="Q506">
        <v>550.228785999504</v>
      </c>
      <c r="R506">
        <v>54.332914918064397</v>
      </c>
      <c r="S506" s="1">
        <f>(Table2[[#This Row],[Close Price]]-Table2[[#This Row],[20D EMA]])/Table2[[#This Row],[20D EMA]]</f>
        <v>3.9196926434754052E-2</v>
      </c>
      <c r="T506" s="1">
        <f>(Table2[[#This Row],[Close Price]]-Table2[[#This Row],[50D EMA]])/Table2[[#This Row],[50D EMA]]</f>
        <v>0.15132800209091563</v>
      </c>
      <c r="U506" s="1">
        <f>(Table2[[#This Row],[Close Price]]-Table2[[#This Row],[200D EMA]])/Table2[[#This Row],[200D EMA]]</f>
        <v>0.26338355550999221</v>
      </c>
      <c r="V506">
        <v>1.20822755448728</v>
      </c>
      <c r="W506">
        <v>691</v>
      </c>
      <c r="X506">
        <v>732.5</v>
      </c>
      <c r="Y506">
        <v>655.04999999999995</v>
      </c>
      <c r="Z506">
        <v>755.9</v>
      </c>
      <c r="AA506">
        <v>681.7</v>
      </c>
      <c r="AB506">
        <v>755.9</v>
      </c>
      <c r="AC506" s="1">
        <f>(Table2[[#This Row],[Close Price]]/Table2[[#This Row],[Day Low]])-1</f>
        <v>6.0057887120115172E-3</v>
      </c>
      <c r="AD506" s="1">
        <f>(Table2[[#This Row],[Day High]]/Table2[[#This Row],[Close Price]])-1</f>
        <v>5.3729410918506915E-2</v>
      </c>
      <c r="AE506" s="1">
        <f>(Table2[[#This Row],[Close Price]]/Table2[[#This Row],[Current Week Low]])-1</f>
        <v>6.1216701015189612E-2</v>
      </c>
      <c r="AF506" s="1">
        <f>(Table2[[#This Row],[Current Week High]]/Table2[[#This Row],[Close Price]])-1</f>
        <v>8.7391210530101349E-2</v>
      </c>
      <c r="AG506" s="1">
        <f>(Table2[[#This Row],[Close Price]]/Table2[[#This Row],[Current Month Low]])-1</f>
        <v>1.9730086548334969E-2</v>
      </c>
      <c r="AH506" s="1">
        <f>(Table2[[#This Row],[Current Month High]]/Table2[[#This Row],[Close Price]])-1</f>
        <v>8.7391210530101349E-2</v>
      </c>
      <c r="AI506">
        <v>43.609292958354303</v>
      </c>
      <c r="AJ506">
        <v>124.24193548386999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0.41</v>
      </c>
      <c r="AM506" t="s">
        <v>3175</v>
      </c>
      <c r="AN506">
        <v>4.63</v>
      </c>
      <c r="AO506" t="s">
        <v>3175</v>
      </c>
      <c r="AP506">
        <v>-5.3166726248279998E-2</v>
      </c>
      <c r="AQ506">
        <f>(Table2[[#This Row],[Sharpe Ratio]]-AVERAGE(Table2[Sharpe Ratio]))/_xlfn.STDEV.P(Table2[Sharpe Ratio])</f>
        <v>-1.3380465439425071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2.3820623300378436</v>
      </c>
      <c r="AS506">
        <f>_xlfn.RANK.AVG(Table2[[#This Row],[1Y Return vs Nifty Z-Score]],Table2[1Y Return vs Nifty Z-Score])</f>
        <v>703</v>
      </c>
      <c r="AT506">
        <f>_xlfn.RANK.AVG(Table2[[#This Row],[6M Return vs Nifty Z-Score]],Table2[6M Return vs Nifty Z-Score])</f>
        <v>46</v>
      </c>
      <c r="AU506">
        <f>_xlfn.RANK.AVG(Table2[[#This Row],[Sharpe Ratio Z-Score]],Table2[Sharpe Ratio Z-Score])</f>
        <v>664</v>
      </c>
      <c r="AV506">
        <f>(Table2[[#This Row],[Rank 1Y]]+Table2[[#This Row],[Rank 6M]]+Table2[[#This Row],[Rank Sharpe]])/3</f>
        <v>471</v>
      </c>
    </row>
    <row r="507" spans="1:48" x14ac:dyDescent="0.3">
      <c r="A507" t="s">
        <v>2021</v>
      </c>
      <c r="B507" t="s">
        <v>2022</v>
      </c>
      <c r="C507" t="s">
        <v>3141</v>
      </c>
      <c r="D507" t="s">
        <v>485</v>
      </c>
      <c r="E507">
        <v>3299.8442399999999</v>
      </c>
      <c r="F507">
        <v>381.15</v>
      </c>
      <c r="G507">
        <v>-16.1602236123762</v>
      </c>
      <c r="H507">
        <f>(Table2[[#This Row],[1Y Return vs Nifty]]-AVERAGE(Table2[1Y Return vs Nifty]))/_xlfn.STDEV.P(Table2[1Y Return vs Nifty])</f>
        <v>-0.69896461386849496</v>
      </c>
      <c r="I507">
        <v>-52.9593106012642</v>
      </c>
      <c r="J507">
        <f>(Table2[[#This Row],[1M Return vs Nifty]]-AVERAGE(Table2[1M Return vs Nifty]))/_xlfn.STDEV.P(Table2[1M Return vs Nifty])</f>
        <v>-4.9284319268506582</v>
      </c>
      <c r="K507">
        <v>-54.563699966648599</v>
      </c>
      <c r="L507">
        <f>(Table2[[#This Row],[6M Return vs Nifty]]-AVERAGE(Table2[6M Return vs Nifty]))/_xlfn.STDEV.P(Table2[6M Return vs Nifty])</f>
        <v>-2.1024693968253501</v>
      </c>
      <c r="M507">
        <v>-3.3753091336001599</v>
      </c>
      <c r="N507">
        <f>(Table2[[#This Row],[1W Return vs Nifty]]-AVERAGE(Table2[1W Return vs Nifty]))/_xlfn.STDEV.P(Table2[1W Return vs Nifty])</f>
        <v>-1.469796680692794</v>
      </c>
      <c r="O507">
        <v>406.64</v>
      </c>
      <c r="P507">
        <v>438.72959790962602</v>
      </c>
      <c r="Q507">
        <v>473.85331367424902</v>
      </c>
      <c r="R507">
        <v>30.5555714330293</v>
      </c>
      <c r="S507" s="1">
        <f>(Table2[[#This Row],[Close Price]]-Table2[[#This Row],[20D EMA]])/Table2[[#This Row],[20D EMA]]</f>
        <v>-6.2684438323824532E-2</v>
      </c>
      <c r="T507" s="1">
        <f>(Table2[[#This Row],[Close Price]]-Table2[[#This Row],[50D EMA]])/Table2[[#This Row],[50D EMA]]</f>
        <v>-0.13124165359248655</v>
      </c>
      <c r="U507" s="1">
        <f>(Table2[[#This Row],[Close Price]]-Table2[[#This Row],[200D EMA]])/Table2[[#This Row],[200D EMA]]</f>
        <v>-0.19563715394418038</v>
      </c>
      <c r="V507">
        <v>0.60791635779570197</v>
      </c>
      <c r="W507">
        <v>375.05</v>
      </c>
      <c r="X507">
        <v>389.4</v>
      </c>
      <c r="Y507">
        <v>375.05</v>
      </c>
      <c r="Z507">
        <v>410.65</v>
      </c>
      <c r="AA507">
        <v>375.05</v>
      </c>
      <c r="AB507">
        <v>410.65</v>
      </c>
      <c r="AC507" s="1">
        <f>(Table2[[#This Row],[Close Price]]/Table2[[#This Row],[Day Low]])-1</f>
        <v>1.6264498066924427E-2</v>
      </c>
      <c r="AD507" s="1">
        <f>(Table2[[#This Row],[Day High]]/Table2[[#This Row],[Close Price]])-1</f>
        <v>2.1645021645021689E-2</v>
      </c>
      <c r="AE507" s="1">
        <f>(Table2[[#This Row],[Close Price]]/Table2[[#This Row],[Current Week Low]])-1</f>
        <v>1.6264498066924427E-2</v>
      </c>
      <c r="AF507" s="1">
        <f>(Table2[[#This Row],[Current Week High]]/Table2[[#This Row],[Close Price]])-1</f>
        <v>7.7397350124622788E-2</v>
      </c>
      <c r="AG507" s="1">
        <f>(Table2[[#This Row],[Close Price]]/Table2[[#This Row],[Current Month Low]])-1</f>
        <v>1.6264498066924427E-2</v>
      </c>
      <c r="AH507" s="1">
        <f>(Table2[[#This Row],[Current Month High]]/Table2[[#This Row],[Close Price]])-1</f>
        <v>7.7397350124622788E-2</v>
      </c>
      <c r="AI507">
        <v>96.110455201364303</v>
      </c>
      <c r="AJ507">
        <v>22.951612903225801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-0.28999999999999998</v>
      </c>
      <c r="AM507" t="s">
        <v>3174</v>
      </c>
      <c r="AN507">
        <v>-4.71</v>
      </c>
      <c r="AO507" t="s">
        <v>3174</v>
      </c>
      <c r="AP507">
        <v>0.136662374348059</v>
      </c>
      <c r="AQ507">
        <f>(Table2[[#This Row],[Sharpe Ratio]]-AVERAGE(Table2[Sharpe Ratio]))/_xlfn.STDEV.P(Table2[Sharpe Ratio])</f>
        <v>0.87822845398873228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553</v>
      </c>
      <c r="AT507">
        <f>_xlfn.RANK.AVG(Table2[[#This Row],[6M Return vs Nifty Z-Score]],Table2[6M Return vs Nifty Z-Score])</f>
        <v>729</v>
      </c>
      <c r="AU507">
        <f>_xlfn.RANK.AVG(Table2[[#This Row],[Sharpe Ratio Z-Score]],Table2[Sharpe Ratio Z-Score])</f>
        <v>131</v>
      </c>
      <c r="AV507">
        <f>(Table2[[#This Row],[Rank 1Y]]+Table2[[#This Row],[Rank 6M]]+Table2[[#This Row],[Rank Sharpe]])/3</f>
        <v>471</v>
      </c>
    </row>
    <row r="508" spans="1:48" x14ac:dyDescent="0.3">
      <c r="A508" t="s">
        <v>1278</v>
      </c>
      <c r="B508" t="s">
        <v>1279</v>
      </c>
      <c r="C508" t="s">
        <v>3141</v>
      </c>
      <c r="D508" t="s">
        <v>217</v>
      </c>
      <c r="E508">
        <v>9090.9784607700003</v>
      </c>
      <c r="F508">
        <v>2355.4499999999998</v>
      </c>
      <c r="G508">
        <v>2.79581185093615</v>
      </c>
      <c r="H508">
        <f>(Table2[[#This Row],[1Y Return vs Nifty]]-AVERAGE(Table2[1Y Return vs Nifty]))/_xlfn.STDEV.P(Table2[1Y Return vs Nifty])</f>
        <v>-0.376147819352945</v>
      </c>
      <c r="I508">
        <v>22.3830293339721</v>
      </c>
      <c r="J508">
        <f>(Table2[[#This Row],[1M Return vs Nifty]]-AVERAGE(Table2[1M Return vs Nifty]))/_xlfn.STDEV.P(Table2[1M Return vs Nifty])</f>
        <v>1.9651688513245118</v>
      </c>
      <c r="K508">
        <v>2.5023407787415399</v>
      </c>
      <c r="L508">
        <f>(Table2[[#This Row],[6M Return vs Nifty]]-AVERAGE(Table2[6M Return vs Nifty]))/_xlfn.STDEV.P(Table2[6M Return vs Nifty])</f>
        <v>-0.21044066033755901</v>
      </c>
      <c r="M508">
        <v>2.9318843088027</v>
      </c>
      <c r="N508">
        <f>(Table2[[#This Row],[1W Return vs Nifty]]-AVERAGE(Table2[1W Return vs Nifty]))/_xlfn.STDEV.P(Table2[1W Return vs Nifty])</f>
        <v>5.6488118464895709E-2</v>
      </c>
      <c r="O508">
        <v>2278.11</v>
      </c>
      <c r="P508">
        <v>2185.5854005890501</v>
      </c>
      <c r="Q508">
        <v>2041.28982105401</v>
      </c>
      <c r="R508">
        <v>55.334075436499397</v>
      </c>
      <c r="S508" s="1">
        <f>(Table2[[#This Row],[Close Price]]-Table2[[#This Row],[20D EMA]])/Table2[[#This Row],[20D EMA]]</f>
        <v>3.3949194727207942E-2</v>
      </c>
      <c r="T508" s="1">
        <f>(Table2[[#This Row],[Close Price]]-Table2[[#This Row],[50D EMA]])/Table2[[#This Row],[50D EMA]]</f>
        <v>7.7720412739382544E-2</v>
      </c>
      <c r="U508" s="1">
        <f>(Table2[[#This Row],[Close Price]]-Table2[[#This Row],[200D EMA]])/Table2[[#This Row],[200D EMA]]</f>
        <v>0.15390278034295726</v>
      </c>
      <c r="V508">
        <v>2.7022777932143902</v>
      </c>
      <c r="W508">
        <v>2342.1999999999998</v>
      </c>
      <c r="X508">
        <v>2440</v>
      </c>
      <c r="Y508">
        <v>2342.1999999999998</v>
      </c>
      <c r="Z508">
        <v>2535</v>
      </c>
      <c r="AA508">
        <v>2342.1999999999998</v>
      </c>
      <c r="AB508">
        <v>2493</v>
      </c>
      <c r="AC508" s="1">
        <f>(Table2[[#This Row],[Close Price]]/Table2[[#This Row],[Day Low]])-1</f>
        <v>5.6570745452992899E-3</v>
      </c>
      <c r="AD508" s="1">
        <f>(Table2[[#This Row],[Day High]]/Table2[[#This Row],[Close Price]])-1</f>
        <v>3.5895476448237096E-2</v>
      </c>
      <c r="AE508" s="1">
        <f>(Table2[[#This Row],[Close Price]]/Table2[[#This Row],[Current Week Low]])-1</f>
        <v>5.6570745452992899E-3</v>
      </c>
      <c r="AF508" s="1">
        <f>(Table2[[#This Row],[Current Week High]]/Table2[[#This Row],[Close Price]])-1</f>
        <v>7.6227472457492285E-2</v>
      </c>
      <c r="AG508" s="1">
        <f>(Table2[[#This Row],[Close Price]]/Table2[[#This Row],[Current Month Low]])-1</f>
        <v>5.6570745452992899E-3</v>
      </c>
      <c r="AH508" s="1">
        <f>(Table2[[#This Row],[Current Month High]]/Table2[[#This Row],[Close Price]])-1</f>
        <v>5.8396484748137301E-2</v>
      </c>
      <c r="AI508">
        <v>16.453331635144</v>
      </c>
      <c r="AJ508">
        <v>61.122511799712598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0.15</v>
      </c>
      <c r="AM508" t="s">
        <v>3175</v>
      </c>
      <c r="AN508">
        <v>11.71</v>
      </c>
      <c r="AO508" t="s">
        <v>3175</v>
      </c>
      <c r="AP508">
        <v>-1.3279809069527001E-2</v>
      </c>
      <c r="AQ508">
        <f>(Table2[[#This Row],[Sharpe Ratio]]-AVERAGE(Table2[Sharpe Ratio]))/_xlfn.STDEV.P(Table2[Sharpe Ratio])</f>
        <v>-0.87236253126943009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0.56270595882947338</v>
      </c>
      <c r="AS508">
        <f>_xlfn.RANK.AVG(Table2[[#This Row],[1Y Return vs Nifty Z-Score]],Table2[1Y Return vs Nifty Z-Score])</f>
        <v>426</v>
      </c>
      <c r="AT508">
        <f>_xlfn.RANK.AVG(Table2[[#This Row],[6M Return vs Nifty Z-Score]],Table2[6M Return vs Nifty Z-Score])</f>
        <v>394</v>
      </c>
      <c r="AU508">
        <f>_xlfn.RANK.AVG(Table2[[#This Row],[Sharpe Ratio Z-Score]],Table2[Sharpe Ratio Z-Score])</f>
        <v>596</v>
      </c>
      <c r="AV508">
        <f>(Table2[[#This Row],[Rank 1Y]]+Table2[[#This Row],[Rank 6M]]+Table2[[#This Row],[Rank Sharpe]])/3</f>
        <v>472</v>
      </c>
    </row>
    <row r="509" spans="1:48" x14ac:dyDescent="0.3">
      <c r="A509" t="s">
        <v>152</v>
      </c>
      <c r="B509" t="s">
        <v>153</v>
      </c>
      <c r="C509" t="s">
        <v>3128</v>
      </c>
      <c r="D509" t="s">
        <v>21</v>
      </c>
      <c r="E509">
        <v>181027.95478890999</v>
      </c>
      <c r="F509">
        <v>6114.1</v>
      </c>
      <c r="G509">
        <v>-10.8100330986338</v>
      </c>
      <c r="H509">
        <f>(Table2[[#This Row],[1Y Return vs Nifty]]-AVERAGE(Table2[1Y Return vs Nifty]))/_xlfn.STDEV.P(Table2[1Y Return vs Nifty])</f>
        <v>-0.60785213652392955</v>
      </c>
      <c r="I509">
        <v>3.0656228257923601</v>
      </c>
      <c r="J509">
        <f>(Table2[[#This Row],[1M Return vs Nifty]]-AVERAGE(Table2[1M Return vs Nifty]))/_xlfn.STDEV.P(Table2[1M Return vs Nifty])</f>
        <v>0.19768341549144849</v>
      </c>
      <c r="K509">
        <v>12.783923903646301</v>
      </c>
      <c r="L509">
        <f>(Table2[[#This Row],[6M Return vs Nifty]]-AVERAGE(Table2[6M Return vs Nifty]))/_xlfn.STDEV.P(Table2[6M Return vs Nifty])</f>
        <v>0.13044597687809867</v>
      </c>
      <c r="M509">
        <v>3.3892573735768701</v>
      </c>
      <c r="N509">
        <f>(Table2[[#This Row],[1W Return vs Nifty]]-AVERAGE(Table2[1W Return vs Nifty]))/_xlfn.STDEV.P(Table2[1W Return vs Nifty])</f>
        <v>0.16716833823044519</v>
      </c>
      <c r="O509">
        <v>6199.04</v>
      </c>
      <c r="P509">
        <v>5979.9427618892696</v>
      </c>
      <c r="Q509">
        <v>5496.6265213971901</v>
      </c>
      <c r="R509">
        <v>37.936863170906904</v>
      </c>
      <c r="S509" s="1">
        <f>(Table2[[#This Row],[Close Price]]-Table2[[#This Row],[20D EMA]])/Table2[[#This Row],[20D EMA]]</f>
        <v>-1.3702121618831239E-2</v>
      </c>
      <c r="T509" s="1">
        <f>(Table2[[#This Row],[Close Price]]-Table2[[#This Row],[50D EMA]])/Table2[[#This Row],[50D EMA]]</f>
        <v>2.2434535488487832E-2</v>
      </c>
      <c r="U509" s="1">
        <f>(Table2[[#This Row],[Close Price]]-Table2[[#This Row],[200D EMA]])/Table2[[#This Row],[200D EMA]]</f>
        <v>0.11233680807657537</v>
      </c>
      <c r="V509">
        <v>1.5944165266430499</v>
      </c>
      <c r="W509">
        <v>6100</v>
      </c>
      <c r="X509">
        <v>6264.65</v>
      </c>
      <c r="Y509">
        <v>6023</v>
      </c>
      <c r="Z509">
        <v>6305</v>
      </c>
      <c r="AA509">
        <v>6100</v>
      </c>
      <c r="AB509">
        <v>6305</v>
      </c>
      <c r="AC509" s="1">
        <f>(Table2[[#This Row],[Close Price]]/Table2[[#This Row],[Day Low]])-1</f>
        <v>2.3114754098361168E-3</v>
      </c>
      <c r="AD509" s="1">
        <f>(Table2[[#This Row],[Day High]]/Table2[[#This Row],[Close Price]])-1</f>
        <v>2.4623411458759126E-2</v>
      </c>
      <c r="AE509" s="1">
        <f>(Table2[[#This Row],[Close Price]]/Table2[[#This Row],[Current Week Low]])-1</f>
        <v>1.5125352814212345E-2</v>
      </c>
      <c r="AF509" s="1">
        <f>(Table2[[#This Row],[Current Week High]]/Table2[[#This Row],[Close Price]])-1</f>
        <v>3.1222910976267837E-2</v>
      </c>
      <c r="AG509" s="1">
        <f>(Table2[[#This Row],[Close Price]]/Table2[[#This Row],[Current Month Low]])-1</f>
        <v>2.3114754098361168E-3</v>
      </c>
      <c r="AH509" s="1">
        <f>(Table2[[#This Row],[Current Month High]]/Table2[[#This Row],[Close Price]])-1</f>
        <v>3.1222910976267837E-2</v>
      </c>
      <c r="AI509">
        <v>7.5374952977543597</v>
      </c>
      <c r="AJ509">
        <v>35.461000764364996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0.03</v>
      </c>
      <c r="AM509" t="s">
        <v>3175</v>
      </c>
      <c r="AN509">
        <v>-5.29</v>
      </c>
      <c r="AO509" t="s">
        <v>3174</v>
      </c>
      <c r="AP509">
        <v>-3.0583908172924001E-2</v>
      </c>
      <c r="AQ509">
        <f>(Table2[[#This Row],[Sharpe Ratio]]-AVERAGE(Table2[Sharpe Ratio]))/_xlfn.STDEV.P(Table2[Sharpe Ratio])</f>
        <v>-1.0743897340750401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-1.1869441399989773</v>
      </c>
      <c r="AS509">
        <f>_xlfn.RANK.AVG(Table2[[#This Row],[1Y Return vs Nifty Z-Score]],Table2[1Y Return vs Nifty Z-Score])</f>
        <v>516</v>
      </c>
      <c r="AT509">
        <f>_xlfn.RANK.AVG(Table2[[#This Row],[6M Return vs Nifty Z-Score]],Table2[6M Return vs Nifty Z-Score])</f>
        <v>273</v>
      </c>
      <c r="AU509">
        <f>_xlfn.RANK.AVG(Table2[[#This Row],[Sharpe Ratio Z-Score]],Table2[Sharpe Ratio Z-Score])</f>
        <v>628</v>
      </c>
      <c r="AV509">
        <f>(Table2[[#This Row],[Rank 1Y]]+Table2[[#This Row],[Rank 6M]]+Table2[[#This Row],[Rank Sharpe]])/3</f>
        <v>472.33333333333331</v>
      </c>
    </row>
    <row r="510" spans="1:48" x14ac:dyDescent="0.3">
      <c r="A510" t="s">
        <v>234</v>
      </c>
      <c r="B510" t="s">
        <v>235</v>
      </c>
      <c r="C510" t="s">
        <v>3133</v>
      </c>
      <c r="D510" t="s">
        <v>51</v>
      </c>
      <c r="E510">
        <v>110505.0576214</v>
      </c>
      <c r="F510">
        <v>6633.25</v>
      </c>
      <c r="G510">
        <v>-6.2673627607190801</v>
      </c>
      <c r="H510">
        <f>(Table2[[#This Row],[1Y Return vs Nifty]]-AVERAGE(Table2[1Y Return vs Nifty]))/_xlfn.STDEV.P(Table2[1Y Return vs Nifty])</f>
        <v>-0.53049153652586145</v>
      </c>
      <c r="I510">
        <v>-0.79427170295356198</v>
      </c>
      <c r="J510">
        <f>(Table2[[#This Row],[1M Return vs Nifty]]-AVERAGE(Table2[1M Return vs Nifty]))/_xlfn.STDEV.P(Table2[1M Return vs Nifty])</f>
        <v>-0.155485492587455</v>
      </c>
      <c r="K510">
        <v>-3.1142411836093302</v>
      </c>
      <c r="L510">
        <f>(Table2[[#This Row],[6M Return vs Nifty]]-AVERAGE(Table2[6M Return vs Nifty]))/_xlfn.STDEV.P(Table2[6M Return vs Nifty])</f>
        <v>-0.39665884430129011</v>
      </c>
      <c r="M510">
        <v>4.8149647793286103</v>
      </c>
      <c r="N510">
        <f>(Table2[[#This Row],[1W Return vs Nifty]]-AVERAGE(Table2[1W Return vs Nifty]))/_xlfn.STDEV.P(Table2[1W Return vs Nifty])</f>
        <v>0.51217686877845048</v>
      </c>
      <c r="O510">
        <v>6703.7</v>
      </c>
      <c r="P510">
        <v>6693.3578516600501</v>
      </c>
      <c r="Q510">
        <v>6283.3119431466903</v>
      </c>
      <c r="R510">
        <v>37.871415613197897</v>
      </c>
      <c r="S510" s="1">
        <f>(Table2[[#This Row],[Close Price]]-Table2[[#This Row],[20D EMA]])/Table2[[#This Row],[20D EMA]]</f>
        <v>-1.0509121828244077E-2</v>
      </c>
      <c r="T510" s="1">
        <f>(Table2[[#This Row],[Close Price]]-Table2[[#This Row],[50D EMA]])/Table2[[#This Row],[50D EMA]]</f>
        <v>-8.9802238266914799E-3</v>
      </c>
      <c r="U510" s="1">
        <f>(Table2[[#This Row],[Close Price]]-Table2[[#This Row],[200D EMA]])/Table2[[#This Row],[200D EMA]]</f>
        <v>5.5693249041215087E-2</v>
      </c>
      <c r="V510">
        <v>1.13874762525158</v>
      </c>
      <c r="W510">
        <v>6611</v>
      </c>
      <c r="X510">
        <v>6732.9</v>
      </c>
      <c r="Y510">
        <v>6611</v>
      </c>
      <c r="Z510">
        <v>6795</v>
      </c>
      <c r="AA510">
        <v>6611</v>
      </c>
      <c r="AB510">
        <v>6795</v>
      </c>
      <c r="AC510" s="1">
        <f>(Table2[[#This Row],[Close Price]]/Table2[[#This Row],[Day Low]])-1</f>
        <v>3.3656027832400515E-3</v>
      </c>
      <c r="AD510" s="1">
        <f>(Table2[[#This Row],[Day High]]/Table2[[#This Row],[Close Price]])-1</f>
        <v>1.5022801793992402E-2</v>
      </c>
      <c r="AE510" s="1">
        <f>(Table2[[#This Row],[Close Price]]/Table2[[#This Row],[Current Week Low]])-1</f>
        <v>3.3656027832400515E-3</v>
      </c>
      <c r="AF510" s="1">
        <f>(Table2[[#This Row],[Current Week High]]/Table2[[#This Row],[Close Price]])-1</f>
        <v>2.4384728451362525E-2</v>
      </c>
      <c r="AG510" s="1">
        <f>(Table2[[#This Row],[Close Price]]/Table2[[#This Row],[Current Month Low]])-1</f>
        <v>3.3656027832400515E-3</v>
      </c>
      <c r="AH510" s="1">
        <f>(Table2[[#This Row],[Current Month High]]/Table2[[#This Row],[Close Price]])-1</f>
        <v>2.4384728451362525E-2</v>
      </c>
      <c r="AI510">
        <v>7.1488335280593898</v>
      </c>
      <c r="AJ510">
        <v>27.426496719847002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-0.1</v>
      </c>
      <c r="AM510" t="s">
        <v>3174</v>
      </c>
      <c r="AN510">
        <v>0.02</v>
      </c>
      <c r="AO510" t="s">
        <v>3175</v>
      </c>
      <c r="AP510">
        <v>1.0885700412723E-2</v>
      </c>
      <c r="AQ510">
        <f>(Table2[[#This Row],[Sharpe Ratio]]-AVERAGE(Table2[Sharpe Ratio]))/_xlfn.STDEV.P(Table2[Sharpe Ratio])</f>
        <v>-0.59022763040579584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-1.1606866350419518</v>
      </c>
      <c r="AS510">
        <f>_xlfn.RANK.AVG(Table2[[#This Row],[1Y Return vs Nifty Z-Score]],Table2[1Y Return vs Nifty Z-Score])</f>
        <v>482</v>
      </c>
      <c r="AT510">
        <f>_xlfn.RANK.AVG(Table2[[#This Row],[6M Return vs Nifty Z-Score]],Table2[6M Return vs Nifty Z-Score])</f>
        <v>456</v>
      </c>
      <c r="AU510">
        <f>_xlfn.RANK.AVG(Table2[[#This Row],[Sharpe Ratio Z-Score]],Table2[Sharpe Ratio Z-Score])</f>
        <v>481</v>
      </c>
      <c r="AV510">
        <f>(Table2[[#This Row],[Rank 1Y]]+Table2[[#This Row],[Rank 6M]]+Table2[[#This Row],[Rank Sharpe]])/3</f>
        <v>473</v>
      </c>
    </row>
    <row r="511" spans="1:48" x14ac:dyDescent="0.3">
      <c r="A511" t="s">
        <v>136</v>
      </c>
      <c r="B511" t="s">
        <v>137</v>
      </c>
      <c r="C511" t="s">
        <v>3136</v>
      </c>
      <c r="D511" t="s">
        <v>117</v>
      </c>
      <c r="E511">
        <v>208162.888446175</v>
      </c>
      <c r="F511">
        <v>166.75</v>
      </c>
      <c r="G511">
        <v>4.37886082370159</v>
      </c>
      <c r="H511">
        <f>(Table2[[#This Row],[1Y Return vs Nifty]]-AVERAGE(Table2[1Y Return vs Nifty]))/_xlfn.STDEV.P(Table2[1Y Return vs Nifty])</f>
        <v>-0.34918887026581474</v>
      </c>
      <c r="I511">
        <v>12.4827013964088</v>
      </c>
      <c r="J511">
        <f>(Table2[[#This Row],[1M Return vs Nifty]]-AVERAGE(Table2[1M Return vs Nifty]))/_xlfn.STDEV.P(Table2[1M Return vs Nifty])</f>
        <v>1.0593181910816525</v>
      </c>
      <c r="K511">
        <v>-9.05347557449611</v>
      </c>
      <c r="L511">
        <f>(Table2[[#This Row],[6M Return vs Nifty]]-AVERAGE(Table2[6M Return vs Nifty]))/_xlfn.STDEV.P(Table2[6M Return vs Nifty])</f>
        <v>-0.5935745930288221</v>
      </c>
      <c r="M511">
        <v>4.0955657103913303</v>
      </c>
      <c r="N511">
        <f>(Table2[[#This Row],[1W Return vs Nifty]]-AVERAGE(Table2[1W Return vs Nifty]))/_xlfn.STDEV.P(Table2[1W Return vs Nifty])</f>
        <v>0.33808868304669087</v>
      </c>
      <c r="O511">
        <v>159.78</v>
      </c>
      <c r="P511">
        <v>158.42529523223001</v>
      </c>
      <c r="Q511">
        <v>153.491826466455</v>
      </c>
      <c r="R511">
        <v>75.1549107148263</v>
      </c>
      <c r="S511" s="1">
        <f>(Table2[[#This Row],[Close Price]]-Table2[[#This Row],[20D EMA]])/Table2[[#This Row],[20D EMA]]</f>
        <v>4.3622480911252967E-2</v>
      </c>
      <c r="T511" s="1">
        <f>(Table2[[#This Row],[Close Price]]-Table2[[#This Row],[50D EMA]])/Table2[[#This Row],[50D EMA]]</f>
        <v>5.2546563069786917E-2</v>
      </c>
      <c r="U511" s="1">
        <f>(Table2[[#This Row],[Close Price]]-Table2[[#This Row],[200D EMA]])/Table2[[#This Row],[200D EMA]]</f>
        <v>8.6377065403170014E-2</v>
      </c>
      <c r="V511">
        <v>1.53419825780133</v>
      </c>
      <c r="W511">
        <v>164</v>
      </c>
      <c r="X511">
        <v>169.1</v>
      </c>
      <c r="Y511">
        <v>164</v>
      </c>
      <c r="Z511">
        <v>170.18</v>
      </c>
      <c r="AA511">
        <v>164</v>
      </c>
      <c r="AB511">
        <v>169.99</v>
      </c>
      <c r="AC511" s="1">
        <f>(Table2[[#This Row],[Close Price]]/Table2[[#This Row],[Day Low]])-1</f>
        <v>1.67682926829269E-2</v>
      </c>
      <c r="AD511" s="1">
        <f>(Table2[[#This Row],[Day High]]/Table2[[#This Row],[Close Price]])-1</f>
        <v>1.4092953523238361E-2</v>
      </c>
      <c r="AE511" s="1">
        <f>(Table2[[#This Row],[Close Price]]/Table2[[#This Row],[Current Week Low]])-1</f>
        <v>1.67682926829269E-2</v>
      </c>
      <c r="AF511" s="1">
        <f>(Table2[[#This Row],[Current Week High]]/Table2[[#This Row],[Close Price]])-1</f>
        <v>2.056971514242889E-2</v>
      </c>
      <c r="AG511" s="1">
        <f>(Table2[[#This Row],[Close Price]]/Table2[[#This Row],[Current Month Low]])-1</f>
        <v>1.67682926829269E-2</v>
      </c>
      <c r="AH511" s="1">
        <f>(Table2[[#This Row],[Current Month High]]/Table2[[#This Row],[Close Price]])-1</f>
        <v>1.9430284857571367E-2</v>
      </c>
      <c r="AI511">
        <v>10.704647676161899</v>
      </c>
      <c r="AJ511">
        <v>45.506108202443201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-0.04</v>
      </c>
      <c r="AM511" t="s">
        <v>3174</v>
      </c>
      <c r="AN511">
        <v>9.1199999999999992</v>
      </c>
      <c r="AO511" t="s">
        <v>3175</v>
      </c>
      <c r="AP511">
        <v>1.0398629836707E-2</v>
      </c>
      <c r="AQ511">
        <f>(Table2[[#This Row],[Sharpe Ratio]]-AVERAGE(Table2[Sharpe Ratio]))/_xlfn.STDEV.P(Table2[Sharpe Ratio])</f>
        <v>-0.59591423133505839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-0.14127082050135181</v>
      </c>
      <c r="AS511">
        <f>_xlfn.RANK.AVG(Table2[[#This Row],[1Y Return vs Nifty Z-Score]],Table2[1Y Return vs Nifty Z-Score])</f>
        <v>412</v>
      </c>
      <c r="AT511">
        <f>_xlfn.RANK.AVG(Table2[[#This Row],[6M Return vs Nifty Z-Score]],Table2[6M Return vs Nifty Z-Score])</f>
        <v>525</v>
      </c>
      <c r="AU511">
        <f>_xlfn.RANK.AVG(Table2[[#This Row],[Sharpe Ratio Z-Score]],Table2[Sharpe Ratio Z-Score])</f>
        <v>482</v>
      </c>
      <c r="AV511">
        <f>(Table2[[#This Row],[Rank 1Y]]+Table2[[#This Row],[Rank 6M]]+Table2[[#This Row],[Rank Sharpe]])/3</f>
        <v>473</v>
      </c>
    </row>
    <row r="512" spans="1:48" x14ac:dyDescent="0.3">
      <c r="A512" t="s">
        <v>541</v>
      </c>
      <c r="B512" t="s">
        <v>542</v>
      </c>
      <c r="C512" t="s">
        <v>3145</v>
      </c>
      <c r="D512" t="s">
        <v>543</v>
      </c>
      <c r="E512">
        <v>38672.816333950002</v>
      </c>
      <c r="F512">
        <v>34329.85</v>
      </c>
      <c r="G512">
        <v>-17.768666158962201</v>
      </c>
      <c r="H512">
        <f>(Table2[[#This Row],[1Y Return vs Nifty]]-AVERAGE(Table2[1Y Return vs Nifty]))/_xlfn.STDEV.P(Table2[1Y Return vs Nifty])</f>
        <v>-0.72635600950373991</v>
      </c>
      <c r="I512">
        <v>-2.30783592762088</v>
      </c>
      <c r="J512">
        <f>(Table2[[#This Row],[1M Return vs Nifty]]-AVERAGE(Table2[1M Return vs Nifty]))/_xlfn.STDEV.P(Table2[1M Return vs Nifty])</f>
        <v>-0.29397213271508615</v>
      </c>
      <c r="K512">
        <v>2.0971717833969201</v>
      </c>
      <c r="L512">
        <f>(Table2[[#This Row],[6M Return vs Nifty]]-AVERAGE(Table2[6M Return vs Nifty]))/_xlfn.STDEV.P(Table2[6M Return vs Nifty])</f>
        <v>-0.22387406788279571</v>
      </c>
      <c r="M512">
        <v>1.1312459338174199</v>
      </c>
      <c r="N512">
        <f>(Table2[[#This Row],[1W Return vs Nifty]]-AVERAGE(Table2[1W Return vs Nifty]))/_xlfn.STDEV.P(Table2[1W Return vs Nifty])</f>
        <v>-0.37925037689240199</v>
      </c>
      <c r="O512">
        <v>35022.17</v>
      </c>
      <c r="P512">
        <v>35569.305583423098</v>
      </c>
      <c r="Q512">
        <v>33810.951012729602</v>
      </c>
      <c r="R512">
        <v>39.803401907691999</v>
      </c>
      <c r="S512" s="1">
        <f>(Table2[[#This Row],[Close Price]]-Table2[[#This Row],[20D EMA]])/Table2[[#This Row],[20D EMA]]</f>
        <v>-1.9768049781038688E-2</v>
      </c>
      <c r="T512" s="1">
        <f>(Table2[[#This Row],[Close Price]]-Table2[[#This Row],[50D EMA]])/Table2[[#This Row],[50D EMA]]</f>
        <v>-3.4846212572694754E-2</v>
      </c>
      <c r="U512" s="1">
        <f>(Table2[[#This Row],[Close Price]]-Table2[[#This Row],[200D EMA]])/Table2[[#This Row],[200D EMA]]</f>
        <v>1.5347068678282217E-2</v>
      </c>
      <c r="V512">
        <v>1.2319628271445999</v>
      </c>
      <c r="W512">
        <v>33906.949999999997</v>
      </c>
      <c r="X512">
        <v>34875</v>
      </c>
      <c r="Y512">
        <v>33444.050000000003</v>
      </c>
      <c r="Z512">
        <v>34989</v>
      </c>
      <c r="AA512">
        <v>33906.949999999997</v>
      </c>
      <c r="AB512">
        <v>34989</v>
      </c>
      <c r="AC512" s="1">
        <f>(Table2[[#This Row],[Close Price]]/Table2[[#This Row],[Day Low]])-1</f>
        <v>1.2472369234036051E-2</v>
      </c>
      <c r="AD512" s="1">
        <f>(Table2[[#This Row],[Day High]]/Table2[[#This Row],[Close Price]])-1</f>
        <v>1.5879766442323584E-2</v>
      </c>
      <c r="AE512" s="1">
        <f>(Table2[[#This Row],[Close Price]]/Table2[[#This Row],[Current Week Low]])-1</f>
        <v>2.6486026662440487E-2</v>
      </c>
      <c r="AF512" s="1">
        <f>(Table2[[#This Row],[Current Week High]]/Table2[[#This Row],[Close Price]])-1</f>
        <v>1.9200491700371636E-2</v>
      </c>
      <c r="AG512" s="1">
        <f>(Table2[[#This Row],[Close Price]]/Table2[[#This Row],[Current Month Low]])-1</f>
        <v>1.2472369234036051E-2</v>
      </c>
      <c r="AH512" s="1">
        <f>(Table2[[#This Row],[Current Month High]]/Table2[[#This Row],[Close Price]])-1</f>
        <v>1.9200491700371636E-2</v>
      </c>
      <c r="AI512">
        <v>19.011589039858901</v>
      </c>
      <c r="AJ512">
        <v>20.4600520370048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</v>
      </c>
      <c r="AM512">
        <v>0</v>
      </c>
      <c r="AN512">
        <v>-3.91</v>
      </c>
      <c r="AO512" t="s">
        <v>3174</v>
      </c>
      <c r="AP512">
        <v>2.0911166114467999E-2</v>
      </c>
      <c r="AQ512">
        <f>(Table2[[#This Row],[Sharpe Ratio]]-AVERAGE(Table2[Sharpe Ratio]))/_xlfn.STDEV.P(Table2[Sharpe Ratio])</f>
        <v>-0.4731792489532467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567</v>
      </c>
      <c r="AT512">
        <f>_xlfn.RANK.AVG(Table2[[#This Row],[6M Return vs Nifty Z-Score]],Table2[6M Return vs Nifty Z-Score])</f>
        <v>399</v>
      </c>
      <c r="AU512">
        <f>_xlfn.RANK.AVG(Table2[[#This Row],[Sharpe Ratio Z-Score]],Table2[Sharpe Ratio Z-Score])</f>
        <v>456</v>
      </c>
      <c r="AV512">
        <f>(Table2[[#This Row],[Rank 1Y]]+Table2[[#This Row],[Rank 6M]]+Table2[[#This Row],[Rank Sharpe]])/3</f>
        <v>474</v>
      </c>
    </row>
    <row r="513" spans="1:48" x14ac:dyDescent="0.3">
      <c r="A513" t="s">
        <v>1178</v>
      </c>
      <c r="B513" t="s">
        <v>1179</v>
      </c>
      <c r="C513" t="s">
        <v>3136</v>
      </c>
      <c r="D513" t="s">
        <v>130</v>
      </c>
      <c r="E513">
        <v>10624.38</v>
      </c>
      <c r="F513">
        <v>334.1</v>
      </c>
      <c r="G513">
        <v>-25.775066731066499</v>
      </c>
      <c r="H513">
        <f>(Table2[[#This Row],[1Y Return vs Nifty]]-AVERAGE(Table2[1Y Return vs Nifty]))/_xlfn.STDEV.P(Table2[1Y Return vs Nifty])</f>
        <v>-0.86270311506262265</v>
      </c>
      <c r="I513">
        <v>-4.4879859900830503</v>
      </c>
      <c r="J513">
        <f>(Table2[[#This Row],[1M Return vs Nifty]]-AVERAGE(Table2[1M Return vs Nifty]))/_xlfn.STDEV.P(Table2[1M Return vs Nifty])</f>
        <v>-0.4934494011414019</v>
      </c>
      <c r="K513">
        <v>-25.216769712872999</v>
      </c>
      <c r="L513">
        <f>(Table2[[#This Row],[6M Return vs Nifty]]-AVERAGE(Table2[6M Return vs Nifty]))/_xlfn.STDEV.P(Table2[6M Return vs Nifty])</f>
        <v>-1.1294697872049511</v>
      </c>
      <c r="M513">
        <v>-0.47217269357402503</v>
      </c>
      <c r="N513">
        <f>(Table2[[#This Row],[1W Return vs Nifty]]-AVERAGE(Table2[1W Return vs Nifty]))/_xlfn.STDEV.P(Table2[1W Return vs Nifty])</f>
        <v>-0.76726344483177833</v>
      </c>
      <c r="O513">
        <v>360.95</v>
      </c>
      <c r="P513">
        <v>370.69927925820599</v>
      </c>
      <c r="Q513">
        <v>371.87863382974098</v>
      </c>
      <c r="R513">
        <v>11.004394648985899</v>
      </c>
      <c r="S513" s="1">
        <f>(Table2[[#This Row],[Close Price]]-Table2[[#This Row],[20D EMA]])/Table2[[#This Row],[20D EMA]]</f>
        <v>-7.4387034215265185E-2</v>
      </c>
      <c r="T513" s="1">
        <f>(Table2[[#This Row],[Close Price]]-Table2[[#This Row],[50D EMA]])/Table2[[#This Row],[50D EMA]]</f>
        <v>-9.8730376092026853E-2</v>
      </c>
      <c r="U513" s="1">
        <f>(Table2[[#This Row],[Close Price]]-Table2[[#This Row],[200D EMA]])/Table2[[#This Row],[200D EMA]]</f>
        <v>-0.10158861088813544</v>
      </c>
      <c r="V513">
        <v>0.54307456162243195</v>
      </c>
      <c r="W513">
        <v>333</v>
      </c>
      <c r="X513">
        <v>348.85</v>
      </c>
      <c r="Y513">
        <v>333</v>
      </c>
      <c r="Z513">
        <v>372.8</v>
      </c>
      <c r="AA513">
        <v>333</v>
      </c>
      <c r="AB513">
        <v>361.45</v>
      </c>
      <c r="AC513" s="1">
        <f>(Table2[[#This Row],[Close Price]]/Table2[[#This Row],[Day Low]])-1</f>
        <v>3.3033033033034176E-3</v>
      </c>
      <c r="AD513" s="1">
        <f>(Table2[[#This Row],[Day High]]/Table2[[#This Row],[Close Price]])-1</f>
        <v>4.414845854534577E-2</v>
      </c>
      <c r="AE513" s="1">
        <f>(Table2[[#This Row],[Close Price]]/Table2[[#This Row],[Current Week Low]])-1</f>
        <v>3.3033033033034176E-3</v>
      </c>
      <c r="AF513" s="1">
        <f>(Table2[[#This Row],[Current Week High]]/Table2[[#This Row],[Close Price]])-1</f>
        <v>0.11583358275965283</v>
      </c>
      <c r="AG513" s="1">
        <f>(Table2[[#This Row],[Close Price]]/Table2[[#This Row],[Current Month Low]])-1</f>
        <v>3.3033033033034176E-3</v>
      </c>
      <c r="AH513" s="1">
        <f>(Table2[[#This Row],[Current Month High]]/Table2[[#This Row],[Close Price]])-1</f>
        <v>8.1861718048488408E-2</v>
      </c>
      <c r="AI513">
        <v>51.451661179287598</v>
      </c>
      <c r="AJ513">
        <v>8.7919244545750601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-0.23</v>
      </c>
      <c r="AM513" t="s">
        <v>3174</v>
      </c>
      <c r="AN513">
        <v>-11.08</v>
      </c>
      <c r="AO513" t="s">
        <v>3174</v>
      </c>
      <c r="AP513">
        <v>0.13456216344730401</v>
      </c>
      <c r="AQ513">
        <f>(Table2[[#This Row],[Sharpe Ratio]]-AVERAGE(Table2[Sharpe Ratio]))/_xlfn.STDEV.P(Table2[Sharpe Ratio])</f>
        <v>0.85370826769957231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611</v>
      </c>
      <c r="AT513">
        <f>_xlfn.RANK.AVG(Table2[[#This Row],[6M Return vs Nifty Z-Score]],Table2[6M Return vs Nifty Z-Score])</f>
        <v>671</v>
      </c>
      <c r="AU513">
        <f>_xlfn.RANK.AVG(Table2[[#This Row],[Sharpe Ratio Z-Score]],Table2[Sharpe Ratio Z-Score])</f>
        <v>140</v>
      </c>
      <c r="AV513">
        <f>(Table2[[#This Row],[Rank 1Y]]+Table2[[#This Row],[Rank 6M]]+Table2[[#This Row],[Rank Sharpe]])/3</f>
        <v>474</v>
      </c>
    </row>
    <row r="514" spans="1:48" x14ac:dyDescent="0.3">
      <c r="A514" t="s">
        <v>413</v>
      </c>
      <c r="B514" t="s">
        <v>414</v>
      </c>
      <c r="C514" t="s">
        <v>3135</v>
      </c>
      <c r="D514" t="s">
        <v>415</v>
      </c>
      <c r="E514">
        <v>56580.558620124997</v>
      </c>
      <c r="F514">
        <v>133408.75</v>
      </c>
      <c r="G514">
        <v>-3.9056719554215702</v>
      </c>
      <c r="H514">
        <f>(Table2[[#This Row],[1Y Return vs Nifty]]-AVERAGE(Table2[1Y Return vs Nifty]))/_xlfn.STDEV.P(Table2[1Y Return vs Nifty])</f>
        <v>-0.49027250143919837</v>
      </c>
      <c r="I514">
        <v>2.0741152106379501</v>
      </c>
      <c r="J514">
        <f>(Table2[[#This Row],[1M Return vs Nifty]]-AVERAGE(Table2[1M Return vs Nifty]))/_xlfn.STDEV.P(Table2[1M Return vs Nifty])</f>
        <v>0.10696340768082818</v>
      </c>
      <c r="K514">
        <v>-12.545877183465301</v>
      </c>
      <c r="L514">
        <f>(Table2[[#This Row],[6M Return vs Nifty]]-AVERAGE(Table2[6M Return vs Nifty]))/_xlfn.STDEV.P(Table2[6M Return vs Nifty])</f>
        <v>-0.70936542269242886</v>
      </c>
      <c r="M514">
        <v>2.8052962875582401</v>
      </c>
      <c r="N514">
        <f>(Table2[[#This Row],[1W Return vs Nifty]]-AVERAGE(Table2[1W Return vs Nifty]))/_xlfn.STDEV.P(Table2[1W Return vs Nifty])</f>
        <v>2.5854941546310097E-2</v>
      </c>
      <c r="O514">
        <v>136973.82</v>
      </c>
      <c r="P514">
        <v>135906.57921974699</v>
      </c>
      <c r="Q514">
        <v>130010.18895629</v>
      </c>
      <c r="R514">
        <v>34.672483368316797</v>
      </c>
      <c r="S514" s="1">
        <f>(Table2[[#This Row],[Close Price]]-Table2[[#This Row],[20D EMA]])/Table2[[#This Row],[20D EMA]]</f>
        <v>-2.6027382458925413E-2</v>
      </c>
      <c r="T514" s="1">
        <f>(Table2[[#This Row],[Close Price]]-Table2[[#This Row],[50D EMA]])/Table2[[#This Row],[50D EMA]]</f>
        <v>-1.8379016189556594E-2</v>
      </c>
      <c r="U514" s="1">
        <f>(Table2[[#This Row],[Close Price]]-Table2[[#This Row],[200D EMA]])/Table2[[#This Row],[200D EMA]]</f>
        <v>2.6140728438235006E-2</v>
      </c>
      <c r="V514">
        <v>0.89143765792603102</v>
      </c>
      <c r="W514">
        <v>133000</v>
      </c>
      <c r="X514">
        <v>136782.79999999999</v>
      </c>
      <c r="Y514">
        <v>133000</v>
      </c>
      <c r="Z514">
        <v>141884.85</v>
      </c>
      <c r="AA514">
        <v>133000</v>
      </c>
      <c r="AB514">
        <v>140447.1</v>
      </c>
      <c r="AC514" s="1">
        <f>(Table2[[#This Row],[Close Price]]/Table2[[#This Row],[Day Low]])-1</f>
        <v>3.0733082706766446E-3</v>
      </c>
      <c r="AD514" s="1">
        <f>(Table2[[#This Row],[Day High]]/Table2[[#This Row],[Close Price]])-1</f>
        <v>2.5291069738679006E-2</v>
      </c>
      <c r="AE514" s="1">
        <f>(Table2[[#This Row],[Close Price]]/Table2[[#This Row],[Current Week Low]])-1</f>
        <v>3.0733082706766446E-3</v>
      </c>
      <c r="AF514" s="1">
        <f>(Table2[[#This Row],[Current Week High]]/Table2[[#This Row],[Close Price]])-1</f>
        <v>6.3534813121328249E-2</v>
      </c>
      <c r="AG514" s="1">
        <f>(Table2[[#This Row],[Close Price]]/Table2[[#This Row],[Current Month Low]])-1</f>
        <v>3.0733082706766446E-3</v>
      </c>
      <c r="AH514" s="1">
        <f>(Table2[[#This Row],[Current Month High]]/Table2[[#This Row],[Close Price]])-1</f>
        <v>5.2757783878493836E-2</v>
      </c>
      <c r="AI514">
        <v>13.519540509899</v>
      </c>
      <c r="AJ514">
        <v>25.3782716977585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-0.02</v>
      </c>
      <c r="AM514" t="s">
        <v>3174</v>
      </c>
      <c r="AN514">
        <v>-1.34</v>
      </c>
      <c r="AO514" t="s">
        <v>3174</v>
      </c>
      <c r="AP514">
        <v>3.9906041669800003E-2</v>
      </c>
      <c r="AQ514">
        <f>(Table2[[#This Row],[Sharpe Ratio]]-AVERAGE(Table2[Sharpe Ratio]))/_xlfn.STDEV.P(Table2[Sharpe Ratio])</f>
        <v>-0.25141205072152584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-1.3182316256260149</v>
      </c>
      <c r="AS514">
        <f>_xlfn.RANK.AVG(Table2[[#This Row],[1Y Return vs Nifty Z-Score]],Table2[1Y Return vs Nifty Z-Score])</f>
        <v>463</v>
      </c>
      <c r="AT514">
        <f>_xlfn.RANK.AVG(Table2[[#This Row],[6M Return vs Nifty Z-Score]],Table2[6M Return vs Nifty Z-Score])</f>
        <v>559</v>
      </c>
      <c r="AU514">
        <f>_xlfn.RANK.AVG(Table2[[#This Row],[Sharpe Ratio Z-Score]],Table2[Sharpe Ratio Z-Score])</f>
        <v>406</v>
      </c>
      <c r="AV514">
        <f>(Table2[[#This Row],[Rank 1Y]]+Table2[[#This Row],[Rank 6M]]+Table2[[#This Row],[Rank Sharpe]])/3</f>
        <v>476</v>
      </c>
    </row>
    <row r="515" spans="1:48" x14ac:dyDescent="0.3">
      <c r="A515" t="s">
        <v>1503</v>
      </c>
      <c r="B515" t="s">
        <v>1504</v>
      </c>
      <c r="C515" t="s">
        <v>3129</v>
      </c>
      <c r="D515" t="s">
        <v>562</v>
      </c>
      <c r="E515">
        <v>6821.5451648999997</v>
      </c>
      <c r="F515">
        <v>312.60000000000002</v>
      </c>
      <c r="G515">
        <v>-7.6843635054242601</v>
      </c>
      <c r="H515">
        <f>(Table2[[#This Row],[1Y Return vs Nifty]]-AVERAGE(Table2[1Y Return vs Nifty]))/_xlfn.STDEV.P(Table2[1Y Return vs Nifty])</f>
        <v>-0.55462272361491227</v>
      </c>
      <c r="I515">
        <v>11.9060318413808</v>
      </c>
      <c r="J515">
        <f>(Table2[[#This Row],[1M Return vs Nifty]]-AVERAGE(Table2[1M Return vs Nifty]))/_xlfn.STDEV.P(Table2[1M Return vs Nifty])</f>
        <v>1.0065546361309023</v>
      </c>
      <c r="K515">
        <v>-19.7775906346534</v>
      </c>
      <c r="L515">
        <f>(Table2[[#This Row],[6M Return vs Nifty]]-AVERAGE(Table2[6M Return vs Nifty]))/_xlfn.STDEV.P(Table2[6M Return vs Nifty])</f>
        <v>-0.94913340878314911</v>
      </c>
      <c r="M515">
        <v>0.49191320867842903</v>
      </c>
      <c r="N515">
        <f>(Table2[[#This Row],[1W Return vs Nifty]]-AVERAGE(Table2[1W Return vs Nifty]))/_xlfn.STDEV.P(Table2[1W Return vs Nifty])</f>
        <v>-0.53396321849060568</v>
      </c>
      <c r="O515">
        <v>314.35000000000002</v>
      </c>
      <c r="P515">
        <v>307.40890668460702</v>
      </c>
      <c r="Q515">
        <v>312.351984648562</v>
      </c>
      <c r="R515">
        <v>44.218113560349202</v>
      </c>
      <c r="S515" s="1">
        <f>(Table2[[#This Row],[Close Price]]-Table2[[#This Row],[20D EMA]])/Table2[[#This Row],[20D EMA]]</f>
        <v>-5.567043104819468E-3</v>
      </c>
      <c r="T515" s="1">
        <f>(Table2[[#This Row],[Close Price]]-Table2[[#This Row],[50D EMA]])/Table2[[#This Row],[50D EMA]]</f>
        <v>1.6886606739468749E-2</v>
      </c>
      <c r="U515" s="1">
        <f>(Table2[[#This Row],[Close Price]]-Table2[[#This Row],[200D EMA]])/Table2[[#This Row],[200D EMA]]</f>
        <v>7.9402521394918721E-4</v>
      </c>
      <c r="V515">
        <v>1.73425826105291</v>
      </c>
      <c r="W515">
        <v>308.89999999999998</v>
      </c>
      <c r="X515">
        <v>320.2</v>
      </c>
      <c r="Y515">
        <v>308.89999999999998</v>
      </c>
      <c r="Z515">
        <v>329.55</v>
      </c>
      <c r="AA515">
        <v>308.89999999999998</v>
      </c>
      <c r="AB515">
        <v>328.95</v>
      </c>
      <c r="AC515" s="1">
        <f>(Table2[[#This Row],[Close Price]]/Table2[[#This Row],[Day Low]])-1</f>
        <v>1.1977986403366891E-2</v>
      </c>
      <c r="AD515" s="1">
        <f>(Table2[[#This Row],[Day High]]/Table2[[#This Row],[Close Price]])-1</f>
        <v>2.4312220089571124E-2</v>
      </c>
      <c r="AE515" s="1">
        <f>(Table2[[#This Row],[Close Price]]/Table2[[#This Row],[Current Week Low]])-1</f>
        <v>1.1977986403366891E-2</v>
      </c>
      <c r="AF515" s="1">
        <f>(Table2[[#This Row],[Current Week High]]/Table2[[#This Row],[Close Price]])-1</f>
        <v>5.4222648752399127E-2</v>
      </c>
      <c r="AG515" s="1">
        <f>(Table2[[#This Row],[Close Price]]/Table2[[#This Row],[Current Month Low]])-1</f>
        <v>1.1977986403366891E-2</v>
      </c>
      <c r="AH515" s="1">
        <f>(Table2[[#This Row],[Current Month High]]/Table2[[#This Row],[Close Price]])-1</f>
        <v>5.2303262955853969E-2</v>
      </c>
      <c r="AI515">
        <v>29.648112603966698</v>
      </c>
      <c r="AJ515">
        <v>22.804949911608698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</v>
      </c>
      <c r="AM515" t="s">
        <v>3176</v>
      </c>
      <c r="AN515">
        <v>2.73</v>
      </c>
      <c r="AO515" t="s">
        <v>3175</v>
      </c>
      <c r="AP515">
        <v>7.4276716507822999E-2</v>
      </c>
      <c r="AQ515">
        <f>(Table2[[#This Row],[Sharpe Ratio]]-AVERAGE(Table2[Sharpe Ratio]))/_xlfn.STDEV.P(Table2[Sharpe Ratio])</f>
        <v>0.1498692442234274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490</v>
      </c>
      <c r="AT515">
        <f>_xlfn.RANK.AVG(Table2[[#This Row],[6M Return vs Nifty Z-Score]],Table2[6M Return vs Nifty Z-Score])</f>
        <v>632</v>
      </c>
      <c r="AU515">
        <f>_xlfn.RANK.AVG(Table2[[#This Row],[Sharpe Ratio Z-Score]],Table2[Sharpe Ratio Z-Score])</f>
        <v>306</v>
      </c>
      <c r="AV515">
        <f>(Table2[[#This Row],[Rank 1Y]]+Table2[[#This Row],[Rank 6M]]+Table2[[#This Row],[Rank Sharpe]])/3</f>
        <v>476</v>
      </c>
    </row>
    <row r="516" spans="1:48" x14ac:dyDescent="0.3">
      <c r="A516" t="s">
        <v>827</v>
      </c>
      <c r="B516" t="s">
        <v>828</v>
      </c>
      <c r="C516" t="s">
        <v>3141</v>
      </c>
      <c r="D516" t="s">
        <v>540</v>
      </c>
      <c r="E516">
        <v>19623.798824275</v>
      </c>
      <c r="F516">
        <v>1735.75</v>
      </c>
      <c r="G516">
        <v>-4.9273669991602</v>
      </c>
      <c r="H516">
        <f>(Table2[[#This Row],[1Y Return vs Nifty]]-AVERAGE(Table2[1Y Return vs Nifty]))/_xlfn.STDEV.P(Table2[1Y Return vs Nifty])</f>
        <v>-0.50767172606243061</v>
      </c>
      <c r="I516">
        <v>7.8190434236553603</v>
      </c>
      <c r="J516">
        <f>(Table2[[#This Row],[1M Return vs Nifty]]-AVERAGE(Table2[1M Return vs Nifty]))/_xlfn.STDEV.P(Table2[1M Return vs Nifty])</f>
        <v>0.63260731035042872</v>
      </c>
      <c r="K516">
        <v>0.33738605826541201</v>
      </c>
      <c r="L516">
        <f>(Table2[[#This Row],[6M Return vs Nifty]]-AVERAGE(Table2[6M Return vs Nifty]))/_xlfn.STDEV.P(Table2[6M Return vs Nifty])</f>
        <v>-0.28221989174790735</v>
      </c>
      <c r="M516">
        <v>5.5038404453092999</v>
      </c>
      <c r="N516">
        <f>(Table2[[#This Row],[1W Return vs Nifty]]-AVERAGE(Table2[1W Return vs Nifty]))/_xlfn.STDEV.P(Table2[1W Return vs Nifty])</f>
        <v>0.67887866207169623</v>
      </c>
      <c r="O516">
        <v>1689.1</v>
      </c>
      <c r="P516">
        <v>1678.2942859006</v>
      </c>
      <c r="Q516">
        <v>1614.2856941611001</v>
      </c>
      <c r="R516">
        <v>68.316112626713505</v>
      </c>
      <c r="S516" s="1">
        <f>(Table2[[#This Row],[Close Price]]-Table2[[#This Row],[20D EMA]])/Table2[[#This Row],[20D EMA]]</f>
        <v>2.761825824403534E-2</v>
      </c>
      <c r="T516" s="1">
        <f>(Table2[[#This Row],[Close Price]]-Table2[[#This Row],[50D EMA]])/Table2[[#This Row],[50D EMA]]</f>
        <v>3.4234588404481348E-2</v>
      </c>
      <c r="U516" s="1">
        <f>(Table2[[#This Row],[Close Price]]-Table2[[#This Row],[200D EMA]])/Table2[[#This Row],[200D EMA]]</f>
        <v>7.5243376236460782E-2</v>
      </c>
      <c r="V516">
        <v>1.2210309552201499</v>
      </c>
      <c r="W516">
        <v>1680</v>
      </c>
      <c r="X516">
        <v>1745</v>
      </c>
      <c r="Y516">
        <v>1680</v>
      </c>
      <c r="Z516">
        <v>1764.8</v>
      </c>
      <c r="AA516">
        <v>1680</v>
      </c>
      <c r="AB516">
        <v>1764.8</v>
      </c>
      <c r="AC516" s="1">
        <f>(Table2[[#This Row],[Close Price]]/Table2[[#This Row],[Day Low]])-1</f>
        <v>3.3184523809523858E-2</v>
      </c>
      <c r="AD516" s="1">
        <f>(Table2[[#This Row],[Day High]]/Table2[[#This Row],[Close Price]])-1</f>
        <v>5.3291084545585843E-3</v>
      </c>
      <c r="AE516" s="1">
        <f>(Table2[[#This Row],[Close Price]]/Table2[[#This Row],[Current Week Low]])-1</f>
        <v>3.3184523809523858E-2</v>
      </c>
      <c r="AF516" s="1">
        <f>(Table2[[#This Row],[Current Week High]]/Table2[[#This Row],[Close Price]])-1</f>
        <v>1.6736281146478404E-2</v>
      </c>
      <c r="AG516" s="1">
        <f>(Table2[[#This Row],[Close Price]]/Table2[[#This Row],[Current Month Low]])-1</f>
        <v>3.3184523809523858E-2</v>
      </c>
      <c r="AH516" s="1">
        <f>(Table2[[#This Row],[Current Month High]]/Table2[[#This Row],[Close Price]])-1</f>
        <v>1.6736281146478404E-2</v>
      </c>
      <c r="AI516">
        <v>9.5751116232176194</v>
      </c>
      <c r="AJ516">
        <v>32.702599388379198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-0.09</v>
      </c>
      <c r="AM516" t="s">
        <v>3174</v>
      </c>
      <c r="AN516">
        <v>4.01</v>
      </c>
      <c r="AO516" t="s">
        <v>3175</v>
      </c>
      <c r="AQ516">
        <f>(Table2[[#This Row],[Sharpe Ratio]]-AVERAGE(Table2[Sharpe Ratio]))/_xlfn.STDEV.P(Table2[Sharpe Ratio])</f>
        <v>-0.71731934386752538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-0.19572498925573845</v>
      </c>
      <c r="AS516">
        <f>_xlfn.RANK.AVG(Table2[[#This Row],[1Y Return vs Nifty Z-Score]],Table2[1Y Return vs Nifty Z-Score])</f>
        <v>472</v>
      </c>
      <c r="AT516">
        <f>_xlfn.RANK.AVG(Table2[[#This Row],[6M Return vs Nifty Z-Score]],Table2[6M Return vs Nifty Z-Score])</f>
        <v>418</v>
      </c>
      <c r="AU516">
        <f>_xlfn.RANK.AVG(Table2[[#This Row],[Sharpe Ratio Z-Score]],Table2[Sharpe Ratio Z-Score])</f>
        <v>541.5</v>
      </c>
      <c r="AV516">
        <f>(Table2[[#This Row],[Rank 1Y]]+Table2[[#This Row],[Rank 6M]]+Table2[[#This Row],[Rank Sharpe]])/3</f>
        <v>477.16666666666669</v>
      </c>
    </row>
    <row r="517" spans="1:48" x14ac:dyDescent="0.3">
      <c r="A517" t="s">
        <v>303</v>
      </c>
      <c r="B517" t="s">
        <v>304</v>
      </c>
      <c r="C517" t="s">
        <v>3129</v>
      </c>
      <c r="D517" t="s">
        <v>34</v>
      </c>
      <c r="E517">
        <v>90733.088459999999</v>
      </c>
      <c r="F517">
        <v>118.86</v>
      </c>
      <c r="G517">
        <v>-19.102852221283602</v>
      </c>
      <c r="H517">
        <f>(Table2[[#This Row],[1Y Return vs Nifty]]-AVERAGE(Table2[1Y Return vs Nifty]))/_xlfn.STDEV.P(Table2[1Y Return vs Nifty])</f>
        <v>-0.74907688216508783</v>
      </c>
      <c r="I517">
        <v>-0.51442667542909903</v>
      </c>
      <c r="J517">
        <f>(Table2[[#This Row],[1M Return vs Nifty]]-AVERAGE(Table2[1M Return vs Nifty]))/_xlfn.STDEV.P(Table2[1M Return vs Nifty])</f>
        <v>-0.12988050207124111</v>
      </c>
      <c r="K517">
        <v>-36.395928186226499</v>
      </c>
      <c r="L517">
        <f>(Table2[[#This Row],[6M Return vs Nifty]]-AVERAGE(Table2[6M Return vs Nifty]))/_xlfn.STDEV.P(Table2[6M Return vs Nifty])</f>
        <v>-1.5001156004602616</v>
      </c>
      <c r="M517">
        <v>-2.0807423436043702</v>
      </c>
      <c r="N517">
        <f>(Table2[[#This Row],[1W Return vs Nifty]]-AVERAGE(Table2[1W Return vs Nifty]))/_xlfn.STDEV.P(Table2[1W Return vs Nifty])</f>
        <v>-1.1565230145037662</v>
      </c>
      <c r="O517">
        <v>122.85</v>
      </c>
      <c r="P517">
        <v>125.72328057333</v>
      </c>
      <c r="Q517">
        <v>128.22262934465101</v>
      </c>
      <c r="R517">
        <v>28.317186527114401</v>
      </c>
      <c r="S517" s="1">
        <f>(Table2[[#This Row],[Close Price]]-Table2[[#This Row],[20D EMA]])/Table2[[#This Row],[20D EMA]]</f>
        <v>-3.247863247863244E-2</v>
      </c>
      <c r="T517" s="1">
        <f>(Table2[[#This Row],[Close Price]]-Table2[[#This Row],[50D EMA]])/Table2[[#This Row],[50D EMA]]</f>
        <v>-5.4590371345956804E-2</v>
      </c>
      <c r="U517" s="1">
        <f>(Table2[[#This Row],[Close Price]]-Table2[[#This Row],[200D EMA]])/Table2[[#This Row],[200D EMA]]</f>
        <v>-7.3018541208393864E-2</v>
      </c>
      <c r="V517">
        <v>1.15146199506146</v>
      </c>
      <c r="W517">
        <v>116.73</v>
      </c>
      <c r="X517">
        <v>120.86</v>
      </c>
      <c r="Y517">
        <v>116.73</v>
      </c>
      <c r="Z517">
        <v>123.9</v>
      </c>
      <c r="AA517">
        <v>116.73</v>
      </c>
      <c r="AB517">
        <v>123.64</v>
      </c>
      <c r="AC517" s="1">
        <f>(Table2[[#This Row],[Close Price]]/Table2[[#This Row],[Day Low]])-1</f>
        <v>1.8247237214083833E-2</v>
      </c>
      <c r="AD517" s="1">
        <f>(Table2[[#This Row],[Day High]]/Table2[[#This Row],[Close Price]])-1</f>
        <v>1.6826518593302975E-2</v>
      </c>
      <c r="AE517" s="1">
        <f>(Table2[[#This Row],[Close Price]]/Table2[[#This Row],[Current Week Low]])-1</f>
        <v>1.8247237214083833E-2</v>
      </c>
      <c r="AF517" s="1">
        <f>(Table2[[#This Row],[Current Week High]]/Table2[[#This Row],[Close Price]])-1</f>
        <v>4.2402826855123754E-2</v>
      </c>
      <c r="AG517" s="1">
        <f>(Table2[[#This Row],[Close Price]]/Table2[[#This Row],[Current Month Low]])-1</f>
        <v>1.8247237214083833E-2</v>
      </c>
      <c r="AH517" s="1">
        <f>(Table2[[#This Row],[Current Month High]]/Table2[[#This Row],[Close Price]])-1</f>
        <v>4.0215379437994248E-2</v>
      </c>
      <c r="AI517">
        <v>45.1287228672387</v>
      </c>
      <c r="AJ517">
        <v>30.2575342465753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-0.13</v>
      </c>
      <c r="AM517" t="s">
        <v>3174</v>
      </c>
      <c r="AN517">
        <v>-4.25</v>
      </c>
      <c r="AO517" t="s">
        <v>3174</v>
      </c>
      <c r="AP517">
        <v>0.131137236170113</v>
      </c>
      <c r="AQ517">
        <f>(Table2[[#This Row],[Sharpe Ratio]]-AVERAGE(Table2[Sharpe Ratio]))/_xlfn.STDEV.P(Table2[Sharpe Ratio])</f>
        <v>0.81372187641222116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572</v>
      </c>
      <c r="AT517">
        <f>_xlfn.RANK.AVG(Table2[[#This Row],[6M Return vs Nifty Z-Score]],Table2[6M Return vs Nifty Z-Score])</f>
        <v>714</v>
      </c>
      <c r="AU517">
        <f>_xlfn.RANK.AVG(Table2[[#This Row],[Sharpe Ratio Z-Score]],Table2[Sharpe Ratio Z-Score])</f>
        <v>146</v>
      </c>
      <c r="AV517">
        <f>(Table2[[#This Row],[Rank 1Y]]+Table2[[#This Row],[Rank 6M]]+Table2[[#This Row],[Rank Sharpe]])/3</f>
        <v>477.33333333333331</v>
      </c>
    </row>
    <row r="518" spans="1:48" x14ac:dyDescent="0.3">
      <c r="A518" t="s">
        <v>1765</v>
      </c>
      <c r="B518" t="s">
        <v>1766</v>
      </c>
      <c r="C518" t="s">
        <v>3141</v>
      </c>
      <c r="D518" t="s">
        <v>271</v>
      </c>
      <c r="E518">
        <v>4581.7945841250003</v>
      </c>
      <c r="F518">
        <v>503.25</v>
      </c>
      <c r="G518">
        <v>-8.7375025739889907</v>
      </c>
      <c r="H518">
        <f>(Table2[[#This Row],[1Y Return vs Nifty]]-AVERAGE(Table2[1Y Return vs Nifty]))/_xlfn.STDEV.P(Table2[1Y Return vs Nifty])</f>
        <v>-0.57255743253393399</v>
      </c>
      <c r="I518">
        <v>-0.71600869685794399</v>
      </c>
      <c r="J518">
        <f>(Table2[[#This Row],[1M Return vs Nifty]]-AVERAGE(Table2[1M Return vs Nifty]))/_xlfn.STDEV.P(Table2[1M Return vs Nifty])</f>
        <v>-0.1483246595128937</v>
      </c>
      <c r="K518">
        <v>11.670188106796999</v>
      </c>
      <c r="L518">
        <f>(Table2[[#This Row],[6M Return vs Nifty]]-AVERAGE(Table2[6M Return vs Nifty]))/_xlfn.STDEV.P(Table2[6M Return vs Nifty])</f>
        <v>9.3519985430825694E-2</v>
      </c>
      <c r="M518">
        <v>8.1139155435114994</v>
      </c>
      <c r="N518">
        <f>(Table2[[#This Row],[1W Return vs Nifty]]-AVERAGE(Table2[1W Return vs Nifty]))/_xlfn.STDEV.P(Table2[1W Return vs Nifty])</f>
        <v>1.3104936558760321</v>
      </c>
      <c r="O518">
        <v>512.05999999999995</v>
      </c>
      <c r="P518">
        <v>519.02756560279499</v>
      </c>
      <c r="Q518">
        <v>482.21218181511102</v>
      </c>
      <c r="R518">
        <v>45.234839197157498</v>
      </c>
      <c r="S518" s="1">
        <f>(Table2[[#This Row],[Close Price]]-Table2[[#This Row],[20D EMA]])/Table2[[#This Row],[20D EMA]]</f>
        <v>-1.7205015037300212E-2</v>
      </c>
      <c r="T518" s="1">
        <f>(Table2[[#This Row],[Close Price]]-Table2[[#This Row],[50D EMA]])/Table2[[#This Row],[50D EMA]]</f>
        <v>-3.0398319180737616E-2</v>
      </c>
      <c r="U518" s="1">
        <f>(Table2[[#This Row],[Close Price]]-Table2[[#This Row],[200D EMA]])/Table2[[#This Row],[200D EMA]]</f>
        <v>4.3627720282179143E-2</v>
      </c>
      <c r="V518">
        <v>0.53887569062997098</v>
      </c>
      <c r="W518">
        <v>498</v>
      </c>
      <c r="X518">
        <v>515.20000000000005</v>
      </c>
      <c r="Y518">
        <v>498</v>
      </c>
      <c r="Z518">
        <v>528.95000000000005</v>
      </c>
      <c r="AA518">
        <v>498</v>
      </c>
      <c r="AB518">
        <v>528.95000000000005</v>
      </c>
      <c r="AC518" s="1">
        <f>(Table2[[#This Row],[Close Price]]/Table2[[#This Row],[Day Low]])-1</f>
        <v>1.0542168674698704E-2</v>
      </c>
      <c r="AD518" s="1">
        <f>(Table2[[#This Row],[Day High]]/Table2[[#This Row],[Close Price]])-1</f>
        <v>2.374565325385003E-2</v>
      </c>
      <c r="AE518" s="1">
        <f>(Table2[[#This Row],[Close Price]]/Table2[[#This Row],[Current Week Low]])-1</f>
        <v>1.0542168674698704E-2</v>
      </c>
      <c r="AF518" s="1">
        <f>(Table2[[#This Row],[Current Week High]]/Table2[[#This Row],[Close Price]])-1</f>
        <v>5.106805762543476E-2</v>
      </c>
      <c r="AG518" s="1">
        <f>(Table2[[#This Row],[Close Price]]/Table2[[#This Row],[Current Month Low]])-1</f>
        <v>1.0542168674698704E-2</v>
      </c>
      <c r="AH518" s="1">
        <f>(Table2[[#This Row],[Current Month High]]/Table2[[#This Row],[Close Price]])-1</f>
        <v>5.106805762543476E-2</v>
      </c>
      <c r="AI518">
        <v>21.977148534525501</v>
      </c>
      <c r="AJ518">
        <v>39.752846431546701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-0.04</v>
      </c>
      <c r="AM518" t="s">
        <v>3174</v>
      </c>
      <c r="AN518">
        <v>-4</v>
      </c>
      <c r="AO518" t="s">
        <v>3174</v>
      </c>
      <c r="AP518">
        <v>-4.2853889342315002E-2</v>
      </c>
      <c r="AQ518">
        <f>(Table2[[#This Row],[Sharpe Ratio]]-AVERAGE(Table2[Sharpe Ratio]))/_xlfn.STDEV.P(Table2[Sharpe Ratio])</f>
        <v>-1.217643073027713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499</v>
      </c>
      <c r="AT518">
        <f>_xlfn.RANK.AVG(Table2[[#This Row],[6M Return vs Nifty Z-Score]],Table2[6M Return vs Nifty Z-Score])</f>
        <v>285</v>
      </c>
      <c r="AU518">
        <f>_xlfn.RANK.AVG(Table2[[#This Row],[Sharpe Ratio Z-Score]],Table2[Sharpe Ratio Z-Score])</f>
        <v>651</v>
      </c>
      <c r="AV518">
        <f>(Table2[[#This Row],[Rank 1Y]]+Table2[[#This Row],[Rank 6M]]+Table2[[#This Row],[Rank Sharpe]])/3</f>
        <v>478.33333333333331</v>
      </c>
    </row>
    <row r="519" spans="1:48" x14ac:dyDescent="0.3">
      <c r="A519" t="s">
        <v>946</v>
      </c>
      <c r="B519" t="s">
        <v>947</v>
      </c>
      <c r="C519" t="s">
        <v>607</v>
      </c>
      <c r="D519" t="s">
        <v>607</v>
      </c>
      <c r="E519">
        <v>15698.0635801799</v>
      </c>
      <c r="F519">
        <v>165.35</v>
      </c>
      <c r="G519">
        <v>10.6577148778065</v>
      </c>
      <c r="H519">
        <f>(Table2[[#This Row],[1Y Return vs Nifty]]-AVERAGE(Table2[1Y Return vs Nifty]))/_xlfn.STDEV.P(Table2[1Y Return vs Nifty])</f>
        <v>-0.24226147276753368</v>
      </c>
      <c r="I519">
        <v>-7.07526796003466</v>
      </c>
      <c r="J519">
        <f>(Table2[[#This Row],[1M Return vs Nifty]]-AVERAGE(Table2[1M Return vs Nifty]))/_xlfn.STDEV.P(Table2[1M Return vs Nifty])</f>
        <v>-0.73017803230348721</v>
      </c>
      <c r="K519">
        <v>-5.0760862329824299</v>
      </c>
      <c r="L519">
        <f>(Table2[[#This Row],[6M Return vs Nifty]]-AVERAGE(Table2[6M Return vs Nifty]))/_xlfn.STDEV.P(Table2[6M Return vs Nifty])</f>
        <v>-0.46170395977568129</v>
      </c>
      <c r="M519">
        <v>5.6797884818967397</v>
      </c>
      <c r="N519">
        <f>(Table2[[#This Row],[1W Return vs Nifty]]-AVERAGE(Table2[1W Return vs Nifty]))/_xlfn.STDEV.P(Table2[1W Return vs Nifty])</f>
        <v>0.72145652433918706</v>
      </c>
      <c r="O519">
        <v>174.07</v>
      </c>
      <c r="P519">
        <v>175.753675012885</v>
      </c>
      <c r="Q519">
        <v>158.15186207855001</v>
      </c>
      <c r="R519">
        <v>37.177596411266499</v>
      </c>
      <c r="S519" s="1">
        <f>(Table2[[#This Row],[Close Price]]-Table2[[#This Row],[20D EMA]])/Table2[[#This Row],[20D EMA]]</f>
        <v>-5.0094789452519099E-2</v>
      </c>
      <c r="T519" s="1">
        <f>(Table2[[#This Row],[Close Price]]-Table2[[#This Row],[50D EMA]])/Table2[[#This Row],[50D EMA]]</f>
        <v>-5.9194637108568454E-2</v>
      </c>
      <c r="U519" s="1">
        <f>(Table2[[#This Row],[Close Price]]-Table2[[#This Row],[200D EMA]])/Table2[[#This Row],[200D EMA]]</f>
        <v>4.5514088970225665E-2</v>
      </c>
      <c r="V519">
        <v>0.84659748357835796</v>
      </c>
      <c r="W519">
        <v>164.44</v>
      </c>
      <c r="X519">
        <v>169.89</v>
      </c>
      <c r="Y519">
        <v>162</v>
      </c>
      <c r="Z519">
        <v>176.3</v>
      </c>
      <c r="AA519">
        <v>164.12</v>
      </c>
      <c r="AB519">
        <v>176.3</v>
      </c>
      <c r="AC519" s="1">
        <f>(Table2[[#This Row],[Close Price]]/Table2[[#This Row],[Day Low]])-1</f>
        <v>5.5339333495498799E-3</v>
      </c>
      <c r="AD519" s="1">
        <f>(Table2[[#This Row],[Day High]]/Table2[[#This Row],[Close Price]])-1</f>
        <v>2.7456909585727107E-2</v>
      </c>
      <c r="AE519" s="1">
        <f>(Table2[[#This Row],[Close Price]]/Table2[[#This Row],[Current Week Low]])-1</f>
        <v>2.0679012345679038E-2</v>
      </c>
      <c r="AF519" s="1">
        <f>(Table2[[#This Row],[Current Week High]]/Table2[[#This Row],[Close Price]])-1</f>
        <v>6.6223162987602224E-2</v>
      </c>
      <c r="AG519" s="1">
        <f>(Table2[[#This Row],[Close Price]]/Table2[[#This Row],[Current Month Low]])-1</f>
        <v>7.494516207652957E-3</v>
      </c>
      <c r="AH519" s="1">
        <f>(Table2[[#This Row],[Current Month High]]/Table2[[#This Row],[Close Price]])-1</f>
        <v>6.6223162987602224E-2</v>
      </c>
      <c r="AI519">
        <v>28.787420622921001</v>
      </c>
      <c r="AJ519">
        <v>42.974492001729303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-0.12</v>
      </c>
      <c r="AM519" t="s">
        <v>3174</v>
      </c>
      <c r="AN519">
        <v>-7.09</v>
      </c>
      <c r="AO519" t="s">
        <v>3174</v>
      </c>
      <c r="AP519">
        <v>-1.2435602734262001E-2</v>
      </c>
      <c r="AQ519">
        <f>(Table2[[#This Row],[Sharpe Ratio]]-AVERAGE(Table2[Sharpe Ratio]))/_xlfn.STDEV.P(Table2[Sharpe Ratio])</f>
        <v>-0.86250633225639506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371</v>
      </c>
      <c r="AT519">
        <f>_xlfn.RANK.AVG(Table2[[#This Row],[6M Return vs Nifty Z-Score]],Table2[6M Return vs Nifty Z-Score])</f>
        <v>476</v>
      </c>
      <c r="AU519">
        <f>_xlfn.RANK.AVG(Table2[[#This Row],[Sharpe Ratio Z-Score]],Table2[Sharpe Ratio Z-Score])</f>
        <v>591</v>
      </c>
      <c r="AV519">
        <f>(Table2[[#This Row],[Rank 1Y]]+Table2[[#This Row],[Rank 6M]]+Table2[[#This Row],[Rank Sharpe]])/3</f>
        <v>479.33333333333331</v>
      </c>
    </row>
    <row r="520" spans="1:48" x14ac:dyDescent="0.3">
      <c r="A520" t="s">
        <v>2153</v>
      </c>
      <c r="B520" t="s">
        <v>2154</v>
      </c>
      <c r="C520" t="s">
        <v>3135</v>
      </c>
      <c r="D520" t="s">
        <v>271</v>
      </c>
      <c r="E520">
        <v>2825.7784029999998</v>
      </c>
      <c r="F520">
        <v>291.55</v>
      </c>
      <c r="G520">
        <v>-20.3389878688916</v>
      </c>
      <c r="H520">
        <f>(Table2[[#This Row],[1Y Return vs Nifty]]-AVERAGE(Table2[1Y Return vs Nifty]))/_xlfn.STDEV.P(Table2[1Y Return vs Nifty])</f>
        <v>-0.77012797948549183</v>
      </c>
      <c r="I520">
        <v>-7.8790907034211202</v>
      </c>
      <c r="J520">
        <f>(Table2[[#This Row],[1M Return vs Nifty]]-AVERAGE(Table2[1M Return vs Nifty]))/_xlfn.STDEV.P(Table2[1M Return vs Nifty])</f>
        <v>-0.80372543067320878</v>
      </c>
      <c r="K520">
        <v>-12.155754879798</v>
      </c>
      <c r="L520">
        <f>(Table2[[#This Row],[6M Return vs Nifty]]-AVERAGE(Table2[6M Return vs Nifty]))/_xlfn.STDEV.P(Table2[6M Return vs Nifty])</f>
        <v>-0.69643088930546027</v>
      </c>
      <c r="M520">
        <v>0.93023462538489499</v>
      </c>
      <c r="N520">
        <f>(Table2[[#This Row],[1W Return vs Nifty]]-AVERAGE(Table2[1W Return vs Nifty]))/_xlfn.STDEV.P(Table2[1W Return vs Nifty])</f>
        <v>-0.4278933283606034</v>
      </c>
      <c r="O520">
        <v>307.99</v>
      </c>
      <c r="P520">
        <v>314.811641737184</v>
      </c>
      <c r="Q520">
        <v>307.40329841576499</v>
      </c>
      <c r="R520">
        <v>16.864815717834301</v>
      </c>
      <c r="S520" s="1">
        <f>(Table2[[#This Row],[Close Price]]-Table2[[#This Row],[20D EMA]])/Table2[[#This Row],[20D EMA]]</f>
        <v>-5.3378356440144152E-2</v>
      </c>
      <c r="T520" s="1">
        <f>(Table2[[#This Row],[Close Price]]-Table2[[#This Row],[50D EMA]])/Table2[[#This Row],[50D EMA]]</f>
        <v>-7.3890665570124123E-2</v>
      </c>
      <c r="U520" s="1">
        <f>(Table2[[#This Row],[Close Price]]-Table2[[#This Row],[200D EMA]])/Table2[[#This Row],[200D EMA]]</f>
        <v>-5.157166008779545E-2</v>
      </c>
      <c r="V520">
        <v>1.19420088368001</v>
      </c>
      <c r="W520">
        <v>289</v>
      </c>
      <c r="X520">
        <v>295.55</v>
      </c>
      <c r="Y520">
        <v>289</v>
      </c>
      <c r="Z520">
        <v>303.95</v>
      </c>
      <c r="AA520">
        <v>289</v>
      </c>
      <c r="AB520">
        <v>302.60000000000002</v>
      </c>
      <c r="AC520" s="1">
        <f>(Table2[[#This Row],[Close Price]]/Table2[[#This Row],[Day Low]])-1</f>
        <v>8.8235294117646745E-3</v>
      </c>
      <c r="AD520" s="1">
        <f>(Table2[[#This Row],[Day High]]/Table2[[#This Row],[Close Price]])-1</f>
        <v>1.371977362373511E-2</v>
      </c>
      <c r="AE520" s="1">
        <f>(Table2[[#This Row],[Close Price]]/Table2[[#This Row],[Current Week Low]])-1</f>
        <v>8.8235294117646745E-3</v>
      </c>
      <c r="AF520" s="1">
        <f>(Table2[[#This Row],[Current Week High]]/Table2[[#This Row],[Close Price]])-1</f>
        <v>4.253129823357904E-2</v>
      </c>
      <c r="AG520" s="1">
        <f>(Table2[[#This Row],[Close Price]]/Table2[[#This Row],[Current Month Low]])-1</f>
        <v>8.8235294117646745E-3</v>
      </c>
      <c r="AH520" s="1">
        <f>(Table2[[#This Row],[Current Month High]]/Table2[[#This Row],[Close Price]])-1</f>
        <v>3.790087463556846E-2</v>
      </c>
      <c r="AI520">
        <v>37.729377465271803</v>
      </c>
      <c r="AJ520">
        <v>18.927187436263502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-0.13</v>
      </c>
      <c r="AM520" t="s">
        <v>3174</v>
      </c>
      <c r="AN520">
        <v>-7.5</v>
      </c>
      <c r="AO520" t="s">
        <v>3174</v>
      </c>
      <c r="AP520">
        <v>7.3542807548229006E-2</v>
      </c>
      <c r="AQ520">
        <f>(Table2[[#This Row],[Sharpe Ratio]]-AVERAGE(Table2[Sharpe Ratio]))/_xlfn.STDEV.P(Table2[Sharpe Ratio])</f>
        <v>0.14130077883642306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580</v>
      </c>
      <c r="AT520">
        <f>_xlfn.RANK.AVG(Table2[[#This Row],[6M Return vs Nifty Z-Score]],Table2[6M Return vs Nifty Z-Score])</f>
        <v>555</v>
      </c>
      <c r="AU520">
        <f>_xlfn.RANK.AVG(Table2[[#This Row],[Sharpe Ratio Z-Score]],Table2[Sharpe Ratio Z-Score])</f>
        <v>309</v>
      </c>
      <c r="AV520">
        <f>(Table2[[#This Row],[Rank 1Y]]+Table2[[#This Row],[Rank 6M]]+Table2[[#This Row],[Rank Sharpe]])/3</f>
        <v>481.33333333333331</v>
      </c>
    </row>
    <row r="521" spans="1:48" x14ac:dyDescent="0.3">
      <c r="A521" t="s">
        <v>478</v>
      </c>
      <c r="B521" t="s">
        <v>479</v>
      </c>
      <c r="C521" t="s">
        <v>3141</v>
      </c>
      <c r="D521" t="s">
        <v>446</v>
      </c>
      <c r="E521">
        <v>44662.028084520003</v>
      </c>
      <c r="F521">
        <v>1609.3</v>
      </c>
      <c r="G521">
        <v>-28.293073126612999</v>
      </c>
      <c r="H521">
        <f>(Table2[[#This Row],[1Y Return vs Nifty]]-AVERAGE(Table2[1Y Return vs Nifty]))/_xlfn.STDEV.P(Table2[1Y Return vs Nifty])</f>
        <v>-0.90558416763045402</v>
      </c>
      <c r="I521">
        <v>13.422550330647899</v>
      </c>
      <c r="J521">
        <f>(Table2[[#This Row],[1M Return vs Nifty]]-AVERAGE(Table2[1M Return vs Nifty]))/_xlfn.STDEV.P(Table2[1M Return vs Nifty])</f>
        <v>1.145311582712534</v>
      </c>
      <c r="K521">
        <v>-7.2141785235970302</v>
      </c>
      <c r="L521">
        <f>(Table2[[#This Row],[6M Return vs Nifty]]-AVERAGE(Table2[6M Return vs Nifty]))/_xlfn.STDEV.P(Table2[6M Return vs Nifty])</f>
        <v>-0.53259256536783661</v>
      </c>
      <c r="M521">
        <v>10.160533545259099</v>
      </c>
      <c r="N521">
        <f>(Table2[[#This Row],[1W Return vs Nifty]]-AVERAGE(Table2[1W Return vs Nifty]))/_xlfn.STDEV.P(Table2[1W Return vs Nifty])</f>
        <v>1.8057570363757109</v>
      </c>
      <c r="O521">
        <v>1508.56</v>
      </c>
      <c r="P521">
        <v>1485.6269126596401</v>
      </c>
      <c r="Q521">
        <v>1502.93259676913</v>
      </c>
      <c r="R521">
        <v>79.541633454108194</v>
      </c>
      <c r="S521" s="1">
        <f>(Table2[[#This Row],[Close Price]]-Table2[[#This Row],[20D EMA]])/Table2[[#This Row],[20D EMA]]</f>
        <v>6.677891499178025E-2</v>
      </c>
      <c r="T521" s="1">
        <f>(Table2[[#This Row],[Close Price]]-Table2[[#This Row],[50D EMA]])/Table2[[#This Row],[50D EMA]]</f>
        <v>8.3246396714067611E-2</v>
      </c>
      <c r="U521" s="1">
        <f>(Table2[[#This Row],[Close Price]]-Table2[[#This Row],[200D EMA]])/Table2[[#This Row],[200D EMA]]</f>
        <v>7.0773235911929175E-2</v>
      </c>
      <c r="V521">
        <v>1.59989022263452</v>
      </c>
      <c r="W521">
        <v>1562.6</v>
      </c>
      <c r="X521">
        <v>1627.95</v>
      </c>
      <c r="Y521">
        <v>1521.9</v>
      </c>
      <c r="Z521">
        <v>1652.6</v>
      </c>
      <c r="AA521">
        <v>1562.6</v>
      </c>
      <c r="AB521">
        <v>1652.6</v>
      </c>
      <c r="AC521" s="1">
        <f>(Table2[[#This Row],[Close Price]]/Table2[[#This Row],[Day Low]])-1</f>
        <v>2.9886087290413421E-2</v>
      </c>
      <c r="AD521" s="1">
        <f>(Table2[[#This Row],[Day High]]/Table2[[#This Row],[Close Price]])-1</f>
        <v>1.1588889579320361E-2</v>
      </c>
      <c r="AE521" s="1">
        <f>(Table2[[#This Row],[Close Price]]/Table2[[#This Row],[Current Week Low]])-1</f>
        <v>5.7428214731585436E-2</v>
      </c>
      <c r="AF521" s="1">
        <f>(Table2[[#This Row],[Current Week High]]/Table2[[#This Row],[Close Price]])-1</f>
        <v>2.690610824582107E-2</v>
      </c>
      <c r="AG521" s="1">
        <f>(Table2[[#This Row],[Close Price]]/Table2[[#This Row],[Current Month Low]])-1</f>
        <v>2.9886087290413421E-2</v>
      </c>
      <c r="AH521" s="1">
        <f>(Table2[[#This Row],[Current Month High]]/Table2[[#This Row],[Close Price]])-1</f>
        <v>2.690610824582107E-2</v>
      </c>
      <c r="AI521">
        <v>11.125955384328501</v>
      </c>
      <c r="AJ521">
        <v>23.3180076628352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</v>
      </c>
      <c r="AM521" t="s">
        <v>3176</v>
      </c>
      <c r="AN521">
        <v>11.03</v>
      </c>
      <c r="AO521" t="s">
        <v>3175</v>
      </c>
      <c r="AP521">
        <v>6.8649051203358E-2</v>
      </c>
      <c r="AQ521">
        <f>(Table2[[#This Row],[Sharpe Ratio]]-AVERAGE(Table2[Sharpe Ratio]))/_xlfn.STDEV.P(Table2[Sharpe Ratio])</f>
        <v>8.4165651508563047E-2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623</v>
      </c>
      <c r="AT521">
        <f>_xlfn.RANK.AVG(Table2[[#This Row],[6M Return vs Nifty Z-Score]],Table2[6M Return vs Nifty Z-Score])</f>
        <v>496</v>
      </c>
      <c r="AU521">
        <f>_xlfn.RANK.AVG(Table2[[#This Row],[Sharpe Ratio Z-Score]],Table2[Sharpe Ratio Z-Score])</f>
        <v>326</v>
      </c>
      <c r="AV521">
        <f>(Table2[[#This Row],[Rank 1Y]]+Table2[[#This Row],[Rank 6M]]+Table2[[#This Row],[Rank Sharpe]])/3</f>
        <v>481.66666666666669</v>
      </c>
    </row>
    <row r="522" spans="1:48" x14ac:dyDescent="0.3">
      <c r="A522" t="s">
        <v>1079</v>
      </c>
      <c r="B522" t="s">
        <v>1080</v>
      </c>
      <c r="C522" t="s">
        <v>3131</v>
      </c>
      <c r="D522" t="s">
        <v>120</v>
      </c>
      <c r="E522">
        <v>12400.95038344</v>
      </c>
      <c r="F522">
        <v>1948.85</v>
      </c>
      <c r="G522">
        <v>-3.8714869452910499</v>
      </c>
      <c r="H522">
        <f>(Table2[[#This Row],[1Y Return vs Nifty]]-AVERAGE(Table2[1Y Return vs Nifty]))/_xlfn.STDEV.P(Table2[1Y Return vs Nifty])</f>
        <v>-0.48969033881283197</v>
      </c>
      <c r="I522">
        <v>-10.9150393601675</v>
      </c>
      <c r="J522">
        <f>(Table2[[#This Row],[1M Return vs Nifty]]-AVERAGE(Table2[1M Return vs Nifty]))/_xlfn.STDEV.P(Table2[1M Return vs Nifty])</f>
        <v>-1.0815057337622391</v>
      </c>
      <c r="K522">
        <v>11.2961649696683</v>
      </c>
      <c r="L522">
        <f>(Table2[[#This Row],[6M Return vs Nifty]]-AVERAGE(Table2[6M Return vs Nifty]))/_xlfn.STDEV.P(Table2[6M Return vs Nifty])</f>
        <v>8.1119221082793055E-2</v>
      </c>
      <c r="M522">
        <v>3.0020748517543701</v>
      </c>
      <c r="N522">
        <f>(Table2[[#This Row],[1W Return vs Nifty]]-AVERAGE(Table2[1W Return vs Nifty]))/_xlfn.STDEV.P(Table2[1W Return vs Nifty])</f>
        <v>7.3473606500116834E-2</v>
      </c>
      <c r="O522">
        <v>2073.88</v>
      </c>
      <c r="P522">
        <v>2123.8587133433002</v>
      </c>
      <c r="Q522">
        <v>1906.6608465376601</v>
      </c>
      <c r="R522">
        <v>19.528470563166898</v>
      </c>
      <c r="S522" s="1">
        <f>(Table2[[#This Row],[Close Price]]-Table2[[#This Row],[20D EMA]])/Table2[[#This Row],[20D EMA]]</f>
        <v>-6.0287962659363217E-2</v>
      </c>
      <c r="T522" s="1">
        <f>(Table2[[#This Row],[Close Price]]-Table2[[#This Row],[50D EMA]])/Table2[[#This Row],[50D EMA]]</f>
        <v>-8.2401297338563564E-2</v>
      </c>
      <c r="U522" s="1">
        <f>(Table2[[#This Row],[Close Price]]-Table2[[#This Row],[200D EMA]])/Table2[[#This Row],[200D EMA]]</f>
        <v>2.2127245933093918E-2</v>
      </c>
      <c r="V522">
        <v>0.87820878631229304</v>
      </c>
      <c r="W522">
        <v>1913.65</v>
      </c>
      <c r="X522">
        <v>1963</v>
      </c>
      <c r="Y522">
        <v>1913.65</v>
      </c>
      <c r="Z522">
        <v>2137.9499999999998</v>
      </c>
      <c r="AA522">
        <v>1913.65</v>
      </c>
      <c r="AB522">
        <v>2033.6</v>
      </c>
      <c r="AC522" s="1">
        <f>(Table2[[#This Row],[Close Price]]/Table2[[#This Row],[Day Low]])-1</f>
        <v>1.8394168212577888E-2</v>
      </c>
      <c r="AD522" s="1">
        <f>(Table2[[#This Row],[Day High]]/Table2[[#This Row],[Close Price]])-1</f>
        <v>7.2606922030942211E-3</v>
      </c>
      <c r="AE522" s="1">
        <f>(Table2[[#This Row],[Close Price]]/Table2[[#This Row],[Current Week Low]])-1</f>
        <v>1.8394168212577888E-2</v>
      </c>
      <c r="AF522" s="1">
        <f>(Table2[[#This Row],[Current Week High]]/Table2[[#This Row],[Close Price]])-1</f>
        <v>9.7031582728275501E-2</v>
      </c>
      <c r="AG522" s="1">
        <f>(Table2[[#This Row],[Close Price]]/Table2[[#This Row],[Current Month Low]])-1</f>
        <v>1.8394168212577888E-2</v>
      </c>
      <c r="AH522" s="1">
        <f>(Table2[[#This Row],[Current Month High]]/Table2[[#This Row],[Close Price]])-1</f>
        <v>4.3487184749980701E-2</v>
      </c>
      <c r="AI522">
        <v>27.4597839751648</v>
      </c>
      <c r="AJ522">
        <v>35.322709439988799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-0.13</v>
      </c>
      <c r="AM522" t="s">
        <v>3174</v>
      </c>
      <c r="AN522">
        <v>-10.19</v>
      </c>
      <c r="AO522" t="s">
        <v>3174</v>
      </c>
      <c r="AP522">
        <v>-8.0719344551099997E-2</v>
      </c>
      <c r="AQ522">
        <f>(Table2[[#This Row],[Sharpe Ratio]]-AVERAGE(Table2[Sharpe Ratio]))/_xlfn.STDEV.P(Table2[Sharpe Ratio])</f>
        <v>-1.6597263015784671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462</v>
      </c>
      <c r="AT522">
        <f>_xlfn.RANK.AVG(Table2[[#This Row],[6M Return vs Nifty Z-Score]],Table2[6M Return vs Nifty Z-Score])</f>
        <v>290</v>
      </c>
      <c r="AU522">
        <f>_xlfn.RANK.AVG(Table2[[#This Row],[Sharpe Ratio Z-Score]],Table2[Sharpe Ratio Z-Score])</f>
        <v>695</v>
      </c>
      <c r="AV522">
        <f>(Table2[[#This Row],[Rank 1Y]]+Table2[[#This Row],[Rank 6M]]+Table2[[#This Row],[Rank Sharpe]])/3</f>
        <v>482.33333333333331</v>
      </c>
    </row>
    <row r="523" spans="1:48" x14ac:dyDescent="0.3">
      <c r="A523" t="s">
        <v>1336</v>
      </c>
      <c r="B523" t="s">
        <v>1337</v>
      </c>
      <c r="C523" t="s">
        <v>3141</v>
      </c>
      <c r="D523" t="s">
        <v>446</v>
      </c>
      <c r="E523">
        <v>8481.4826553399998</v>
      </c>
      <c r="F523">
        <v>632.95000000000005</v>
      </c>
      <c r="G523">
        <v>-23.1044817899948</v>
      </c>
      <c r="H523">
        <f>(Table2[[#This Row],[1Y Return vs Nifty]]-AVERAGE(Table2[1Y Return vs Nifty]))/_xlfn.STDEV.P(Table2[1Y Return vs Nifty])</f>
        <v>-0.81722368600021145</v>
      </c>
      <c r="I523">
        <v>-4.9272524502277797</v>
      </c>
      <c r="J523">
        <f>(Table2[[#This Row],[1M Return vs Nifty]]-AVERAGE(Table2[1M Return vs Nifty]))/_xlfn.STDEV.P(Table2[1M Return vs Nifty])</f>
        <v>-0.53364098019353801</v>
      </c>
      <c r="K523">
        <v>-42.813213038269801</v>
      </c>
      <c r="L523">
        <f>(Table2[[#This Row],[6M Return vs Nifty]]-AVERAGE(Table2[6M Return vs Nifty]))/_xlfn.STDEV.P(Table2[6M Return vs Nifty])</f>
        <v>-1.7128811470392846</v>
      </c>
      <c r="M523">
        <v>2.6627745550140798</v>
      </c>
      <c r="N523">
        <f>(Table2[[#This Row],[1W Return vs Nifty]]-AVERAGE(Table2[1W Return vs Nifty]))/_xlfn.STDEV.P(Table2[1W Return vs Nifty])</f>
        <v>-8.6340520002232569E-3</v>
      </c>
      <c r="O523">
        <v>646.69000000000005</v>
      </c>
      <c r="P523">
        <v>653.88183481180999</v>
      </c>
      <c r="Q523">
        <v>710.02776194128205</v>
      </c>
      <c r="R523">
        <v>37.368399250345398</v>
      </c>
      <c r="S523" s="1">
        <f>(Table2[[#This Row],[Close Price]]-Table2[[#This Row],[20D EMA]])/Table2[[#This Row],[20D EMA]]</f>
        <v>-2.1246656048493108E-2</v>
      </c>
      <c r="T523" s="1">
        <f>(Table2[[#This Row],[Close Price]]-Table2[[#This Row],[50D EMA]])/Table2[[#This Row],[50D EMA]]</f>
        <v>-3.2011647514010269E-2</v>
      </c>
      <c r="U523" s="1">
        <f>(Table2[[#This Row],[Close Price]]-Table2[[#This Row],[200D EMA]])/Table2[[#This Row],[200D EMA]]</f>
        <v>-0.10855598340344358</v>
      </c>
      <c r="V523">
        <v>0.49984922304776502</v>
      </c>
      <c r="W523">
        <v>624.15</v>
      </c>
      <c r="X523">
        <v>647</v>
      </c>
      <c r="Y523">
        <v>624.1</v>
      </c>
      <c r="Z523">
        <v>655.8</v>
      </c>
      <c r="AA523">
        <v>624.1</v>
      </c>
      <c r="AB523">
        <v>655.8</v>
      </c>
      <c r="AC523" s="1">
        <f>(Table2[[#This Row],[Close Price]]/Table2[[#This Row],[Day Low]])-1</f>
        <v>1.4099174877833853E-2</v>
      </c>
      <c r="AD523" s="1">
        <f>(Table2[[#This Row],[Day High]]/Table2[[#This Row],[Close Price]])-1</f>
        <v>2.2197645943597299E-2</v>
      </c>
      <c r="AE523" s="1">
        <f>(Table2[[#This Row],[Close Price]]/Table2[[#This Row],[Current Week Low]])-1</f>
        <v>1.4180419804518563E-2</v>
      </c>
      <c r="AF523" s="1">
        <f>(Table2[[#This Row],[Current Week High]]/Table2[[#This Row],[Close Price]])-1</f>
        <v>3.6100797851331023E-2</v>
      </c>
      <c r="AG523" s="1">
        <f>(Table2[[#This Row],[Close Price]]/Table2[[#This Row],[Current Month Low]])-1</f>
        <v>1.4180419804518563E-2</v>
      </c>
      <c r="AH523" s="1">
        <f>(Table2[[#This Row],[Current Month High]]/Table2[[#This Row],[Close Price]])-1</f>
        <v>3.6100797851331023E-2</v>
      </c>
      <c r="AI523">
        <v>73.315427758906694</v>
      </c>
      <c r="AJ523">
        <v>11.1901624945103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-7.0000000000000007E-2</v>
      </c>
      <c r="AM523" t="s">
        <v>3174</v>
      </c>
      <c r="AN523">
        <v>-5.7</v>
      </c>
      <c r="AO523" t="s">
        <v>3174</v>
      </c>
      <c r="AP523">
        <v>0.13645980115537601</v>
      </c>
      <c r="AQ523">
        <f>(Table2[[#This Row],[Sharpe Ratio]]-AVERAGE(Table2[Sharpe Ratio]))/_xlfn.STDEV.P(Table2[Sharpe Ratio])</f>
        <v>0.87586339035631744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588</v>
      </c>
      <c r="AT523">
        <f>_xlfn.RANK.AVG(Table2[[#This Row],[6M Return vs Nifty Z-Score]],Table2[6M Return vs Nifty Z-Score])</f>
        <v>727</v>
      </c>
      <c r="AU523">
        <f>_xlfn.RANK.AVG(Table2[[#This Row],[Sharpe Ratio Z-Score]],Table2[Sharpe Ratio Z-Score])</f>
        <v>132</v>
      </c>
      <c r="AV523">
        <f>(Table2[[#This Row],[Rank 1Y]]+Table2[[#This Row],[Rank 6M]]+Table2[[#This Row],[Rank Sharpe]])/3</f>
        <v>482.33333333333331</v>
      </c>
    </row>
    <row r="524" spans="1:48" x14ac:dyDescent="0.3">
      <c r="A524" t="s">
        <v>307</v>
      </c>
      <c r="B524" t="s">
        <v>308</v>
      </c>
      <c r="C524" t="s">
        <v>3129</v>
      </c>
      <c r="D524" t="s">
        <v>309</v>
      </c>
      <c r="E524">
        <v>90115.882628674997</v>
      </c>
      <c r="F524">
        <v>83.81</v>
      </c>
      <c r="G524">
        <v>-8.1985106379177495</v>
      </c>
      <c r="H524">
        <f>(Table2[[#This Row],[1Y Return vs Nifty]]-AVERAGE(Table2[1Y Return vs Nifty]))/_xlfn.STDEV.P(Table2[1Y Return vs Nifty])</f>
        <v>-0.56337852751399975</v>
      </c>
      <c r="I524">
        <v>-8.0815017875077793</v>
      </c>
      <c r="J524">
        <f>(Table2[[#This Row],[1M Return vs Nifty]]-AVERAGE(Table2[1M Return vs Nifty]))/_xlfn.STDEV.P(Table2[1M Return vs Nifty])</f>
        <v>-0.82224544489058637</v>
      </c>
      <c r="K524">
        <v>-16.5633320438677</v>
      </c>
      <c r="L524">
        <f>(Table2[[#This Row],[6M Return vs Nifty]]-AVERAGE(Table2[6M Return vs Nifty]))/_xlfn.STDEV.P(Table2[6M Return vs Nifty])</f>
        <v>-0.84256443114191382</v>
      </c>
      <c r="M524">
        <v>-0.161470507128053</v>
      </c>
      <c r="N524">
        <f>(Table2[[#This Row],[1W Return vs Nifty]]-AVERAGE(Table2[1W Return vs Nifty]))/_xlfn.STDEV.P(Table2[1W Return vs Nifty])</f>
        <v>-0.6920762750441205</v>
      </c>
      <c r="O524">
        <v>89.03</v>
      </c>
      <c r="P524">
        <v>90.716280738829198</v>
      </c>
      <c r="Q524">
        <v>84.641574231878494</v>
      </c>
      <c r="R524">
        <v>27.273041954377401</v>
      </c>
      <c r="S524" s="1">
        <f>(Table2[[#This Row],[Close Price]]-Table2[[#This Row],[20D EMA]])/Table2[[#This Row],[20D EMA]]</f>
        <v>-5.8631921824104219E-2</v>
      </c>
      <c r="T524" s="1">
        <f>(Table2[[#This Row],[Close Price]]-Table2[[#This Row],[50D EMA]])/Table2[[#This Row],[50D EMA]]</f>
        <v>-7.6130554323675076E-2</v>
      </c>
      <c r="U524" s="1">
        <f>(Table2[[#This Row],[Close Price]]-Table2[[#This Row],[200D EMA]])/Table2[[#This Row],[200D EMA]]</f>
        <v>-9.824654602953925E-3</v>
      </c>
      <c r="V524">
        <v>0.28290816483391701</v>
      </c>
      <c r="W524">
        <v>82.5</v>
      </c>
      <c r="X524">
        <v>85.89</v>
      </c>
      <c r="Y524">
        <v>82.5</v>
      </c>
      <c r="Z524">
        <v>88.64</v>
      </c>
      <c r="AA524">
        <v>82.5</v>
      </c>
      <c r="AB524">
        <v>88.21</v>
      </c>
      <c r="AC524" s="1">
        <f>(Table2[[#This Row],[Close Price]]/Table2[[#This Row],[Day Low]])-1</f>
        <v>1.5878787878787826E-2</v>
      </c>
      <c r="AD524" s="1">
        <f>(Table2[[#This Row],[Day High]]/Table2[[#This Row],[Close Price]])-1</f>
        <v>2.4818040806586339E-2</v>
      </c>
      <c r="AE524" s="1">
        <f>(Table2[[#This Row],[Close Price]]/Table2[[#This Row],[Current Week Low]])-1</f>
        <v>1.5878787878787826E-2</v>
      </c>
      <c r="AF524" s="1">
        <f>(Table2[[#This Row],[Current Week High]]/Table2[[#This Row],[Close Price]])-1</f>
        <v>5.7630354372986581E-2</v>
      </c>
      <c r="AG524" s="1">
        <f>(Table2[[#This Row],[Close Price]]/Table2[[#This Row],[Current Month Low]])-1</f>
        <v>1.5878787878787826E-2</v>
      </c>
      <c r="AH524" s="1">
        <f>(Table2[[#This Row],[Current Month High]]/Table2[[#This Row],[Close Price]])-1</f>
        <v>5.2499701706240298E-2</v>
      </c>
      <c r="AI524">
        <v>28.743586684166502</v>
      </c>
      <c r="AJ524">
        <v>40.857142857142797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-0.03</v>
      </c>
      <c r="AM524" t="s">
        <v>3174</v>
      </c>
      <c r="AN524">
        <v>-8.2799999999999994</v>
      </c>
      <c r="AO524" t="s">
        <v>3174</v>
      </c>
      <c r="AP524">
        <v>5.7477954677487002E-2</v>
      </c>
      <c r="AQ524">
        <f>(Table2[[#This Row],[Sharpe Ratio]]-AVERAGE(Table2[Sharpe Ratio]))/_xlfn.STDEV.P(Table2[Sharpe Ratio])</f>
        <v>-4.625809201646898E-2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494</v>
      </c>
      <c r="AT524">
        <f>_xlfn.RANK.AVG(Table2[[#This Row],[6M Return vs Nifty Z-Score]],Table2[6M Return vs Nifty Z-Score])</f>
        <v>599</v>
      </c>
      <c r="AU524">
        <f>_xlfn.RANK.AVG(Table2[[#This Row],[Sharpe Ratio Z-Score]],Table2[Sharpe Ratio Z-Score])</f>
        <v>355</v>
      </c>
      <c r="AV524">
        <f>(Table2[[#This Row],[Rank 1Y]]+Table2[[#This Row],[Rank 6M]]+Table2[[#This Row],[Rank Sharpe]])/3</f>
        <v>482.66666666666669</v>
      </c>
    </row>
    <row r="525" spans="1:48" x14ac:dyDescent="0.3">
      <c r="A525" t="s">
        <v>423</v>
      </c>
      <c r="B525" t="s">
        <v>424</v>
      </c>
      <c r="C525" t="s">
        <v>3135</v>
      </c>
      <c r="D525" t="s">
        <v>415</v>
      </c>
      <c r="E525">
        <v>55280.017066449996</v>
      </c>
      <c r="F525">
        <v>2859.55</v>
      </c>
      <c r="G525">
        <v>-15.635832945296499</v>
      </c>
      <c r="H525">
        <f>(Table2[[#This Row],[1Y Return vs Nifty]]-AVERAGE(Table2[1Y Return vs Nifty]))/_xlfn.STDEV.P(Table2[1Y Return vs Nifty])</f>
        <v>-0.69003436500141668</v>
      </c>
      <c r="I525">
        <v>2.8770557162500299</v>
      </c>
      <c r="J525">
        <f>(Table2[[#This Row],[1M Return vs Nifty]]-AVERAGE(Table2[1M Return vs Nifty]))/_xlfn.STDEV.P(Table2[1M Return vs Nifty])</f>
        <v>0.18043008390927784</v>
      </c>
      <c r="K525">
        <v>10.9558862330125</v>
      </c>
      <c r="L525">
        <f>(Table2[[#This Row],[6M Return vs Nifty]]-AVERAGE(Table2[6M Return vs Nifty]))/_xlfn.STDEV.P(Table2[6M Return vs Nifty])</f>
        <v>6.9837254789721553E-2</v>
      </c>
      <c r="M525">
        <v>3.1049399931236401</v>
      </c>
      <c r="N525">
        <f>(Table2[[#This Row],[1W Return vs Nifty]]-AVERAGE(Table2[1W Return vs Nifty]))/_xlfn.STDEV.P(Table2[1W Return vs Nifty])</f>
        <v>9.8366057170745161E-2</v>
      </c>
      <c r="O525">
        <v>3016.34</v>
      </c>
      <c r="P525">
        <v>3014.5892537141899</v>
      </c>
      <c r="Q525">
        <v>2812.1018697012701</v>
      </c>
      <c r="R525">
        <v>24.3291137810454</v>
      </c>
      <c r="S525" s="1">
        <f>(Table2[[#This Row],[Close Price]]-Table2[[#This Row],[20D EMA]])/Table2[[#This Row],[20D EMA]]</f>
        <v>-5.198021443206003E-2</v>
      </c>
      <c r="T525" s="1">
        <f>(Table2[[#This Row],[Close Price]]-Table2[[#This Row],[50D EMA]])/Table2[[#This Row],[50D EMA]]</f>
        <v>-5.1429644527250358E-2</v>
      </c>
      <c r="U525" s="1">
        <f>(Table2[[#This Row],[Close Price]]-Table2[[#This Row],[200D EMA]])/Table2[[#This Row],[200D EMA]]</f>
        <v>1.6872834803730117E-2</v>
      </c>
      <c r="V525">
        <v>0.91091383842931695</v>
      </c>
      <c r="W525">
        <v>2847.15</v>
      </c>
      <c r="X525">
        <v>2986.95</v>
      </c>
      <c r="Y525">
        <v>2847.15</v>
      </c>
      <c r="Z525">
        <v>3105.45</v>
      </c>
      <c r="AA525">
        <v>2847.15</v>
      </c>
      <c r="AB525">
        <v>3105.45</v>
      </c>
      <c r="AC525" s="1">
        <f>(Table2[[#This Row],[Close Price]]/Table2[[#This Row],[Day Low]])-1</f>
        <v>4.3552324254079178E-3</v>
      </c>
      <c r="AD525" s="1">
        <f>(Table2[[#This Row],[Day High]]/Table2[[#This Row],[Close Price]])-1</f>
        <v>4.4552464548617721E-2</v>
      </c>
      <c r="AE525" s="1">
        <f>(Table2[[#This Row],[Close Price]]/Table2[[#This Row],[Current Week Low]])-1</f>
        <v>4.3552324254079178E-3</v>
      </c>
      <c r="AF525" s="1">
        <f>(Table2[[#This Row],[Current Week High]]/Table2[[#This Row],[Close Price]])-1</f>
        <v>8.5992551275550166E-2</v>
      </c>
      <c r="AG525" s="1">
        <f>(Table2[[#This Row],[Close Price]]/Table2[[#This Row],[Current Month Low]])-1</f>
        <v>4.3552324254079178E-3</v>
      </c>
      <c r="AH525" s="1">
        <f>(Table2[[#This Row],[Current Month High]]/Table2[[#This Row],[Close Price]])-1</f>
        <v>8.5992551275550166E-2</v>
      </c>
      <c r="AI525">
        <v>18.0255634627825</v>
      </c>
      <c r="AJ525">
        <v>30.346886680645401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-0.1</v>
      </c>
      <c r="AM525" t="s">
        <v>3174</v>
      </c>
      <c r="AN525">
        <v>-7.04</v>
      </c>
      <c r="AO525" t="s">
        <v>3174</v>
      </c>
      <c r="AP525">
        <v>-1.7719803258007E-2</v>
      </c>
      <c r="AQ525">
        <f>(Table2[[#This Row],[Sharpe Ratio]]-AVERAGE(Table2[Sharpe Ratio]))/_xlfn.STDEV.P(Table2[Sharpe Ratio])</f>
        <v>-0.92419993702005288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-1.265600906151725</v>
      </c>
      <c r="AS525">
        <f>_xlfn.RANK.AVG(Table2[[#This Row],[1Y Return vs Nifty Z-Score]],Table2[1Y Return vs Nifty Z-Score])</f>
        <v>547</v>
      </c>
      <c r="AT525">
        <f>_xlfn.RANK.AVG(Table2[[#This Row],[6M Return vs Nifty Z-Score]],Table2[6M Return vs Nifty Z-Score])</f>
        <v>294</v>
      </c>
      <c r="AU525">
        <f>_xlfn.RANK.AVG(Table2[[#This Row],[Sharpe Ratio Z-Score]],Table2[Sharpe Ratio Z-Score])</f>
        <v>607</v>
      </c>
      <c r="AV525">
        <f>(Table2[[#This Row],[Rank 1Y]]+Table2[[#This Row],[Rank 6M]]+Table2[[#This Row],[Rank Sharpe]])/3</f>
        <v>482.66666666666669</v>
      </c>
    </row>
    <row r="526" spans="1:48" x14ac:dyDescent="0.3">
      <c r="A526" t="s">
        <v>35</v>
      </c>
      <c r="B526" t="s">
        <v>36</v>
      </c>
      <c r="C526" t="s">
        <v>3131</v>
      </c>
      <c r="D526" t="s">
        <v>37</v>
      </c>
      <c r="E526">
        <v>669339.81076224998</v>
      </c>
      <c r="F526">
        <v>2848.75</v>
      </c>
      <c r="G526">
        <v>-13.330012961455701</v>
      </c>
      <c r="H526">
        <f>(Table2[[#This Row],[1Y Return vs Nifty]]-AVERAGE(Table2[1Y Return vs Nifty]))/_xlfn.STDEV.P(Table2[1Y Return vs Nifty])</f>
        <v>-0.65076679677207794</v>
      </c>
      <c r="I526">
        <v>4.8079313743860199</v>
      </c>
      <c r="J526">
        <f>(Table2[[#This Row],[1M Return vs Nifty]]-AVERAGE(Table2[1M Return vs Nifty]))/_xlfn.STDEV.P(Table2[1M Return vs Nifty])</f>
        <v>0.35709948322614954</v>
      </c>
      <c r="K526">
        <v>14.6717442575119</v>
      </c>
      <c r="L526">
        <f>(Table2[[#This Row],[6M Return vs Nifty]]-AVERAGE(Table2[6M Return vs Nifty]))/_xlfn.STDEV.P(Table2[6M Return vs Nifty])</f>
        <v>0.19303679818242753</v>
      </c>
      <c r="M526">
        <v>1.70965818035378</v>
      </c>
      <c r="N526">
        <f>(Table2[[#This Row],[1W Return vs Nifty]]-AVERAGE(Table2[1W Return vs Nifty]))/_xlfn.STDEV.P(Table2[1W Return vs Nifty])</f>
        <v>-0.23927975008398009</v>
      </c>
      <c r="O526">
        <v>2905.94</v>
      </c>
      <c r="P526">
        <v>2821.5010231307201</v>
      </c>
      <c r="Q526">
        <v>2608.80683540261</v>
      </c>
      <c r="R526">
        <v>33.584892202662502</v>
      </c>
      <c r="S526" s="1">
        <f>(Table2[[#This Row],[Close Price]]-Table2[[#This Row],[20D EMA]])/Table2[[#This Row],[20D EMA]]</f>
        <v>-1.9680378810298924E-2</v>
      </c>
      <c r="T526" s="1">
        <f>(Table2[[#This Row],[Close Price]]-Table2[[#This Row],[50D EMA]])/Table2[[#This Row],[50D EMA]]</f>
        <v>9.6576172207247998E-3</v>
      </c>
      <c r="U526" s="1">
        <f>(Table2[[#This Row],[Close Price]]-Table2[[#This Row],[200D EMA]])/Table2[[#This Row],[200D EMA]]</f>
        <v>9.1974293129433726E-2</v>
      </c>
      <c r="V526">
        <v>1.0105508750118399</v>
      </c>
      <c r="W526">
        <v>2817.05</v>
      </c>
      <c r="X526">
        <v>2914</v>
      </c>
      <c r="Y526">
        <v>2817.05</v>
      </c>
      <c r="Z526">
        <v>2997.9</v>
      </c>
      <c r="AA526">
        <v>2817.05</v>
      </c>
      <c r="AB526">
        <v>2962.7</v>
      </c>
      <c r="AC526" s="1">
        <f>(Table2[[#This Row],[Close Price]]/Table2[[#This Row],[Day Low]])-1</f>
        <v>1.1252906409186858E-2</v>
      </c>
      <c r="AD526" s="1">
        <f>(Table2[[#This Row],[Day High]]/Table2[[#This Row],[Close Price]])-1</f>
        <v>2.29047827994735E-2</v>
      </c>
      <c r="AE526" s="1">
        <f>(Table2[[#This Row],[Close Price]]/Table2[[#This Row],[Current Week Low]])-1</f>
        <v>1.1252906409186858E-2</v>
      </c>
      <c r="AF526" s="1">
        <f>(Table2[[#This Row],[Current Week High]]/Table2[[#This Row],[Close Price]])-1</f>
        <v>5.2356296621325127E-2</v>
      </c>
      <c r="AG526" s="1">
        <f>(Table2[[#This Row],[Close Price]]/Table2[[#This Row],[Current Month Low]])-1</f>
        <v>1.1252906409186858E-2</v>
      </c>
      <c r="AH526" s="1">
        <f>(Table2[[#This Row],[Current Month High]]/Table2[[#This Row],[Close Price]])-1</f>
        <v>4.0000000000000036E-2</v>
      </c>
      <c r="AI526">
        <v>6.5379552435278701</v>
      </c>
      <c r="AJ526">
        <v>31.154899749084901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0.01</v>
      </c>
      <c r="AM526" t="s">
        <v>3175</v>
      </c>
      <c r="AN526">
        <v>-0.86</v>
      </c>
      <c r="AO526" t="s">
        <v>3174</v>
      </c>
      <c r="AP526">
        <v>-4.5761337990116002E-2</v>
      </c>
      <c r="AQ526">
        <f>(Table2[[#This Row],[Sharpe Ratio]]-AVERAGE(Table2[Sharpe Ratio]))/_xlfn.STDEV.P(Table2[Sharpe Ratio])</f>
        <v>-1.2515878461191292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-1.5914981115666103</v>
      </c>
      <c r="AS526">
        <f>_xlfn.RANK.AVG(Table2[[#This Row],[1Y Return vs Nifty Z-Score]],Table2[1Y Return vs Nifty Z-Score])</f>
        <v>538</v>
      </c>
      <c r="AT526">
        <f>_xlfn.RANK.AVG(Table2[[#This Row],[6M Return vs Nifty Z-Score]],Table2[6M Return vs Nifty Z-Score])</f>
        <v>256</v>
      </c>
      <c r="AU526">
        <f>_xlfn.RANK.AVG(Table2[[#This Row],[Sharpe Ratio Z-Score]],Table2[Sharpe Ratio Z-Score])</f>
        <v>656</v>
      </c>
      <c r="AV526">
        <f>(Table2[[#This Row],[Rank 1Y]]+Table2[[#This Row],[Rank 6M]]+Table2[[#This Row],[Rank Sharpe]])/3</f>
        <v>483.33333333333331</v>
      </c>
    </row>
    <row r="527" spans="1:48" x14ac:dyDescent="0.3">
      <c r="A527" t="s">
        <v>1728</v>
      </c>
      <c r="B527" t="s">
        <v>1729</v>
      </c>
      <c r="C527" t="s">
        <v>3138</v>
      </c>
      <c r="D527" t="s">
        <v>839</v>
      </c>
      <c r="E527">
        <v>4771.4319394499998</v>
      </c>
      <c r="F527">
        <v>389.1</v>
      </c>
      <c r="G527">
        <v>-24.273404335728902</v>
      </c>
      <c r="H527">
        <f>(Table2[[#This Row],[1Y Return vs Nifty]]-AVERAGE(Table2[1Y Return vs Nifty]))/_xlfn.STDEV.P(Table2[1Y Return vs Nifty])</f>
        <v>-0.83713016011401864</v>
      </c>
      <c r="I527">
        <v>1.09931543179362</v>
      </c>
      <c r="J527">
        <f>(Table2[[#This Row],[1M Return vs Nifty]]-AVERAGE(Table2[1M Return vs Nifty]))/_xlfn.STDEV.P(Table2[1M Return vs Nifty])</f>
        <v>1.7772117368068913E-2</v>
      </c>
      <c r="K527">
        <v>6.6805091333144304</v>
      </c>
      <c r="L527">
        <f>(Table2[[#This Row],[6M Return vs Nifty]]-AVERAGE(Table2[6M Return vs Nifty]))/_xlfn.STDEV.P(Table2[6M Return vs Nifty])</f>
        <v>-7.1913184285623336E-2</v>
      </c>
      <c r="M527">
        <v>7.1138038165473398</v>
      </c>
      <c r="N527">
        <f>(Table2[[#This Row],[1W Return vs Nifty]]-AVERAGE(Table2[1W Return vs Nifty]))/_xlfn.STDEV.P(Table2[1W Return vs Nifty])</f>
        <v>1.0684754998983703</v>
      </c>
      <c r="O527">
        <v>387.77</v>
      </c>
      <c r="P527">
        <v>374.851383233744</v>
      </c>
      <c r="Q527">
        <v>351.97746679183899</v>
      </c>
      <c r="R527">
        <v>50.3684400491261</v>
      </c>
      <c r="S527" s="1">
        <f>(Table2[[#This Row],[Close Price]]-Table2[[#This Row],[20D EMA]])/Table2[[#This Row],[20D EMA]]</f>
        <v>3.4298682208526729E-3</v>
      </c>
      <c r="T527" s="1">
        <f>(Table2[[#This Row],[Close Price]]-Table2[[#This Row],[50D EMA]])/Table2[[#This Row],[50D EMA]]</f>
        <v>3.8011375717322854E-2</v>
      </c>
      <c r="U527" s="1">
        <f>(Table2[[#This Row],[Close Price]]-Table2[[#This Row],[200D EMA]])/Table2[[#This Row],[200D EMA]]</f>
        <v>0.10546849361273306</v>
      </c>
      <c r="V527">
        <v>0.64527398612804598</v>
      </c>
      <c r="W527">
        <v>379.45</v>
      </c>
      <c r="X527">
        <v>401.35</v>
      </c>
      <c r="Y527">
        <v>375</v>
      </c>
      <c r="Z527">
        <v>401.35</v>
      </c>
      <c r="AA527">
        <v>379.45</v>
      </c>
      <c r="AB527">
        <v>401.35</v>
      </c>
      <c r="AC527" s="1">
        <f>(Table2[[#This Row],[Close Price]]/Table2[[#This Row],[Day Low]])-1</f>
        <v>2.5431545658189503E-2</v>
      </c>
      <c r="AD527" s="1">
        <f>(Table2[[#This Row],[Day High]]/Table2[[#This Row],[Close Price]])-1</f>
        <v>3.1482909277820603E-2</v>
      </c>
      <c r="AE527" s="1">
        <f>(Table2[[#This Row],[Close Price]]/Table2[[#This Row],[Current Week Low]])-1</f>
        <v>3.7600000000000078E-2</v>
      </c>
      <c r="AF527" s="1">
        <f>(Table2[[#This Row],[Current Week High]]/Table2[[#This Row],[Close Price]])-1</f>
        <v>3.1482909277820603E-2</v>
      </c>
      <c r="AG527" s="1">
        <f>(Table2[[#This Row],[Close Price]]/Table2[[#This Row],[Current Month Low]])-1</f>
        <v>2.5431545658189503E-2</v>
      </c>
      <c r="AH527" s="1">
        <f>(Table2[[#This Row],[Current Month High]]/Table2[[#This Row],[Close Price]])-1</f>
        <v>3.1482909277820603E-2</v>
      </c>
      <c r="AI527">
        <v>15.6258031354407</v>
      </c>
      <c r="AJ527">
        <v>45.213659264788198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0.22</v>
      </c>
      <c r="AM527" t="s">
        <v>3175</v>
      </c>
      <c r="AN527">
        <v>-3.83</v>
      </c>
      <c r="AO527" t="s">
        <v>3174</v>
      </c>
      <c r="AP527">
        <v>1.72313483821E-3</v>
      </c>
      <c r="AQ527">
        <f>(Table2[[#This Row],[Sharpe Ratio]]-AVERAGE(Table2[Sharpe Ratio]))/_xlfn.STDEV.P(Table2[Sharpe Ratio])</f>
        <v>-0.69720156083008755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-0.51999728796329014</v>
      </c>
      <c r="AS527">
        <f>_xlfn.RANK.AVG(Table2[[#This Row],[1Y Return vs Nifty Z-Score]],Table2[1Y Return vs Nifty Z-Score])</f>
        <v>595</v>
      </c>
      <c r="AT527">
        <f>_xlfn.RANK.AVG(Table2[[#This Row],[6M Return vs Nifty Z-Score]],Table2[6M Return vs Nifty Z-Score])</f>
        <v>349</v>
      </c>
      <c r="AU527">
        <f>_xlfn.RANK.AVG(Table2[[#This Row],[Sharpe Ratio Z-Score]],Table2[Sharpe Ratio Z-Score])</f>
        <v>507</v>
      </c>
      <c r="AV527">
        <f>(Table2[[#This Row],[Rank 1Y]]+Table2[[#This Row],[Rank 6M]]+Table2[[#This Row],[Rank Sharpe]])/3</f>
        <v>483.66666666666669</v>
      </c>
    </row>
    <row r="528" spans="1:48" x14ac:dyDescent="0.3">
      <c r="A528" t="s">
        <v>904</v>
      </c>
      <c r="B528" t="s">
        <v>905</v>
      </c>
      <c r="C528" t="s">
        <v>3141</v>
      </c>
      <c r="D528" t="s">
        <v>446</v>
      </c>
      <c r="E528">
        <v>16796.497229324999</v>
      </c>
      <c r="F528">
        <v>271.64999999999998</v>
      </c>
      <c r="G528">
        <v>-7.6186166811448102</v>
      </c>
      <c r="H528">
        <f>(Table2[[#This Row],[1Y Return vs Nifty]]-AVERAGE(Table2[1Y Return vs Nifty]))/_xlfn.STDEV.P(Table2[1Y Return vs Nifty])</f>
        <v>-0.55350307076848526</v>
      </c>
      <c r="I528">
        <v>-11.4921686136177</v>
      </c>
      <c r="J528">
        <f>(Table2[[#This Row],[1M Return vs Nifty]]-AVERAGE(Table2[1M Return vs Nifty]))/_xlfn.STDEV.P(Table2[1M Return vs Nifty])</f>
        <v>-1.1343113497560064</v>
      </c>
      <c r="K528">
        <v>-4.4906293457117901</v>
      </c>
      <c r="L528">
        <f>(Table2[[#This Row],[6M Return vs Nifty]]-AVERAGE(Table2[6M Return vs Nifty]))/_xlfn.STDEV.P(Table2[6M Return vs Nifty])</f>
        <v>-0.44229309404499317</v>
      </c>
      <c r="M528">
        <v>7.3759666345837901E-2</v>
      </c>
      <c r="N528">
        <f>(Table2[[#This Row],[1W Return vs Nifty]]-AVERAGE(Table2[1W Return vs Nifty]))/_xlfn.STDEV.P(Table2[1W Return vs Nifty])</f>
        <v>-0.63515266213212351</v>
      </c>
      <c r="O528">
        <v>289.89</v>
      </c>
      <c r="P528">
        <v>297.66199055169602</v>
      </c>
      <c r="Q528">
        <v>276.16690629519502</v>
      </c>
      <c r="R528">
        <v>14.7826690820267</v>
      </c>
      <c r="S528" s="1">
        <f>(Table2[[#This Row],[Close Price]]-Table2[[#This Row],[20D EMA]])/Table2[[#This Row],[20D EMA]]</f>
        <v>-6.2920418089620234E-2</v>
      </c>
      <c r="T528" s="1">
        <f>(Table2[[#This Row],[Close Price]]-Table2[[#This Row],[50D EMA]])/Table2[[#This Row],[50D EMA]]</f>
        <v>-8.7387679238066673E-2</v>
      </c>
      <c r="U528" s="1">
        <f>(Table2[[#This Row],[Close Price]]-Table2[[#This Row],[200D EMA]])/Table2[[#This Row],[200D EMA]]</f>
        <v>-1.6355711680989458E-2</v>
      </c>
      <c r="V528">
        <v>0.90920000085274999</v>
      </c>
      <c r="W528">
        <v>265.95</v>
      </c>
      <c r="X528">
        <v>273.5</v>
      </c>
      <c r="Y528">
        <v>265.95</v>
      </c>
      <c r="Z528">
        <v>283.55</v>
      </c>
      <c r="AA528">
        <v>265.95</v>
      </c>
      <c r="AB528">
        <v>280</v>
      </c>
      <c r="AC528" s="1">
        <f>(Table2[[#This Row],[Close Price]]/Table2[[#This Row],[Day Low]])-1</f>
        <v>2.1432600112803124E-2</v>
      </c>
      <c r="AD528" s="1">
        <f>(Table2[[#This Row],[Day High]]/Table2[[#This Row],[Close Price]])-1</f>
        <v>6.8102337566722237E-3</v>
      </c>
      <c r="AE528" s="1">
        <f>(Table2[[#This Row],[Close Price]]/Table2[[#This Row],[Current Week Low]])-1</f>
        <v>2.1432600112803124E-2</v>
      </c>
      <c r="AF528" s="1">
        <f>(Table2[[#This Row],[Current Week High]]/Table2[[#This Row],[Close Price]])-1</f>
        <v>4.3806368488864544E-2</v>
      </c>
      <c r="AG528" s="1">
        <f>(Table2[[#This Row],[Close Price]]/Table2[[#This Row],[Current Month Low]])-1</f>
        <v>2.1432600112803124E-2</v>
      </c>
      <c r="AH528" s="1">
        <f>(Table2[[#This Row],[Current Month High]]/Table2[[#This Row],[Close Price]])-1</f>
        <v>3.0738082090925989E-2</v>
      </c>
      <c r="AI528">
        <v>31.014172648628701</v>
      </c>
      <c r="AJ528">
        <v>46.2055974165769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-0.22</v>
      </c>
      <c r="AM528" t="s">
        <v>3174</v>
      </c>
      <c r="AN528">
        <v>-10.76</v>
      </c>
      <c r="AO528" t="s">
        <v>3174</v>
      </c>
      <c r="AP528">
        <v>6.2727485997679999E-3</v>
      </c>
      <c r="AQ528">
        <f>(Table2[[#This Row],[Sharpe Ratio]]-AVERAGE(Table2[Sharpe Ratio]))/_xlfn.STDEV.P(Table2[Sharpe Ratio])</f>
        <v>-0.64408433487100636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489</v>
      </c>
      <c r="AT528">
        <f>_xlfn.RANK.AVG(Table2[[#This Row],[6M Return vs Nifty Z-Score]],Table2[6M Return vs Nifty Z-Score])</f>
        <v>467</v>
      </c>
      <c r="AU528">
        <f>_xlfn.RANK.AVG(Table2[[#This Row],[Sharpe Ratio Z-Score]],Table2[Sharpe Ratio Z-Score])</f>
        <v>496</v>
      </c>
      <c r="AV528">
        <f>(Table2[[#This Row],[Rank 1Y]]+Table2[[#This Row],[Rank 6M]]+Table2[[#This Row],[Rank Sharpe]])/3</f>
        <v>484</v>
      </c>
    </row>
    <row r="529" spans="1:48" x14ac:dyDescent="0.3">
      <c r="A529" t="s">
        <v>254</v>
      </c>
      <c r="B529" t="s">
        <v>255</v>
      </c>
      <c r="C529" t="s">
        <v>3129</v>
      </c>
      <c r="D529" t="s">
        <v>34</v>
      </c>
      <c r="E529">
        <v>105173.021792384</v>
      </c>
      <c r="F529">
        <v>55.64</v>
      </c>
      <c r="G529">
        <v>-11.317779475866301</v>
      </c>
      <c r="H529">
        <f>(Table2[[#This Row],[1Y Return vs Nifty]]-AVERAGE(Table2[1Y Return vs Nifty]))/_xlfn.STDEV.P(Table2[1Y Return vs Nifty])</f>
        <v>-0.61649893707683578</v>
      </c>
      <c r="I529">
        <v>-5.1507740473355703</v>
      </c>
      <c r="J529">
        <f>(Table2[[#This Row],[1M Return vs Nifty]]-AVERAGE(Table2[1M Return vs Nifty]))/_xlfn.STDEV.P(Table2[1M Return vs Nifty])</f>
        <v>-0.55409254377764938</v>
      </c>
      <c r="K529">
        <v>-26.6085946324046</v>
      </c>
      <c r="L529">
        <f>(Table2[[#This Row],[6M Return vs Nifty]]-AVERAGE(Table2[6M Return vs Nifty]))/_xlfn.STDEV.P(Table2[6M Return vs Nifty])</f>
        <v>-1.175615843765329</v>
      </c>
      <c r="M529">
        <v>-0.106293348598151</v>
      </c>
      <c r="N529">
        <f>(Table2[[#This Row],[1W Return vs Nifty]]-AVERAGE(Table2[1W Return vs Nifty]))/_xlfn.STDEV.P(Table2[1W Return vs Nifty])</f>
        <v>-0.6787238927057696</v>
      </c>
      <c r="O529">
        <v>58.4</v>
      </c>
      <c r="P529">
        <v>60.203120554789699</v>
      </c>
      <c r="Q529">
        <v>57.8381704082542</v>
      </c>
      <c r="R529">
        <v>27.8629999111219</v>
      </c>
      <c r="S529" s="1">
        <f>(Table2[[#This Row],[Close Price]]-Table2[[#This Row],[20D EMA]])/Table2[[#This Row],[20D EMA]]</f>
        <v>-4.7260273972602705E-2</v>
      </c>
      <c r="T529" s="1">
        <f>(Table2[[#This Row],[Close Price]]-Table2[[#This Row],[50D EMA]])/Table2[[#This Row],[50D EMA]]</f>
        <v>-7.5795415798038085E-2</v>
      </c>
      <c r="U529" s="1">
        <f>(Table2[[#This Row],[Close Price]]-Table2[[#This Row],[200D EMA]])/Table2[[#This Row],[200D EMA]]</f>
        <v>-3.8005531515576681E-2</v>
      </c>
      <c r="V529">
        <v>0.61540716217724101</v>
      </c>
      <c r="W529">
        <v>54.61</v>
      </c>
      <c r="X529">
        <v>56.85</v>
      </c>
      <c r="Y529">
        <v>54.61</v>
      </c>
      <c r="Z529">
        <v>58.15</v>
      </c>
      <c r="AA529">
        <v>54.61</v>
      </c>
      <c r="AB529">
        <v>58.08</v>
      </c>
      <c r="AC529" s="1">
        <f>(Table2[[#This Row],[Close Price]]/Table2[[#This Row],[Day Low]])-1</f>
        <v>1.8861014466214909E-2</v>
      </c>
      <c r="AD529" s="1">
        <f>(Table2[[#This Row],[Day High]]/Table2[[#This Row],[Close Price]])-1</f>
        <v>2.1746944644140953E-2</v>
      </c>
      <c r="AE529" s="1">
        <f>(Table2[[#This Row],[Close Price]]/Table2[[#This Row],[Current Week Low]])-1</f>
        <v>1.8861014466214909E-2</v>
      </c>
      <c r="AF529" s="1">
        <f>(Table2[[#This Row],[Current Week High]]/Table2[[#This Row],[Close Price]])-1</f>
        <v>4.51114306254492E-2</v>
      </c>
      <c r="AG529" s="1">
        <f>(Table2[[#This Row],[Close Price]]/Table2[[#This Row],[Current Month Low]])-1</f>
        <v>1.8861014466214909E-2</v>
      </c>
      <c r="AH529" s="1">
        <f>(Table2[[#This Row],[Current Month High]]/Table2[[#This Row],[Close Price]])-1</f>
        <v>4.3853342918763527E-2</v>
      </c>
      <c r="AI529">
        <v>50.521207764198401</v>
      </c>
      <c r="AJ529">
        <v>51.814461118690303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-0.16</v>
      </c>
      <c r="AM529" t="s">
        <v>3174</v>
      </c>
      <c r="AN529">
        <v>-4.42</v>
      </c>
      <c r="AO529" t="s">
        <v>3174</v>
      </c>
      <c r="AP529">
        <v>9.1641341098616005E-2</v>
      </c>
      <c r="AQ529">
        <f>(Table2[[#This Row],[Sharpe Ratio]]-AVERAGE(Table2[Sharpe Ratio]))/_xlfn.STDEV.P(Table2[Sharpe Ratio])</f>
        <v>0.35260308855044797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520</v>
      </c>
      <c r="AT529">
        <f>_xlfn.RANK.AVG(Table2[[#This Row],[6M Return vs Nifty Z-Score]],Table2[6M Return vs Nifty Z-Score])</f>
        <v>680</v>
      </c>
      <c r="AU529">
        <f>_xlfn.RANK.AVG(Table2[[#This Row],[Sharpe Ratio Z-Score]],Table2[Sharpe Ratio Z-Score])</f>
        <v>253</v>
      </c>
      <c r="AV529">
        <f>(Table2[[#This Row],[Rank 1Y]]+Table2[[#This Row],[Rank 6M]]+Table2[[#This Row],[Rank Sharpe]])/3</f>
        <v>484.33333333333331</v>
      </c>
    </row>
    <row r="530" spans="1:48" x14ac:dyDescent="0.3">
      <c r="A530" t="s">
        <v>1038</v>
      </c>
      <c r="B530" t="s">
        <v>1039</v>
      </c>
      <c r="C530" t="s">
        <v>607</v>
      </c>
      <c r="D530" t="s">
        <v>607</v>
      </c>
      <c r="E530">
        <v>13549.285254</v>
      </c>
      <c r="F530">
        <v>468.55</v>
      </c>
      <c r="G530">
        <v>-3.6717257072498599</v>
      </c>
      <c r="H530">
        <f>(Table2[[#This Row],[1Y Return vs Nifty]]-AVERAGE(Table2[1Y Return vs Nifty]))/_xlfn.STDEV.P(Table2[1Y Return vs Nifty])</f>
        <v>-0.48628845223914824</v>
      </c>
      <c r="I530">
        <v>-4.2775500775859303</v>
      </c>
      <c r="J530">
        <f>(Table2[[#This Row],[1M Return vs Nifty]]-AVERAGE(Table2[1M Return vs Nifty]))/_xlfn.STDEV.P(Table2[1M Return vs Nifty])</f>
        <v>-0.47419513891125181</v>
      </c>
      <c r="K530">
        <v>-8.3852551392664907</v>
      </c>
      <c r="L530">
        <f>(Table2[[#This Row],[6M Return vs Nifty]]-AVERAGE(Table2[6M Return vs Nifty]))/_xlfn.STDEV.P(Table2[6M Return vs Nifty])</f>
        <v>-0.57141969583867591</v>
      </c>
      <c r="M530">
        <v>2.58626290517851</v>
      </c>
      <c r="N530">
        <f>(Table2[[#This Row],[1W Return vs Nifty]]-AVERAGE(Table2[1W Return vs Nifty]))/_xlfn.STDEV.P(Table2[1W Return vs Nifty])</f>
        <v>-2.7149191763879664E-2</v>
      </c>
      <c r="O530">
        <v>479.66</v>
      </c>
      <c r="P530">
        <v>489.178215016992</v>
      </c>
      <c r="Q530">
        <v>460.69378332087598</v>
      </c>
      <c r="R530">
        <v>36.853513371920897</v>
      </c>
      <c r="S530" s="1">
        <f>(Table2[[#This Row],[Close Price]]-Table2[[#This Row],[20D EMA]])/Table2[[#This Row],[20D EMA]]</f>
        <v>-2.3162239919943321E-2</v>
      </c>
      <c r="T530" s="1">
        <f>(Table2[[#This Row],[Close Price]]-Table2[[#This Row],[50D EMA]])/Table2[[#This Row],[50D EMA]]</f>
        <v>-4.2169120340478469E-2</v>
      </c>
      <c r="U530" s="1">
        <f>(Table2[[#This Row],[Close Price]]-Table2[[#This Row],[200D EMA]])/Table2[[#This Row],[200D EMA]]</f>
        <v>1.7053012138546982E-2</v>
      </c>
      <c r="V530">
        <v>0.405123234982112</v>
      </c>
      <c r="W530">
        <v>461.55</v>
      </c>
      <c r="X530">
        <v>471</v>
      </c>
      <c r="Y530">
        <v>461.55</v>
      </c>
      <c r="Z530">
        <v>479.85</v>
      </c>
      <c r="AA530">
        <v>461.55</v>
      </c>
      <c r="AB530">
        <v>477.05</v>
      </c>
      <c r="AC530" s="1">
        <f>(Table2[[#This Row],[Close Price]]/Table2[[#This Row],[Day Low]])-1</f>
        <v>1.5166287509478904E-2</v>
      </c>
      <c r="AD530" s="1">
        <f>(Table2[[#This Row],[Day High]]/Table2[[#This Row],[Close Price]])-1</f>
        <v>5.2288976630028294E-3</v>
      </c>
      <c r="AE530" s="1">
        <f>(Table2[[#This Row],[Close Price]]/Table2[[#This Row],[Current Week Low]])-1</f>
        <v>1.5166287509478904E-2</v>
      </c>
      <c r="AF530" s="1">
        <f>(Table2[[#This Row],[Current Week High]]/Table2[[#This Row],[Close Price]])-1</f>
        <v>2.4116956568135839E-2</v>
      </c>
      <c r="AG530" s="1">
        <f>(Table2[[#This Row],[Close Price]]/Table2[[#This Row],[Current Month Low]])-1</f>
        <v>1.5166287509478904E-2</v>
      </c>
      <c r="AH530" s="1">
        <f>(Table2[[#This Row],[Current Month High]]/Table2[[#This Row],[Close Price]])-1</f>
        <v>1.8141073524703843E-2</v>
      </c>
      <c r="AI530">
        <v>26.347241489702199</v>
      </c>
      <c r="AJ530">
        <v>38.419497784342603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-0.22</v>
      </c>
      <c r="AM530" t="s">
        <v>3174</v>
      </c>
      <c r="AN530">
        <v>-5.35</v>
      </c>
      <c r="AO530" t="s">
        <v>3174</v>
      </c>
      <c r="AP530">
        <v>1.0954124325951E-2</v>
      </c>
      <c r="AQ530">
        <f>(Table2[[#This Row],[Sharpe Ratio]]-AVERAGE(Table2[Sharpe Ratio]))/_xlfn.STDEV.P(Table2[Sharpe Ratio])</f>
        <v>-0.5894287739202968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459</v>
      </c>
      <c r="AT530">
        <f>_xlfn.RANK.AVG(Table2[[#This Row],[6M Return vs Nifty Z-Score]],Table2[6M Return vs Nifty Z-Score])</f>
        <v>517</v>
      </c>
      <c r="AU530">
        <f>_xlfn.RANK.AVG(Table2[[#This Row],[Sharpe Ratio Z-Score]],Table2[Sharpe Ratio Z-Score])</f>
        <v>480</v>
      </c>
      <c r="AV530">
        <f>(Table2[[#This Row],[Rank 1Y]]+Table2[[#This Row],[Rank 6M]]+Table2[[#This Row],[Rank Sharpe]])/3</f>
        <v>485.33333333333331</v>
      </c>
    </row>
    <row r="531" spans="1:48" x14ac:dyDescent="0.3">
      <c r="A531" t="s">
        <v>390</v>
      </c>
      <c r="B531" t="s">
        <v>391</v>
      </c>
      <c r="C531" t="s">
        <v>3133</v>
      </c>
      <c r="D531" t="s">
        <v>51</v>
      </c>
      <c r="E531">
        <v>59720.207052409998</v>
      </c>
      <c r="F531">
        <v>28104.55</v>
      </c>
      <c r="G531">
        <v>-5.5223470981371898</v>
      </c>
      <c r="H531">
        <f>(Table2[[#This Row],[1Y Return vs Nifty]]-AVERAGE(Table2[1Y Return vs Nifty]))/_xlfn.STDEV.P(Table2[1Y Return vs Nifty])</f>
        <v>-0.51780409623677581</v>
      </c>
      <c r="I531">
        <v>-3.8445072706003902</v>
      </c>
      <c r="J531">
        <f>(Table2[[#This Row],[1M Return vs Nifty]]-AVERAGE(Table2[1M Return vs Nifty]))/_xlfn.STDEV.P(Table2[1M Return vs Nifty])</f>
        <v>-0.43457300567534812</v>
      </c>
      <c r="K531">
        <v>-5.4728710919641301</v>
      </c>
      <c r="L531">
        <f>(Table2[[#This Row],[6M Return vs Nifty]]-AVERAGE(Table2[6M Return vs Nifty]))/_xlfn.STDEV.P(Table2[6M Return vs Nifty])</f>
        <v>-0.47485939066926885</v>
      </c>
      <c r="M531">
        <v>1.3023772639315001</v>
      </c>
      <c r="N531">
        <f>(Table2[[#This Row],[1W Return vs Nifty]]-AVERAGE(Table2[1W Return vs Nifty]))/_xlfn.STDEV.P(Table2[1W Return vs Nifty])</f>
        <v>-0.33783811481450865</v>
      </c>
      <c r="O531">
        <v>28793.43</v>
      </c>
      <c r="P531">
        <v>28629.265510183301</v>
      </c>
      <c r="Q531">
        <v>27038.0032154931</v>
      </c>
      <c r="R531">
        <v>33.279267573129999</v>
      </c>
      <c r="S531" s="1">
        <f>(Table2[[#This Row],[Close Price]]-Table2[[#This Row],[20D EMA]])/Table2[[#This Row],[20D EMA]]</f>
        <v>-2.3924902312784584E-2</v>
      </c>
      <c r="T531" s="1">
        <f>(Table2[[#This Row],[Close Price]]-Table2[[#This Row],[50D EMA]])/Table2[[#This Row],[50D EMA]]</f>
        <v>-1.8327941734888813E-2</v>
      </c>
      <c r="U531" s="1">
        <f>(Table2[[#This Row],[Close Price]]-Table2[[#This Row],[200D EMA]])/Table2[[#This Row],[200D EMA]]</f>
        <v>3.9446211171975734E-2</v>
      </c>
      <c r="V531">
        <v>0.64935177860119897</v>
      </c>
      <c r="W531">
        <v>27970.1</v>
      </c>
      <c r="X531">
        <v>28586.9</v>
      </c>
      <c r="Y531">
        <v>27970.1</v>
      </c>
      <c r="Z531">
        <v>29486.400000000001</v>
      </c>
      <c r="AA531">
        <v>27970.1</v>
      </c>
      <c r="AB531">
        <v>29256.65</v>
      </c>
      <c r="AC531" s="1">
        <f>(Table2[[#This Row],[Close Price]]/Table2[[#This Row],[Day Low]])-1</f>
        <v>4.8069188168795574E-3</v>
      </c>
      <c r="AD531" s="1">
        <f>(Table2[[#This Row],[Day High]]/Table2[[#This Row],[Close Price]])-1</f>
        <v>1.7162701413116377E-2</v>
      </c>
      <c r="AE531" s="1">
        <f>(Table2[[#This Row],[Close Price]]/Table2[[#This Row],[Current Week Low]])-1</f>
        <v>4.8069188168795574E-3</v>
      </c>
      <c r="AF531" s="1">
        <f>(Table2[[#This Row],[Current Week High]]/Table2[[#This Row],[Close Price]])-1</f>
        <v>4.9168195185477215E-2</v>
      </c>
      <c r="AG531" s="1">
        <f>(Table2[[#This Row],[Close Price]]/Table2[[#This Row],[Current Month Low]])-1</f>
        <v>4.8069188168795574E-3</v>
      </c>
      <c r="AH531" s="1">
        <f>(Table2[[#This Row],[Current Month High]]/Table2[[#This Row],[Close Price]])-1</f>
        <v>4.0993362284754697E-2</v>
      </c>
      <c r="AI531">
        <v>8.5980739773453099</v>
      </c>
      <c r="AJ531">
        <v>27.747954545454501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-0.12</v>
      </c>
      <c r="AM531" t="s">
        <v>3174</v>
      </c>
      <c r="AN531">
        <v>-2.62</v>
      </c>
      <c r="AO531" t="s">
        <v>3174</v>
      </c>
      <c r="AP531">
        <v>1.7658742862890001E-3</v>
      </c>
      <c r="AQ531">
        <f>(Table2[[#This Row],[Sharpe Ratio]]-AVERAGE(Table2[Sharpe Ratio]))/_xlfn.STDEV.P(Table2[Sharpe Ratio])</f>
        <v>-0.6967025732148836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-2.4617771806107851</v>
      </c>
      <c r="AS531">
        <f>_xlfn.RANK.AVG(Table2[[#This Row],[1Y Return vs Nifty Z-Score]],Table2[1Y Return vs Nifty Z-Score])</f>
        <v>476</v>
      </c>
      <c r="AT531">
        <f>_xlfn.RANK.AVG(Table2[[#This Row],[6M Return vs Nifty Z-Score]],Table2[6M Return vs Nifty Z-Score])</f>
        <v>479</v>
      </c>
      <c r="AU531">
        <f>_xlfn.RANK.AVG(Table2[[#This Row],[Sharpe Ratio Z-Score]],Table2[Sharpe Ratio Z-Score])</f>
        <v>506</v>
      </c>
      <c r="AV531">
        <f>(Table2[[#This Row],[Rank 1Y]]+Table2[[#This Row],[Rank 6M]]+Table2[[#This Row],[Rank Sharpe]])/3</f>
        <v>487</v>
      </c>
    </row>
    <row r="532" spans="1:48" x14ac:dyDescent="0.3">
      <c r="A532" t="s">
        <v>510</v>
      </c>
      <c r="B532" t="s">
        <v>511</v>
      </c>
      <c r="C532" t="s">
        <v>3141</v>
      </c>
      <c r="D532" t="s">
        <v>140</v>
      </c>
      <c r="E532">
        <v>42636.476362900001</v>
      </c>
      <c r="F532">
        <v>48223</v>
      </c>
      <c r="G532">
        <v>-6.03358670960937</v>
      </c>
      <c r="H532">
        <f>(Table2[[#This Row],[1Y Return vs Nifty]]-AVERAGE(Table2[1Y Return vs Nifty]))/_xlfn.STDEV.P(Table2[1Y Return vs Nifty])</f>
        <v>-0.52651038574146891</v>
      </c>
      <c r="I532">
        <v>-3.0677861475557902</v>
      </c>
      <c r="J532">
        <f>(Table2[[#This Row],[1M Return vs Nifty]]-AVERAGE(Table2[1M Return vs Nifty]))/_xlfn.STDEV.P(Table2[1M Return vs Nifty])</f>
        <v>-0.36350532523367418</v>
      </c>
      <c r="K532">
        <v>6.8407817385760996</v>
      </c>
      <c r="L532">
        <f>(Table2[[#This Row],[6M Return vs Nifty]]-AVERAGE(Table2[6M Return vs Nifty]))/_xlfn.STDEV.P(Table2[6M Return vs Nifty])</f>
        <v>-6.6599334387050541E-2</v>
      </c>
      <c r="M532">
        <v>2.7713682589837298</v>
      </c>
      <c r="N532">
        <f>(Table2[[#This Row],[1W Return vs Nifty]]-AVERAGE(Table2[1W Return vs Nifty]))/_xlfn.STDEV.P(Table2[1W Return vs Nifty])</f>
        <v>1.764465994458795E-2</v>
      </c>
      <c r="O532">
        <v>49601.47</v>
      </c>
      <c r="P532">
        <v>50722.324205443401</v>
      </c>
      <c r="Q532">
        <v>47622.0890831574</v>
      </c>
      <c r="R532">
        <v>28.738981449855899</v>
      </c>
      <c r="S532" s="1">
        <f>(Table2[[#This Row],[Close Price]]-Table2[[#This Row],[20D EMA]])/Table2[[#This Row],[20D EMA]]</f>
        <v>-2.7790910229071864E-2</v>
      </c>
      <c r="T532" s="1">
        <f>(Table2[[#This Row],[Close Price]]-Table2[[#This Row],[50D EMA]])/Table2[[#This Row],[50D EMA]]</f>
        <v>-4.927463882215357E-2</v>
      </c>
      <c r="U532" s="1">
        <f>(Table2[[#This Row],[Close Price]]-Table2[[#This Row],[200D EMA]])/Table2[[#This Row],[200D EMA]]</f>
        <v>1.2618323311967548E-2</v>
      </c>
      <c r="V532">
        <v>0.90749162365960301</v>
      </c>
      <c r="W532">
        <v>47600</v>
      </c>
      <c r="X532">
        <v>48869.599999999999</v>
      </c>
      <c r="Y532">
        <v>47600</v>
      </c>
      <c r="Z532">
        <v>49650.25</v>
      </c>
      <c r="AA532">
        <v>47600</v>
      </c>
      <c r="AB532">
        <v>49650.25</v>
      </c>
      <c r="AC532" s="1">
        <f>(Table2[[#This Row],[Close Price]]/Table2[[#This Row],[Day Low]])-1</f>
        <v>1.3088235294117734E-2</v>
      </c>
      <c r="AD532" s="1">
        <f>(Table2[[#This Row],[Day High]]/Table2[[#This Row],[Close Price]])-1</f>
        <v>1.3408539493602545E-2</v>
      </c>
      <c r="AE532" s="1">
        <f>(Table2[[#This Row],[Close Price]]/Table2[[#This Row],[Current Week Low]])-1</f>
        <v>1.3088235294117734E-2</v>
      </c>
      <c r="AF532" s="1">
        <f>(Table2[[#This Row],[Current Week High]]/Table2[[#This Row],[Close Price]])-1</f>
        <v>2.9596872861497703E-2</v>
      </c>
      <c r="AG532" s="1">
        <f>(Table2[[#This Row],[Close Price]]/Table2[[#This Row],[Current Month Low]])-1</f>
        <v>1.3088235294117734E-2</v>
      </c>
      <c r="AH532" s="1">
        <f>(Table2[[#This Row],[Current Month High]]/Table2[[#This Row],[Close Price]])-1</f>
        <v>2.9596872861497703E-2</v>
      </c>
      <c r="AI532">
        <v>24.409514132260501</v>
      </c>
      <c r="AJ532">
        <v>37.867841510448002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-0.2</v>
      </c>
      <c r="AM532" t="s">
        <v>3174</v>
      </c>
      <c r="AN532">
        <v>-3.48</v>
      </c>
      <c r="AO532" t="s">
        <v>3174</v>
      </c>
      <c r="AP532">
        <v>-3.6091142694282999E-2</v>
      </c>
      <c r="AQ532">
        <f>(Table2[[#This Row],[Sharpe Ratio]]-AVERAGE(Table2[Sharpe Ratio]))/_xlfn.STDEV.P(Table2[Sharpe Ratio])</f>
        <v>-1.1386872845511717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479</v>
      </c>
      <c r="AT532">
        <f>_xlfn.RANK.AVG(Table2[[#This Row],[6M Return vs Nifty Z-Score]],Table2[6M Return vs Nifty Z-Score])</f>
        <v>345</v>
      </c>
      <c r="AU532">
        <f>_xlfn.RANK.AVG(Table2[[#This Row],[Sharpe Ratio Z-Score]],Table2[Sharpe Ratio Z-Score])</f>
        <v>641</v>
      </c>
      <c r="AV532">
        <f>(Table2[[#This Row],[Rank 1Y]]+Table2[[#This Row],[Rank 6M]]+Table2[[#This Row],[Rank Sharpe]])/3</f>
        <v>488.33333333333331</v>
      </c>
    </row>
    <row r="533" spans="1:48" x14ac:dyDescent="0.3">
      <c r="A533" t="s">
        <v>760</v>
      </c>
      <c r="B533" t="s">
        <v>761</v>
      </c>
      <c r="C533" t="s">
        <v>3139</v>
      </c>
      <c r="D533" t="s">
        <v>527</v>
      </c>
      <c r="E533">
        <v>21525.42200291</v>
      </c>
      <c r="F533">
        <v>178.45</v>
      </c>
      <c r="G533">
        <v>-46.5046015474</v>
      </c>
      <c r="H533">
        <f>(Table2[[#This Row],[1Y Return vs Nifty]]-AVERAGE(Table2[1Y Return vs Nifty]))/_xlfn.STDEV.P(Table2[1Y Return vs Nifty])</f>
        <v>-1.215722183536023</v>
      </c>
      <c r="I533">
        <v>6.2334181036466898</v>
      </c>
      <c r="J533">
        <f>(Table2[[#This Row],[1M Return vs Nifty]]-AVERAGE(Table2[1M Return vs Nifty]))/_xlfn.STDEV.P(Table2[1M Return vs Nifty])</f>
        <v>0.48752729359886593</v>
      </c>
      <c r="K533">
        <v>3.95114417964836</v>
      </c>
      <c r="L533">
        <f>(Table2[[#This Row],[6M Return vs Nifty]]-AVERAGE(Table2[6M Return vs Nifty]))/_xlfn.STDEV.P(Table2[6M Return vs Nifty])</f>
        <v>-0.16240547807798761</v>
      </c>
      <c r="M533">
        <v>-3.3122833525283299</v>
      </c>
      <c r="N533">
        <f>(Table2[[#This Row],[1W Return vs Nifty]]-AVERAGE(Table2[1W Return vs Nifty]))/_xlfn.STDEV.P(Table2[1W Return vs Nifty])</f>
        <v>-1.4545450014025632</v>
      </c>
      <c r="O533">
        <v>192.98</v>
      </c>
      <c r="P533">
        <v>185.812002984896</v>
      </c>
      <c r="Q533">
        <v>176.05534746837901</v>
      </c>
      <c r="R533">
        <v>28.069468814055199</v>
      </c>
      <c r="S533" s="1">
        <f>(Table2[[#This Row],[Close Price]]-Table2[[#This Row],[20D EMA]])/Table2[[#This Row],[20D EMA]]</f>
        <v>-7.5292776453518506E-2</v>
      </c>
      <c r="T533" s="1">
        <f>(Table2[[#This Row],[Close Price]]-Table2[[#This Row],[50D EMA]])/Table2[[#This Row],[50D EMA]]</f>
        <v>-3.9620707309712601E-2</v>
      </c>
      <c r="U533" s="1">
        <f>(Table2[[#This Row],[Close Price]]-Table2[[#This Row],[200D EMA]])/Table2[[#This Row],[200D EMA]]</f>
        <v>1.3601702907951015E-2</v>
      </c>
      <c r="V533">
        <v>1.6562469234532</v>
      </c>
      <c r="W533">
        <v>177.16</v>
      </c>
      <c r="X533">
        <v>187.45</v>
      </c>
      <c r="Y533">
        <v>177.16</v>
      </c>
      <c r="Z533">
        <v>197.99</v>
      </c>
      <c r="AA533">
        <v>177.16</v>
      </c>
      <c r="AB533">
        <v>197.99</v>
      </c>
      <c r="AC533" s="1">
        <f>(Table2[[#This Row],[Close Price]]/Table2[[#This Row],[Day Low]])-1</f>
        <v>7.2815533980581382E-3</v>
      </c>
      <c r="AD533" s="1">
        <f>(Table2[[#This Row],[Day High]]/Table2[[#This Row],[Close Price]])-1</f>
        <v>5.0434295320818112E-2</v>
      </c>
      <c r="AE533" s="1">
        <f>(Table2[[#This Row],[Close Price]]/Table2[[#This Row],[Current Week Low]])-1</f>
        <v>7.2815533980581382E-3</v>
      </c>
      <c r="AF533" s="1">
        <f>(Table2[[#This Row],[Current Week High]]/Table2[[#This Row],[Close Price]])-1</f>
        <v>0.10949845895208754</v>
      </c>
      <c r="AG533" s="1">
        <f>(Table2[[#This Row],[Close Price]]/Table2[[#This Row],[Current Month Low]])-1</f>
        <v>7.2815533980581382E-3</v>
      </c>
      <c r="AH533" s="1">
        <f>(Table2[[#This Row],[Current Month High]]/Table2[[#This Row],[Close Price]])-1</f>
        <v>0.10949845895208754</v>
      </c>
      <c r="AI533">
        <v>24.964976183805</v>
      </c>
      <c r="AJ533">
        <v>25.448154657293401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-0.02</v>
      </c>
      <c r="AM533" t="s">
        <v>3174</v>
      </c>
      <c r="AN533">
        <v>-6.07</v>
      </c>
      <c r="AO533" t="s">
        <v>3174</v>
      </c>
      <c r="AP533">
        <v>4.4559223132417003E-2</v>
      </c>
      <c r="AQ533">
        <f>(Table2[[#This Row],[Sharpe Ratio]]-AVERAGE(Table2[Sharpe Ratio]))/_xlfn.STDEV.P(Table2[Sharpe Ratio])</f>
        <v>-0.19708566080534215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-2.54223103022305</v>
      </c>
      <c r="AS533">
        <f>_xlfn.RANK.AVG(Table2[[#This Row],[1Y Return vs Nifty Z-Score]],Table2[1Y Return vs Nifty Z-Score])</f>
        <v>698</v>
      </c>
      <c r="AT533">
        <f>_xlfn.RANK.AVG(Table2[[#This Row],[6M Return vs Nifty Z-Score]],Table2[6M Return vs Nifty Z-Score])</f>
        <v>372</v>
      </c>
      <c r="AU533">
        <f>_xlfn.RANK.AVG(Table2[[#This Row],[Sharpe Ratio Z-Score]],Table2[Sharpe Ratio Z-Score])</f>
        <v>395</v>
      </c>
      <c r="AV533">
        <f>(Table2[[#This Row],[Rank 1Y]]+Table2[[#This Row],[Rank 6M]]+Table2[[#This Row],[Rank Sharpe]])/3</f>
        <v>488.33333333333331</v>
      </c>
    </row>
    <row r="534" spans="1:48" x14ac:dyDescent="0.3">
      <c r="A534" t="s">
        <v>1105</v>
      </c>
      <c r="B534" t="s">
        <v>1106</v>
      </c>
      <c r="C534" t="s">
        <v>3128</v>
      </c>
      <c r="D534" t="s">
        <v>287</v>
      </c>
      <c r="E534">
        <v>11717.4178609399</v>
      </c>
      <c r="F534">
        <v>2153.8000000000002</v>
      </c>
      <c r="G534">
        <v>-31.189578205028901</v>
      </c>
      <c r="H534">
        <f>(Table2[[#This Row],[1Y Return vs Nifty]]-AVERAGE(Table2[1Y Return vs Nifty]))/_xlfn.STDEV.P(Table2[1Y Return vs Nifty])</f>
        <v>-0.95491096312637502</v>
      </c>
      <c r="I534">
        <v>4.9466126623653404</v>
      </c>
      <c r="J534">
        <f>(Table2[[#This Row],[1M Return vs Nifty]]-AVERAGE(Table2[1M Return vs Nifty]))/_xlfn.STDEV.P(Table2[1M Return vs Nifty])</f>
        <v>0.36978841000429796</v>
      </c>
      <c r="K534">
        <v>2.5083677292541</v>
      </c>
      <c r="L534">
        <f>(Table2[[#This Row],[6M Return vs Nifty]]-AVERAGE(Table2[6M Return vs Nifty]))/_xlfn.STDEV.P(Table2[6M Return vs Nifty])</f>
        <v>-0.21024083635442986</v>
      </c>
      <c r="M534">
        <v>5.7141668075391303</v>
      </c>
      <c r="N534">
        <f>(Table2[[#This Row],[1W Return vs Nifty]]-AVERAGE(Table2[1W Return vs Nifty]))/_xlfn.STDEV.P(Table2[1W Return vs Nifty])</f>
        <v>0.72977577383226799</v>
      </c>
      <c r="O534">
        <v>2116.6999999999998</v>
      </c>
      <c r="P534">
        <v>2136.4557769807102</v>
      </c>
      <c r="Q534">
        <v>2035.69031928291</v>
      </c>
      <c r="R534">
        <v>59.266210901744799</v>
      </c>
      <c r="S534" s="1">
        <f>(Table2[[#This Row],[Close Price]]-Table2[[#This Row],[20D EMA]])/Table2[[#This Row],[20D EMA]]</f>
        <v>1.7527283034913011E-2</v>
      </c>
      <c r="T534" s="1">
        <f>(Table2[[#This Row],[Close Price]]-Table2[[#This Row],[50D EMA]])/Table2[[#This Row],[50D EMA]]</f>
        <v>8.118222341021844E-3</v>
      </c>
      <c r="U534" s="1">
        <f>(Table2[[#This Row],[Close Price]]-Table2[[#This Row],[200D EMA]])/Table2[[#This Row],[200D EMA]]</f>
        <v>5.801947359001805E-2</v>
      </c>
      <c r="V534">
        <v>0.792092249556272</v>
      </c>
      <c r="W534">
        <v>2084.3000000000002</v>
      </c>
      <c r="X534">
        <v>2218</v>
      </c>
      <c r="Y534">
        <v>2084.3000000000002</v>
      </c>
      <c r="Z534">
        <v>2218</v>
      </c>
      <c r="AA534">
        <v>2084.3000000000002</v>
      </c>
      <c r="AB534">
        <v>2218</v>
      </c>
      <c r="AC534" s="1">
        <f>(Table2[[#This Row],[Close Price]]/Table2[[#This Row],[Day Low]])-1</f>
        <v>3.3344528138943508E-2</v>
      </c>
      <c r="AD534" s="1">
        <f>(Table2[[#This Row],[Day High]]/Table2[[#This Row],[Close Price]])-1</f>
        <v>2.9807781595319716E-2</v>
      </c>
      <c r="AE534" s="1">
        <f>(Table2[[#This Row],[Close Price]]/Table2[[#This Row],[Current Week Low]])-1</f>
        <v>3.3344528138943508E-2</v>
      </c>
      <c r="AF534" s="1">
        <f>(Table2[[#This Row],[Current Week High]]/Table2[[#This Row],[Close Price]])-1</f>
        <v>2.9807781595319716E-2</v>
      </c>
      <c r="AG534" s="1">
        <f>(Table2[[#This Row],[Close Price]]/Table2[[#This Row],[Current Month Low]])-1</f>
        <v>3.3344528138943508E-2</v>
      </c>
      <c r="AH534" s="1">
        <f>(Table2[[#This Row],[Current Month High]]/Table2[[#This Row],[Close Price]])-1</f>
        <v>2.9807781595319716E-2</v>
      </c>
      <c r="AI534">
        <v>27.581483888940401</v>
      </c>
      <c r="AJ534">
        <v>34.612499999999997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-0.19</v>
      </c>
      <c r="AM534" t="s">
        <v>3174</v>
      </c>
      <c r="AN534">
        <v>2.95</v>
      </c>
      <c r="AO534" t="s">
        <v>3175</v>
      </c>
      <c r="AP534">
        <v>3.1605751387486003E-2</v>
      </c>
      <c r="AQ534">
        <f>(Table2[[#This Row],[Sharpe Ratio]]-AVERAGE(Table2[Sharpe Ratio]))/_xlfn.STDEV.P(Table2[Sharpe Ratio])</f>
        <v>-0.3483188251332196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646</v>
      </c>
      <c r="AT534">
        <f>_xlfn.RANK.AVG(Table2[[#This Row],[6M Return vs Nifty Z-Score]],Table2[6M Return vs Nifty Z-Score])</f>
        <v>393</v>
      </c>
      <c r="AU534">
        <f>_xlfn.RANK.AVG(Table2[[#This Row],[Sharpe Ratio Z-Score]],Table2[Sharpe Ratio Z-Score])</f>
        <v>426</v>
      </c>
      <c r="AV534">
        <f>(Table2[[#This Row],[Rank 1Y]]+Table2[[#This Row],[Rank 6M]]+Table2[[#This Row],[Rank Sharpe]])/3</f>
        <v>488.33333333333331</v>
      </c>
    </row>
    <row r="535" spans="1:48" x14ac:dyDescent="0.3">
      <c r="A535" t="s">
        <v>359</v>
      </c>
      <c r="B535" t="s">
        <v>360</v>
      </c>
      <c r="C535" t="s">
        <v>3129</v>
      </c>
      <c r="D535" t="s">
        <v>24</v>
      </c>
      <c r="E535">
        <v>68806.413145700004</v>
      </c>
      <c r="F535">
        <v>21.95</v>
      </c>
      <c r="G535">
        <v>-1.08546665082465</v>
      </c>
      <c r="H535">
        <f>(Table2[[#This Row],[1Y Return vs Nifty]]-AVERAGE(Table2[1Y Return vs Nifty]))/_xlfn.STDEV.P(Table2[1Y Return vs Nifty])</f>
        <v>-0.44224507302107041</v>
      </c>
      <c r="I535">
        <v>-6.1292278032569403</v>
      </c>
      <c r="J535">
        <f>(Table2[[#This Row],[1M Return vs Nifty]]-AVERAGE(Table2[1M Return vs Nifty]))/_xlfn.STDEV.P(Table2[1M Return vs Nifty])</f>
        <v>-0.64361816216202639</v>
      </c>
      <c r="K535">
        <v>-22.951048731260201</v>
      </c>
      <c r="L535">
        <f>(Table2[[#This Row],[6M Return vs Nifty]]-AVERAGE(Table2[6M Return vs Nifty]))/_xlfn.STDEV.P(Table2[6M Return vs Nifty])</f>
        <v>-1.0543496430687729</v>
      </c>
      <c r="M535">
        <v>0.57782447999727804</v>
      </c>
      <c r="N535">
        <f>(Table2[[#This Row],[1W Return vs Nifty]]-AVERAGE(Table2[1W Return vs Nifty]))/_xlfn.STDEV.P(Table2[1W Return vs Nifty])</f>
        <v>-0.51317345380561508</v>
      </c>
      <c r="O535">
        <v>22.88</v>
      </c>
      <c r="P535">
        <v>23.4788381042009</v>
      </c>
      <c r="Q535">
        <v>23.0952375125675</v>
      </c>
      <c r="R535">
        <v>19.218808408962602</v>
      </c>
      <c r="S535" s="1">
        <f>(Table2[[#This Row],[Close Price]]-Table2[[#This Row],[20D EMA]])/Table2[[#This Row],[20D EMA]]</f>
        <v>-4.0646853146853137E-2</v>
      </c>
      <c r="T535" s="1">
        <f>(Table2[[#This Row],[Close Price]]-Table2[[#This Row],[50D EMA]])/Table2[[#This Row],[50D EMA]]</f>
        <v>-6.5115577585900933E-2</v>
      </c>
      <c r="U535" s="1">
        <f>(Table2[[#This Row],[Close Price]]-Table2[[#This Row],[200D EMA]])/Table2[[#This Row],[200D EMA]]</f>
        <v>-4.958760488799082E-2</v>
      </c>
      <c r="V535">
        <v>0.41388073212458598</v>
      </c>
      <c r="W535">
        <v>21.52</v>
      </c>
      <c r="X535">
        <v>22.27</v>
      </c>
      <c r="Y535">
        <v>21.52</v>
      </c>
      <c r="Z535">
        <v>22.74</v>
      </c>
      <c r="AA535">
        <v>21.52</v>
      </c>
      <c r="AB535">
        <v>22.58</v>
      </c>
      <c r="AC535" s="1">
        <f>(Table2[[#This Row],[Close Price]]/Table2[[#This Row],[Day Low]])-1</f>
        <v>1.9981412639405116E-2</v>
      </c>
      <c r="AD535" s="1">
        <f>(Table2[[#This Row],[Day High]]/Table2[[#This Row],[Close Price]])-1</f>
        <v>1.4578587699316747E-2</v>
      </c>
      <c r="AE535" s="1">
        <f>(Table2[[#This Row],[Close Price]]/Table2[[#This Row],[Current Week Low]])-1</f>
        <v>1.9981412639405116E-2</v>
      </c>
      <c r="AF535" s="1">
        <f>(Table2[[#This Row],[Current Week High]]/Table2[[#This Row],[Close Price]])-1</f>
        <v>3.5990888382687825E-2</v>
      </c>
      <c r="AG535" s="1">
        <f>(Table2[[#This Row],[Close Price]]/Table2[[#This Row],[Current Month Low]])-1</f>
        <v>1.9981412639405116E-2</v>
      </c>
      <c r="AH535" s="1">
        <f>(Table2[[#This Row],[Current Month High]]/Table2[[#This Row],[Close Price]])-1</f>
        <v>2.8701594533029562E-2</v>
      </c>
      <c r="AI535">
        <v>49.658314350797198</v>
      </c>
      <c r="AJ535">
        <v>39.808917197452203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-0.15</v>
      </c>
      <c r="AM535" t="s">
        <v>3174</v>
      </c>
      <c r="AN535">
        <v>-6.2</v>
      </c>
      <c r="AO535" t="s">
        <v>3174</v>
      </c>
      <c r="AP535">
        <v>5.0091742806142002E-2</v>
      </c>
      <c r="AQ535">
        <f>(Table2[[#This Row],[Sharpe Ratio]]-AVERAGE(Table2[Sharpe Ratio]))/_xlfn.STDEV.P(Table2[Sharpe Ratio])</f>
        <v>-0.13249290347825041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443</v>
      </c>
      <c r="AT535">
        <f>_xlfn.RANK.AVG(Table2[[#This Row],[6M Return vs Nifty Z-Score]],Table2[6M Return vs Nifty Z-Score])</f>
        <v>652</v>
      </c>
      <c r="AU535">
        <f>_xlfn.RANK.AVG(Table2[[#This Row],[Sharpe Ratio Z-Score]],Table2[Sharpe Ratio Z-Score])</f>
        <v>375</v>
      </c>
      <c r="AV535">
        <f>(Table2[[#This Row],[Rank 1Y]]+Table2[[#This Row],[Rank 6M]]+Table2[[#This Row],[Rank Sharpe]])/3</f>
        <v>490</v>
      </c>
    </row>
    <row r="536" spans="1:48" x14ac:dyDescent="0.3">
      <c r="A536" t="s">
        <v>131</v>
      </c>
      <c r="B536" t="s">
        <v>132</v>
      </c>
      <c r="C536" t="s">
        <v>3129</v>
      </c>
      <c r="D536" t="s">
        <v>54</v>
      </c>
      <c r="E536">
        <v>215249.26828943999</v>
      </c>
      <c r="F536">
        <v>338.8</v>
      </c>
      <c r="G536">
        <v>22.110629084660498</v>
      </c>
      <c r="H536">
        <f>(Table2[[#This Row],[1Y Return vs Nifty]]-AVERAGE(Table2[1Y Return vs Nifty]))/_xlfn.STDEV.P(Table2[1Y Return vs Nifty])</f>
        <v>-4.7221056258829414E-2</v>
      </c>
      <c r="I536">
        <v>0.78849712444956899</v>
      </c>
      <c r="J536">
        <f>(Table2[[#This Row],[1M Return vs Nifty]]-AVERAGE(Table2[1M Return vs Nifty]))/_xlfn.STDEV.P(Table2[1M Return vs Nifty])</f>
        <v>-1.0666836442230198E-2</v>
      </c>
      <c r="K536">
        <v>-17.331170936105099</v>
      </c>
      <c r="L536">
        <f>(Table2[[#This Row],[6M Return vs Nifty]]-AVERAGE(Table2[6M Return vs Nifty]))/_xlfn.STDEV.P(Table2[6M Return vs Nifty])</f>
        <v>-0.86802218552841337</v>
      </c>
      <c r="M536">
        <v>3.3317775452506901</v>
      </c>
      <c r="N536">
        <f>(Table2[[#This Row],[1W Return vs Nifty]]-AVERAGE(Table2[1W Return vs Nifty]))/_xlfn.STDEV.P(Table2[1W Return vs Nifty])</f>
        <v>0.15325873025130271</v>
      </c>
      <c r="O536">
        <v>347.09</v>
      </c>
      <c r="P536">
        <v>343.35313996276898</v>
      </c>
      <c r="Q536">
        <v>313.80582092237597</v>
      </c>
      <c r="R536">
        <v>34.356830922058201</v>
      </c>
      <c r="S536" s="1">
        <f>(Table2[[#This Row],[Close Price]]-Table2[[#This Row],[20D EMA]])/Table2[[#This Row],[20D EMA]]</f>
        <v>-2.3884295139589052E-2</v>
      </c>
      <c r="T536" s="1">
        <f>(Table2[[#This Row],[Close Price]]-Table2[[#This Row],[50D EMA]])/Table2[[#This Row],[50D EMA]]</f>
        <v>-1.3260807701547975E-2</v>
      </c>
      <c r="U536" s="1">
        <f>(Table2[[#This Row],[Close Price]]-Table2[[#This Row],[200D EMA]])/Table2[[#This Row],[200D EMA]]</f>
        <v>7.9648551464590836E-2</v>
      </c>
      <c r="V536">
        <v>1.3329143294258401</v>
      </c>
      <c r="W536">
        <v>336.5</v>
      </c>
      <c r="X536">
        <v>345.3</v>
      </c>
      <c r="Y536">
        <v>336.5</v>
      </c>
      <c r="Z536">
        <v>358.15</v>
      </c>
      <c r="AA536">
        <v>336.5</v>
      </c>
      <c r="AB536">
        <v>353</v>
      </c>
      <c r="AC536" s="1">
        <f>(Table2[[#This Row],[Close Price]]/Table2[[#This Row],[Day Low]])-1</f>
        <v>6.8350668647845225E-3</v>
      </c>
      <c r="AD536" s="1">
        <f>(Table2[[#This Row],[Day High]]/Table2[[#This Row],[Close Price]])-1</f>
        <v>1.9185360094450932E-2</v>
      </c>
      <c r="AE536" s="1">
        <f>(Table2[[#This Row],[Close Price]]/Table2[[#This Row],[Current Week Low]])-1</f>
        <v>6.8350668647845225E-3</v>
      </c>
      <c r="AF536" s="1">
        <f>(Table2[[#This Row],[Current Week High]]/Table2[[#This Row],[Close Price]])-1</f>
        <v>5.7113341204250156E-2</v>
      </c>
      <c r="AG536" s="1">
        <f>(Table2[[#This Row],[Close Price]]/Table2[[#This Row],[Current Month Low]])-1</f>
        <v>6.8350668647845225E-3</v>
      </c>
      <c r="AH536" s="1">
        <f>(Table2[[#This Row],[Current Month High]]/Table2[[#This Row],[Close Price]])-1</f>
        <v>4.1912632821723639E-2</v>
      </c>
      <c r="AI536">
        <v>16.499409681227799</v>
      </c>
      <c r="AJ536">
        <v>65.875152998776002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-0.01</v>
      </c>
      <c r="AM536" t="s">
        <v>3174</v>
      </c>
      <c r="AN536">
        <v>-3.65</v>
      </c>
      <c r="AO536" t="s">
        <v>3174</v>
      </c>
      <c r="AQ536">
        <f>(Table2[[#This Row],[Sharpe Ratio]]-AVERAGE(Table2[Sharpe Ratio]))/_xlfn.STDEV.P(Table2[Sharpe Ratio])</f>
        <v>-0.71731934386752538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-1.4899706918456959</v>
      </c>
      <c r="AS536">
        <f>_xlfn.RANK.AVG(Table2[[#This Row],[1Y Return vs Nifty Z-Score]],Table2[1Y Return vs Nifty Z-Score])</f>
        <v>322</v>
      </c>
      <c r="AT536">
        <f>_xlfn.RANK.AVG(Table2[[#This Row],[6M Return vs Nifty Z-Score]],Table2[6M Return vs Nifty Z-Score])</f>
        <v>610</v>
      </c>
      <c r="AU536">
        <f>_xlfn.RANK.AVG(Table2[[#This Row],[Sharpe Ratio Z-Score]],Table2[Sharpe Ratio Z-Score])</f>
        <v>541.5</v>
      </c>
      <c r="AV536">
        <f>(Table2[[#This Row],[Rank 1Y]]+Table2[[#This Row],[Rank 6M]]+Table2[[#This Row],[Rank Sharpe]])/3</f>
        <v>491.16666666666669</v>
      </c>
    </row>
    <row r="537" spans="1:48" x14ac:dyDescent="0.3">
      <c r="A537" t="s">
        <v>1334</v>
      </c>
      <c r="B537" t="s">
        <v>1335</v>
      </c>
      <c r="C537" t="s">
        <v>3143</v>
      </c>
      <c r="D537" t="s">
        <v>406</v>
      </c>
      <c r="E537">
        <v>8516.2617711599996</v>
      </c>
      <c r="F537">
        <v>213.72</v>
      </c>
      <c r="G537">
        <v>-4.08366991884282</v>
      </c>
      <c r="H537">
        <f>(Table2[[#This Row],[1Y Return vs Nifty]]-AVERAGE(Table2[1Y Return vs Nifty]))/_xlfn.STDEV.P(Table2[1Y Return vs Nifty])</f>
        <v>-0.49330376460037745</v>
      </c>
      <c r="I537">
        <v>-7.0030902077383903</v>
      </c>
      <c r="J537">
        <f>(Table2[[#This Row],[1M Return vs Nifty]]-AVERAGE(Table2[1M Return vs Nifty]))/_xlfn.STDEV.P(Table2[1M Return vs Nifty])</f>
        <v>-0.72357398191396916</v>
      </c>
      <c r="K537">
        <v>-20.754895698074801</v>
      </c>
      <c r="L537">
        <f>(Table2[[#This Row],[6M Return vs Nifty]]-AVERAGE(Table2[6M Return vs Nifty]))/_xlfn.STDEV.P(Table2[6M Return vs Nifty])</f>
        <v>-0.98153602932867345</v>
      </c>
      <c r="M537">
        <v>3.8544563696982399</v>
      </c>
      <c r="N537">
        <f>(Table2[[#This Row],[1W Return vs Nifty]]-AVERAGE(Table2[1W Return vs Nifty]))/_xlfn.STDEV.P(Table2[1W Return vs Nifty])</f>
        <v>0.27974236388026957</v>
      </c>
      <c r="O537">
        <v>222.17</v>
      </c>
      <c r="P537">
        <v>227.30804507990501</v>
      </c>
      <c r="Q537">
        <v>224.64968199565101</v>
      </c>
      <c r="R537">
        <v>32.862654872611898</v>
      </c>
      <c r="S537" s="1">
        <f>(Table2[[#This Row],[Close Price]]-Table2[[#This Row],[20D EMA]])/Table2[[#This Row],[20D EMA]]</f>
        <v>-3.8033937975424176E-2</v>
      </c>
      <c r="T537" s="1">
        <f>(Table2[[#This Row],[Close Price]]-Table2[[#This Row],[50D EMA]])/Table2[[#This Row],[50D EMA]]</f>
        <v>-5.977810893199334E-2</v>
      </c>
      <c r="U537" s="1">
        <f>(Table2[[#This Row],[Close Price]]-Table2[[#This Row],[200D EMA]])/Table2[[#This Row],[200D EMA]]</f>
        <v>-4.8652114254328645E-2</v>
      </c>
      <c r="V537">
        <v>0.48267475871288201</v>
      </c>
      <c r="W537">
        <v>211.1</v>
      </c>
      <c r="X537">
        <v>218.99</v>
      </c>
      <c r="Y537">
        <v>211.1</v>
      </c>
      <c r="Z537">
        <v>224.95</v>
      </c>
      <c r="AA537">
        <v>211.1</v>
      </c>
      <c r="AB537">
        <v>224.95</v>
      </c>
      <c r="AC537" s="1">
        <f>(Table2[[#This Row],[Close Price]]/Table2[[#This Row],[Day Low]])-1</f>
        <v>1.2411179535765093E-2</v>
      </c>
      <c r="AD537" s="1">
        <f>(Table2[[#This Row],[Day High]]/Table2[[#This Row],[Close Price]])-1</f>
        <v>2.4658431592738284E-2</v>
      </c>
      <c r="AE537" s="1">
        <f>(Table2[[#This Row],[Close Price]]/Table2[[#This Row],[Current Week Low]])-1</f>
        <v>1.2411179535765093E-2</v>
      </c>
      <c r="AF537" s="1">
        <f>(Table2[[#This Row],[Current Week High]]/Table2[[#This Row],[Close Price]])-1</f>
        <v>5.2545386486992252E-2</v>
      </c>
      <c r="AG537" s="1">
        <f>(Table2[[#This Row],[Close Price]]/Table2[[#This Row],[Current Month Low]])-1</f>
        <v>1.2411179535765093E-2</v>
      </c>
      <c r="AH537" s="1">
        <f>(Table2[[#This Row],[Current Month High]]/Table2[[#This Row],[Close Price]])-1</f>
        <v>5.2545386486992252E-2</v>
      </c>
      <c r="AI537">
        <v>50.781396219352402</v>
      </c>
      <c r="AJ537">
        <v>28.5920577617328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-0.16</v>
      </c>
      <c r="AM537" t="s">
        <v>3174</v>
      </c>
      <c r="AN537">
        <v>-5.03</v>
      </c>
      <c r="AO537" t="s">
        <v>3174</v>
      </c>
      <c r="AP537">
        <v>4.9931347024535E-2</v>
      </c>
      <c r="AQ537">
        <f>(Table2[[#This Row],[Sharpe Ratio]]-AVERAGE(Table2[Sharpe Ratio]))/_xlfn.STDEV.P(Table2[Sharpe Ratio])</f>
        <v>-0.13436554133742221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465</v>
      </c>
      <c r="AT537">
        <f>_xlfn.RANK.AVG(Table2[[#This Row],[6M Return vs Nifty Z-Score]],Table2[6M Return vs Nifty Z-Score])</f>
        <v>639</v>
      </c>
      <c r="AU537">
        <f>_xlfn.RANK.AVG(Table2[[#This Row],[Sharpe Ratio Z-Score]],Table2[Sharpe Ratio Z-Score])</f>
        <v>376</v>
      </c>
      <c r="AV537">
        <f>(Table2[[#This Row],[Rank 1Y]]+Table2[[#This Row],[Rank 6M]]+Table2[[#This Row],[Rank Sharpe]])/3</f>
        <v>493.33333333333331</v>
      </c>
    </row>
    <row r="538" spans="1:48" x14ac:dyDescent="0.3">
      <c r="A538" t="s">
        <v>81</v>
      </c>
      <c r="B538" t="s">
        <v>82</v>
      </c>
      <c r="C538" t="s">
        <v>3138</v>
      </c>
      <c r="D538" t="s">
        <v>83</v>
      </c>
      <c r="E538">
        <v>325560.46313559997</v>
      </c>
      <c r="F538">
        <v>3670.1</v>
      </c>
      <c r="G538">
        <v>-12.8032409916198</v>
      </c>
      <c r="H538">
        <f>(Table2[[#This Row],[1Y Return vs Nifty]]-AVERAGE(Table2[1Y Return vs Nifty]))/_xlfn.STDEV.P(Table2[1Y Return vs Nifty])</f>
        <v>-0.64179599488303396</v>
      </c>
      <c r="I538">
        <v>3.1382509339283602</v>
      </c>
      <c r="J538">
        <f>(Table2[[#This Row],[1M Return vs Nifty]]-AVERAGE(Table2[1M Return vs Nifty]))/_xlfn.STDEV.P(Table2[1M Return vs Nifty])</f>
        <v>0.20432867210538019</v>
      </c>
      <c r="K538">
        <v>-14.081651374468001</v>
      </c>
      <c r="L538">
        <f>(Table2[[#This Row],[6M Return vs Nifty]]-AVERAGE(Table2[6M Return vs Nifty]))/_xlfn.STDEV.P(Table2[6M Return vs Nifty])</f>
        <v>-0.76028412783088062</v>
      </c>
      <c r="M538">
        <v>1.75865962433815</v>
      </c>
      <c r="N538">
        <f>(Table2[[#This Row],[1W Return vs Nifty]]-AVERAGE(Table2[1W Return vs Nifty]))/_xlfn.STDEV.P(Table2[1W Return vs Nifty])</f>
        <v>-0.2274218358194022</v>
      </c>
      <c r="O538">
        <v>3723.28</v>
      </c>
      <c r="P538">
        <v>3624.1149892405001</v>
      </c>
      <c r="Q538">
        <v>3474.84357263733</v>
      </c>
      <c r="R538">
        <v>35.945031152088099</v>
      </c>
      <c r="S538" s="1">
        <f>(Table2[[#This Row],[Close Price]]-Table2[[#This Row],[20D EMA]])/Table2[[#This Row],[20D EMA]]</f>
        <v>-1.4283105219054244E-2</v>
      </c>
      <c r="T538" s="1">
        <f>(Table2[[#This Row],[Close Price]]-Table2[[#This Row],[50D EMA]])/Table2[[#This Row],[50D EMA]]</f>
        <v>1.2688618020129876E-2</v>
      </c>
      <c r="U538" s="1">
        <f>(Table2[[#This Row],[Close Price]]-Table2[[#This Row],[200D EMA]])/Table2[[#This Row],[200D EMA]]</f>
        <v>5.6191429421519133E-2</v>
      </c>
      <c r="V538">
        <v>0.95821379329953105</v>
      </c>
      <c r="W538">
        <v>3625</v>
      </c>
      <c r="X538">
        <v>3753.8</v>
      </c>
      <c r="Y538">
        <v>3625</v>
      </c>
      <c r="Z538">
        <v>3863.55</v>
      </c>
      <c r="AA538">
        <v>3625</v>
      </c>
      <c r="AB538">
        <v>3837.95</v>
      </c>
      <c r="AC538" s="1">
        <f>(Table2[[#This Row],[Close Price]]/Table2[[#This Row],[Day Low]])-1</f>
        <v>1.2441379310344836E-2</v>
      </c>
      <c r="AD538" s="1">
        <f>(Table2[[#This Row],[Day High]]/Table2[[#This Row],[Close Price]])-1</f>
        <v>2.2805918094874977E-2</v>
      </c>
      <c r="AE538" s="1">
        <f>(Table2[[#This Row],[Close Price]]/Table2[[#This Row],[Current Week Low]])-1</f>
        <v>1.2441379310344836E-2</v>
      </c>
      <c r="AF538" s="1">
        <f>(Table2[[#This Row],[Current Week High]]/Table2[[#This Row],[Close Price]])-1</f>
        <v>5.2709735429552484E-2</v>
      </c>
      <c r="AG538" s="1">
        <f>(Table2[[#This Row],[Close Price]]/Table2[[#This Row],[Current Month Low]])-1</f>
        <v>1.2441379310344836E-2</v>
      </c>
      <c r="AH538" s="1">
        <f>(Table2[[#This Row],[Current Month High]]/Table2[[#This Row],[Close Price]])-1</f>
        <v>4.5734448652625215E-2</v>
      </c>
      <c r="AI538">
        <v>5.9085583499087102</v>
      </c>
      <c r="AJ538">
        <v>20.108651187145099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0.05</v>
      </c>
      <c r="AM538" t="s">
        <v>3175</v>
      </c>
      <c r="AN538">
        <v>-2.58</v>
      </c>
      <c r="AO538" t="s">
        <v>3174</v>
      </c>
      <c r="AP538">
        <v>4.7326880176904999E-2</v>
      </c>
      <c r="AQ538">
        <f>(Table2[[#This Row],[Sharpe Ratio]]-AVERAGE(Table2[Sharpe Ratio]))/_xlfn.STDEV.P(Table2[Sharpe Ratio])</f>
        <v>-0.16477296959373289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-1.5899462560216695</v>
      </c>
      <c r="AS538">
        <f>_xlfn.RANK.AVG(Table2[[#This Row],[1Y Return vs Nifty Z-Score]],Table2[1Y Return vs Nifty Z-Score])</f>
        <v>527</v>
      </c>
      <c r="AT538">
        <f>_xlfn.RANK.AVG(Table2[[#This Row],[6M Return vs Nifty Z-Score]],Table2[6M Return vs Nifty Z-Score])</f>
        <v>570</v>
      </c>
      <c r="AU538">
        <f>_xlfn.RANK.AVG(Table2[[#This Row],[Sharpe Ratio Z-Score]],Table2[Sharpe Ratio Z-Score])</f>
        <v>383</v>
      </c>
      <c r="AV538">
        <f>(Table2[[#This Row],[Rank 1Y]]+Table2[[#This Row],[Rank 6M]]+Table2[[#This Row],[Rank Sharpe]])/3</f>
        <v>493.33333333333331</v>
      </c>
    </row>
    <row r="539" spans="1:48" x14ac:dyDescent="0.3">
      <c r="A539" t="s">
        <v>416</v>
      </c>
      <c r="B539" t="s">
        <v>417</v>
      </c>
      <c r="C539" t="s">
        <v>3129</v>
      </c>
      <c r="D539" t="s">
        <v>34</v>
      </c>
      <c r="E539">
        <v>55858.236598272</v>
      </c>
      <c r="F539">
        <v>46.72</v>
      </c>
      <c r="G539">
        <v>-23.000388254528701</v>
      </c>
      <c r="H539">
        <f>(Table2[[#This Row],[1Y Return vs Nifty]]-AVERAGE(Table2[1Y Return vs Nifty]))/_xlfn.STDEV.P(Table2[1Y Return vs Nifty])</f>
        <v>-0.81545099774406249</v>
      </c>
      <c r="I539">
        <v>-5.9096446143769699</v>
      </c>
      <c r="J539">
        <f>(Table2[[#This Row],[1M Return vs Nifty]]-AVERAGE(Table2[1M Return vs Nifty]))/_xlfn.STDEV.P(Table2[1M Return vs Nifty])</f>
        <v>-0.62352695125673285</v>
      </c>
      <c r="K539">
        <v>-27.8979601525464</v>
      </c>
      <c r="L539">
        <f>(Table2[[#This Row],[6M Return vs Nifty]]-AVERAGE(Table2[6M Return vs Nifty]))/_xlfn.STDEV.P(Table2[6M Return vs Nifty])</f>
        <v>-1.2183648514777989</v>
      </c>
      <c r="M539">
        <v>0.96405081619982902</v>
      </c>
      <c r="N539">
        <f>(Table2[[#This Row],[1W Return vs Nifty]]-AVERAGE(Table2[1W Return vs Nifty]))/_xlfn.STDEV.P(Table2[1W Return vs Nifty])</f>
        <v>-0.41971011050347257</v>
      </c>
      <c r="O539">
        <v>48.73</v>
      </c>
      <c r="P539">
        <v>50.448899248237304</v>
      </c>
      <c r="Q539">
        <v>49.619869243295099</v>
      </c>
      <c r="R539">
        <v>28.714052975030999</v>
      </c>
      <c r="S539" s="1">
        <f>(Table2[[#This Row],[Close Price]]-Table2[[#This Row],[20D EMA]])/Table2[[#This Row],[20D EMA]]</f>
        <v>-4.1247691360558142E-2</v>
      </c>
      <c r="T539" s="1">
        <f>(Table2[[#This Row],[Close Price]]-Table2[[#This Row],[50D EMA]])/Table2[[#This Row],[50D EMA]]</f>
        <v>-7.3914382747758231E-2</v>
      </c>
      <c r="U539" s="1">
        <f>(Table2[[#This Row],[Close Price]]-Table2[[#This Row],[200D EMA]])/Table2[[#This Row],[200D EMA]]</f>
        <v>-5.8441694577559697E-2</v>
      </c>
      <c r="V539">
        <v>0.61839623047875003</v>
      </c>
      <c r="W539">
        <v>45.68</v>
      </c>
      <c r="X539">
        <v>47.43</v>
      </c>
      <c r="Y539">
        <v>45.68</v>
      </c>
      <c r="Z539">
        <v>48.88</v>
      </c>
      <c r="AA539">
        <v>45.68</v>
      </c>
      <c r="AB539">
        <v>48.54</v>
      </c>
      <c r="AC539" s="1">
        <f>(Table2[[#This Row],[Close Price]]/Table2[[#This Row],[Day Low]])-1</f>
        <v>2.2767075306479923E-2</v>
      </c>
      <c r="AD539" s="1">
        <f>(Table2[[#This Row],[Day High]]/Table2[[#This Row],[Close Price]])-1</f>
        <v>1.519691780821919E-2</v>
      </c>
      <c r="AE539" s="1">
        <f>(Table2[[#This Row],[Close Price]]/Table2[[#This Row],[Current Week Low]])-1</f>
        <v>2.2767075306479923E-2</v>
      </c>
      <c r="AF539" s="1">
        <f>(Table2[[#This Row],[Current Week High]]/Table2[[#This Row],[Close Price]])-1</f>
        <v>4.6232876712328785E-2</v>
      </c>
      <c r="AG539" s="1">
        <f>(Table2[[#This Row],[Close Price]]/Table2[[#This Row],[Current Month Low]])-1</f>
        <v>2.2767075306479923E-2</v>
      </c>
      <c r="AH539" s="1">
        <f>(Table2[[#This Row],[Current Month High]]/Table2[[#This Row],[Close Price]])-1</f>
        <v>3.8955479452054798E-2</v>
      </c>
      <c r="AI539">
        <v>51.220034246575302</v>
      </c>
      <c r="AJ539">
        <v>34.4460431654676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-0.15</v>
      </c>
      <c r="AM539" t="s">
        <v>3174</v>
      </c>
      <c r="AN539">
        <v>-4.54</v>
      </c>
      <c r="AO539" t="s">
        <v>3174</v>
      </c>
      <c r="AP539">
        <v>0.10687850432158701</v>
      </c>
      <c r="AQ539">
        <f>(Table2[[#This Row],[Sharpe Ratio]]-AVERAGE(Table2[Sharpe Ratio]))/_xlfn.STDEV.P(Table2[Sharpe Ratio])</f>
        <v>0.53049859447858005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587</v>
      </c>
      <c r="AT539">
        <f>_xlfn.RANK.AVG(Table2[[#This Row],[6M Return vs Nifty Z-Score]],Table2[6M Return vs Nifty Z-Score])</f>
        <v>686</v>
      </c>
      <c r="AU539">
        <f>_xlfn.RANK.AVG(Table2[[#This Row],[Sharpe Ratio Z-Score]],Table2[Sharpe Ratio Z-Score])</f>
        <v>213</v>
      </c>
      <c r="AV539">
        <f>(Table2[[#This Row],[Rank 1Y]]+Table2[[#This Row],[Rank 6M]]+Table2[[#This Row],[Rank Sharpe]])/3</f>
        <v>495.33333333333331</v>
      </c>
    </row>
    <row r="540" spans="1:48" x14ac:dyDescent="0.3">
      <c r="A540" t="s">
        <v>425</v>
      </c>
      <c r="B540" t="s">
        <v>426</v>
      </c>
      <c r="C540" t="s">
        <v>3139</v>
      </c>
      <c r="D540" t="s">
        <v>427</v>
      </c>
      <c r="E540">
        <v>54949.5707150909</v>
      </c>
      <c r="F540">
        <v>192.27</v>
      </c>
      <c r="G540">
        <v>1.56248192168433</v>
      </c>
      <c r="H540">
        <f>(Table2[[#This Row],[1Y Return vs Nifty]]-AVERAGE(Table2[1Y Return vs Nifty]))/_xlfn.STDEV.P(Table2[1Y Return vs Nifty])</f>
        <v>-0.39715113595423146</v>
      </c>
      <c r="I540">
        <v>-4.6148454112253301</v>
      </c>
      <c r="J540">
        <f>(Table2[[#This Row],[1M Return vs Nifty]]-AVERAGE(Table2[1M Return vs Nifty]))/_xlfn.STDEV.P(Table2[1M Return vs Nifty])</f>
        <v>-0.5050566621457323</v>
      </c>
      <c r="K540">
        <v>5.7422843091969202</v>
      </c>
      <c r="L540">
        <f>(Table2[[#This Row],[6M Return vs Nifty]]-AVERAGE(Table2[6M Return vs Nifty]))/_xlfn.STDEV.P(Table2[6M Return vs Nifty])</f>
        <v>-0.10302009665118693</v>
      </c>
      <c r="M540">
        <v>1.39445001405425</v>
      </c>
      <c r="N540">
        <f>(Table2[[#This Row],[1W Return vs Nifty]]-AVERAGE(Table2[1W Return vs Nifty]))/_xlfn.STDEV.P(Table2[1W Return vs Nifty])</f>
        <v>-0.31555732697879268</v>
      </c>
      <c r="O540">
        <v>200.47</v>
      </c>
      <c r="P540">
        <v>198.411777516993</v>
      </c>
      <c r="Q540">
        <v>180.32132138501601</v>
      </c>
      <c r="R540">
        <v>30.126275386181899</v>
      </c>
      <c r="S540" s="1">
        <f>(Table2[[#This Row],[Close Price]]-Table2[[#This Row],[20D EMA]])/Table2[[#This Row],[20D EMA]]</f>
        <v>-4.0903875891654555E-2</v>
      </c>
      <c r="T540" s="1">
        <f>(Table2[[#This Row],[Close Price]]-Table2[[#This Row],[50D EMA]])/Table2[[#This Row],[50D EMA]]</f>
        <v>-3.0954702356149069E-2</v>
      </c>
      <c r="U540" s="1">
        <f>(Table2[[#This Row],[Close Price]]-Table2[[#This Row],[200D EMA]])/Table2[[#This Row],[200D EMA]]</f>
        <v>6.6263260069349142E-2</v>
      </c>
      <c r="V540">
        <v>0.44471325693106001</v>
      </c>
      <c r="W540">
        <v>190.1</v>
      </c>
      <c r="X540">
        <v>195.18</v>
      </c>
      <c r="Y540">
        <v>190.1</v>
      </c>
      <c r="Z540">
        <v>199.79</v>
      </c>
      <c r="AA540">
        <v>190.1</v>
      </c>
      <c r="AB540">
        <v>197.9</v>
      </c>
      <c r="AC540" s="1">
        <f>(Table2[[#This Row],[Close Price]]/Table2[[#This Row],[Day Low]])-1</f>
        <v>1.1415044713308786E-2</v>
      </c>
      <c r="AD540" s="1">
        <f>(Table2[[#This Row],[Day High]]/Table2[[#This Row],[Close Price]])-1</f>
        <v>1.5134966453424825E-2</v>
      </c>
      <c r="AE540" s="1">
        <f>(Table2[[#This Row],[Close Price]]/Table2[[#This Row],[Current Week Low]])-1</f>
        <v>1.1415044713308786E-2</v>
      </c>
      <c r="AF540" s="1">
        <f>(Table2[[#This Row],[Current Week High]]/Table2[[#This Row],[Close Price]])-1</f>
        <v>3.9111665886513602E-2</v>
      </c>
      <c r="AG540" s="1">
        <f>(Table2[[#This Row],[Close Price]]/Table2[[#This Row],[Current Month Low]])-1</f>
        <v>1.1415044713308786E-2</v>
      </c>
      <c r="AH540" s="1">
        <f>(Table2[[#This Row],[Current Month High]]/Table2[[#This Row],[Close Price]])-1</f>
        <v>2.9281739220887282E-2</v>
      </c>
      <c r="AI540">
        <v>19.519425807458202</v>
      </c>
      <c r="AJ540">
        <v>40.857142857142797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-0.01</v>
      </c>
      <c r="AM540" t="s">
        <v>3174</v>
      </c>
      <c r="AN540">
        <v>-3.51</v>
      </c>
      <c r="AO540" t="s">
        <v>3174</v>
      </c>
      <c r="AP540">
        <v>-7.6733847517056003E-2</v>
      </c>
      <c r="AQ540">
        <f>(Table2[[#This Row],[Sharpe Ratio]]-AVERAGE(Table2[Sharpe Ratio]))/_xlfn.STDEV.P(Table2[Sharpe Ratio])</f>
        <v>-1.6131951985856567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-2.9339804203156001</v>
      </c>
      <c r="AS540">
        <f>_xlfn.RANK.AVG(Table2[[#This Row],[1Y Return vs Nifty Z-Score]],Table2[1Y Return vs Nifty Z-Score])</f>
        <v>434</v>
      </c>
      <c r="AT540">
        <f>_xlfn.RANK.AVG(Table2[[#This Row],[6M Return vs Nifty Z-Score]],Table2[6M Return vs Nifty Z-Score])</f>
        <v>361</v>
      </c>
      <c r="AU540">
        <f>_xlfn.RANK.AVG(Table2[[#This Row],[Sharpe Ratio Z-Score]],Table2[Sharpe Ratio Z-Score])</f>
        <v>691</v>
      </c>
      <c r="AV540">
        <f>(Table2[[#This Row],[Rank 1Y]]+Table2[[#This Row],[Rank 6M]]+Table2[[#This Row],[Rank Sharpe]])/3</f>
        <v>495.33333333333331</v>
      </c>
    </row>
    <row r="541" spans="1:48" x14ac:dyDescent="0.3">
      <c r="A541" t="s">
        <v>1019</v>
      </c>
      <c r="B541" t="s">
        <v>1020</v>
      </c>
      <c r="C541" t="s">
        <v>3139</v>
      </c>
      <c r="D541" t="s">
        <v>527</v>
      </c>
      <c r="E541">
        <v>13961.926261410001</v>
      </c>
      <c r="F541">
        <v>898.35</v>
      </c>
      <c r="G541">
        <v>-34.967396805733998</v>
      </c>
      <c r="H541">
        <f>(Table2[[#This Row],[1Y Return vs Nifty]]-AVERAGE(Table2[1Y Return vs Nifty]))/_xlfn.STDEV.P(Table2[1Y Return vs Nifty])</f>
        <v>-1.0192463191822947</v>
      </c>
      <c r="I541">
        <v>7.1063917262684297</v>
      </c>
      <c r="J541">
        <f>(Table2[[#This Row],[1M Return vs Nifty]]-AVERAGE(Table2[1M Return vs Nifty]))/_xlfn.STDEV.P(Table2[1M Return vs Nifty])</f>
        <v>0.56740179244512678</v>
      </c>
      <c r="K541">
        <v>-0.17570955272727101</v>
      </c>
      <c r="L541">
        <f>(Table2[[#This Row],[6M Return vs Nifty]]-AVERAGE(Table2[6M Return vs Nifty]))/_xlfn.STDEV.P(Table2[6M Return vs Nifty])</f>
        <v>-0.29923161409421961</v>
      </c>
      <c r="M541">
        <v>2.4163553422748398</v>
      </c>
      <c r="N541">
        <f>(Table2[[#This Row],[1W Return vs Nifty]]-AVERAGE(Table2[1W Return vs Nifty]))/_xlfn.STDEV.P(Table2[1W Return vs Nifty])</f>
        <v>-6.8265313045075757E-2</v>
      </c>
      <c r="O541">
        <v>874.92</v>
      </c>
      <c r="P541">
        <v>852.05049334039802</v>
      </c>
      <c r="Q541">
        <v>833.20147917722102</v>
      </c>
      <c r="R541">
        <v>55.423336892956797</v>
      </c>
      <c r="S541" s="1">
        <f>(Table2[[#This Row],[Close Price]]-Table2[[#This Row],[20D EMA]])/Table2[[#This Row],[20D EMA]]</f>
        <v>2.6779591276916821E-2</v>
      </c>
      <c r="T541" s="1">
        <f>(Table2[[#This Row],[Close Price]]-Table2[[#This Row],[50D EMA]])/Table2[[#This Row],[50D EMA]]</f>
        <v>5.4338923598398925E-2</v>
      </c>
      <c r="U541" s="1">
        <f>(Table2[[#This Row],[Close Price]]-Table2[[#This Row],[200D EMA]])/Table2[[#This Row],[200D EMA]]</f>
        <v>7.8190596693506337E-2</v>
      </c>
      <c r="V541">
        <v>3.15169435686169</v>
      </c>
      <c r="W541">
        <v>867.4</v>
      </c>
      <c r="X541">
        <v>910</v>
      </c>
      <c r="Y541">
        <v>867.4</v>
      </c>
      <c r="Z541">
        <v>949.9</v>
      </c>
      <c r="AA541">
        <v>867.4</v>
      </c>
      <c r="AB541">
        <v>944.35</v>
      </c>
      <c r="AC541" s="1">
        <f>(Table2[[#This Row],[Close Price]]/Table2[[#This Row],[Day Low]])-1</f>
        <v>3.5681346552916882E-2</v>
      </c>
      <c r="AD541" s="1">
        <f>(Table2[[#This Row],[Day High]]/Table2[[#This Row],[Close Price]])-1</f>
        <v>1.2968219513552537E-2</v>
      </c>
      <c r="AE541" s="1">
        <f>(Table2[[#This Row],[Close Price]]/Table2[[#This Row],[Current Week Low]])-1</f>
        <v>3.5681346552916882E-2</v>
      </c>
      <c r="AF541" s="1">
        <f>(Table2[[#This Row],[Current Week High]]/Table2[[#This Row],[Close Price]])-1</f>
        <v>5.7382979907608433E-2</v>
      </c>
      <c r="AG541" s="1">
        <f>(Table2[[#This Row],[Close Price]]/Table2[[#This Row],[Current Month Low]])-1</f>
        <v>3.5681346552916882E-2</v>
      </c>
      <c r="AH541" s="1">
        <f>(Table2[[#This Row],[Current Month High]]/Table2[[#This Row],[Close Price]])-1</f>
        <v>5.1204986920465378E-2</v>
      </c>
      <c r="AI541">
        <v>7.8421550620582003</v>
      </c>
      <c r="AJ541">
        <v>26.715565272586201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0.02</v>
      </c>
      <c r="AM541" t="s">
        <v>3175</v>
      </c>
      <c r="AN541">
        <v>5.49</v>
      </c>
      <c r="AO541" t="s">
        <v>3175</v>
      </c>
      <c r="AP541">
        <v>4.4136786622946997E-2</v>
      </c>
      <c r="AQ541">
        <f>(Table2[[#This Row],[Sharpe Ratio]]-AVERAGE(Table2[Sharpe Ratio]))/_xlfn.STDEV.P(Table2[Sharpe Ratio])</f>
        <v>-0.20201765211336911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-1.0213591059898324</v>
      </c>
      <c r="AS541">
        <f>_xlfn.RANK.AVG(Table2[[#This Row],[1Y Return vs Nifty Z-Score]],Table2[1Y Return vs Nifty Z-Score])</f>
        <v>669</v>
      </c>
      <c r="AT541">
        <f>_xlfn.RANK.AVG(Table2[[#This Row],[6M Return vs Nifty Z-Score]],Table2[6M Return vs Nifty Z-Score])</f>
        <v>422</v>
      </c>
      <c r="AU541">
        <f>_xlfn.RANK.AVG(Table2[[#This Row],[Sharpe Ratio Z-Score]],Table2[Sharpe Ratio Z-Score])</f>
        <v>396</v>
      </c>
      <c r="AV541">
        <f>(Table2[[#This Row],[Rank 1Y]]+Table2[[#This Row],[Rank 6M]]+Table2[[#This Row],[Rank Sharpe]])/3</f>
        <v>495.66666666666669</v>
      </c>
    </row>
    <row r="542" spans="1:48" x14ac:dyDescent="0.3">
      <c r="A542" t="s">
        <v>1783</v>
      </c>
      <c r="B542" t="s">
        <v>1784</v>
      </c>
      <c r="C542" t="s">
        <v>3132</v>
      </c>
      <c r="D542" t="s">
        <v>48</v>
      </c>
      <c r="E542">
        <v>4495.7527730129996</v>
      </c>
      <c r="F542">
        <v>55.69</v>
      </c>
      <c r="G542">
        <v>-17.433014451860799</v>
      </c>
      <c r="H542">
        <f>(Table2[[#This Row],[1Y Return vs Nifty]]-AVERAGE(Table2[1Y Return vs Nifty]))/_xlfn.STDEV.P(Table2[1Y Return vs Nifty])</f>
        <v>-0.72063994042537927</v>
      </c>
      <c r="I542">
        <v>-2.7452496470116601</v>
      </c>
      <c r="J542">
        <f>(Table2[[#This Row],[1M Return vs Nifty]]-AVERAGE(Table2[1M Return vs Nifty]))/_xlfn.STDEV.P(Table2[1M Return vs Nifty])</f>
        <v>-0.33399419148003495</v>
      </c>
      <c r="K542">
        <v>-23.056228342987801</v>
      </c>
      <c r="L542">
        <f>(Table2[[#This Row],[6M Return vs Nifty]]-AVERAGE(Table2[6M Return vs Nifty]))/_xlfn.STDEV.P(Table2[6M Return vs Nifty])</f>
        <v>-1.0578368807548273</v>
      </c>
      <c r="M542">
        <v>0.28889982396512898</v>
      </c>
      <c r="N542">
        <f>(Table2[[#This Row],[1W Return vs Nifty]]-AVERAGE(Table2[1W Return vs Nifty]))/_xlfn.STDEV.P(Table2[1W Return vs Nifty])</f>
        <v>-0.58309065463840459</v>
      </c>
      <c r="O542">
        <v>57.61</v>
      </c>
      <c r="P542">
        <v>58.071015204477298</v>
      </c>
      <c r="Q542">
        <v>57.615533484584603</v>
      </c>
      <c r="R542">
        <v>34.1934997299524</v>
      </c>
      <c r="S542" s="1">
        <f>(Table2[[#This Row],[Close Price]]-Table2[[#This Row],[20D EMA]])/Table2[[#This Row],[20D EMA]]</f>
        <v>-3.3327547300815857E-2</v>
      </c>
      <c r="T542" s="1">
        <f>(Table2[[#This Row],[Close Price]]-Table2[[#This Row],[50D EMA]])/Table2[[#This Row],[50D EMA]]</f>
        <v>-4.1001783696967699E-2</v>
      </c>
      <c r="U542" s="1">
        <f>(Table2[[#This Row],[Close Price]]-Table2[[#This Row],[200D EMA]])/Table2[[#This Row],[200D EMA]]</f>
        <v>-3.3420388012198023E-2</v>
      </c>
      <c r="V542">
        <v>0.58276133295153498</v>
      </c>
      <c r="W542">
        <v>54.06</v>
      </c>
      <c r="X542">
        <v>56.75</v>
      </c>
      <c r="Y542">
        <v>54.06</v>
      </c>
      <c r="Z542">
        <v>58.11</v>
      </c>
      <c r="AA542">
        <v>54.06</v>
      </c>
      <c r="AB542">
        <v>57.8</v>
      </c>
      <c r="AC542" s="1">
        <f>(Table2[[#This Row],[Close Price]]/Table2[[#This Row],[Day Low]])-1</f>
        <v>3.0151683314835198E-2</v>
      </c>
      <c r="AD542" s="1">
        <f>(Table2[[#This Row],[Day High]]/Table2[[#This Row],[Close Price]])-1</f>
        <v>1.9033937870353679E-2</v>
      </c>
      <c r="AE542" s="1">
        <f>(Table2[[#This Row],[Close Price]]/Table2[[#This Row],[Current Week Low]])-1</f>
        <v>3.0151683314835198E-2</v>
      </c>
      <c r="AF542" s="1">
        <f>(Table2[[#This Row],[Current Week High]]/Table2[[#This Row],[Close Price]])-1</f>
        <v>4.345483928892091E-2</v>
      </c>
      <c r="AG542" s="1">
        <f>(Table2[[#This Row],[Close Price]]/Table2[[#This Row],[Current Month Low]])-1</f>
        <v>3.0151683314835198E-2</v>
      </c>
      <c r="AH542" s="1">
        <f>(Table2[[#This Row],[Current Month High]]/Table2[[#This Row],[Close Price]])-1</f>
        <v>3.7888310289100335E-2</v>
      </c>
      <c r="AI542">
        <v>41.856706769617503</v>
      </c>
      <c r="AJ542">
        <v>32.437574316290103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-7.0000000000000007E-2</v>
      </c>
      <c r="AM542" t="s">
        <v>3174</v>
      </c>
      <c r="AN542">
        <v>-7.86</v>
      </c>
      <c r="AO542" t="s">
        <v>3174</v>
      </c>
      <c r="AP542">
        <v>8.6620122214186995E-2</v>
      </c>
      <c r="AQ542">
        <f>(Table2[[#This Row],[Sharpe Ratio]]-AVERAGE(Table2[Sharpe Ratio]))/_xlfn.STDEV.P(Table2[Sharpe Ratio])</f>
        <v>0.29397982247722282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564</v>
      </c>
      <c r="AT542">
        <f>_xlfn.RANK.AVG(Table2[[#This Row],[6M Return vs Nifty Z-Score]],Table2[6M Return vs Nifty Z-Score])</f>
        <v>654</v>
      </c>
      <c r="AU542">
        <f>_xlfn.RANK.AVG(Table2[[#This Row],[Sharpe Ratio Z-Score]],Table2[Sharpe Ratio Z-Score])</f>
        <v>269</v>
      </c>
      <c r="AV542">
        <f>(Table2[[#This Row],[Rank 1Y]]+Table2[[#This Row],[Rank 6M]]+Table2[[#This Row],[Rank Sharpe]])/3</f>
        <v>495.66666666666669</v>
      </c>
    </row>
    <row r="543" spans="1:48" x14ac:dyDescent="0.3">
      <c r="A543" t="s">
        <v>1827</v>
      </c>
      <c r="B543" t="s">
        <v>1828</v>
      </c>
      <c r="C543" t="s">
        <v>3141</v>
      </c>
      <c r="D543" t="s">
        <v>1829</v>
      </c>
      <c r="E543">
        <v>4289.4980860919904</v>
      </c>
      <c r="F543">
        <v>63.49</v>
      </c>
      <c r="G543">
        <v>-26.215870014377401</v>
      </c>
      <c r="H543">
        <f>(Table2[[#This Row],[1Y Return vs Nifty]]-AVERAGE(Table2[1Y Return vs Nifty]))/_xlfn.STDEV.P(Table2[1Y Return vs Nifty])</f>
        <v>-0.87020989058041276</v>
      </c>
      <c r="I543">
        <v>-7.4364801008833101</v>
      </c>
      <c r="J543">
        <f>(Table2[[#This Row],[1M Return vs Nifty]]-AVERAGE(Table2[1M Return vs Nifty]))/_xlfn.STDEV.P(Table2[1M Return vs Nifty])</f>
        <v>-0.76322787250464119</v>
      </c>
      <c r="K543">
        <v>-4.12809051253869</v>
      </c>
      <c r="L543">
        <f>(Table2[[#This Row],[6M Return vs Nifty]]-AVERAGE(Table2[6M Return vs Nifty]))/_xlfn.STDEV.P(Table2[6M Return vs Nifty])</f>
        <v>-0.43027309263090052</v>
      </c>
      <c r="M543">
        <v>1.93356320932272</v>
      </c>
      <c r="N543">
        <f>(Table2[[#This Row],[1W Return vs Nifty]]-AVERAGE(Table2[1W Return vs Nifty]))/_xlfn.STDEV.P(Table2[1W Return vs Nifty])</f>
        <v>-0.18509672156407772</v>
      </c>
      <c r="O543">
        <v>66.680000000000007</v>
      </c>
      <c r="P543">
        <v>68.2731208143327</v>
      </c>
      <c r="Q543">
        <v>64.981385767688593</v>
      </c>
      <c r="R543">
        <v>25.9562353896609</v>
      </c>
      <c r="S543" s="1">
        <f>(Table2[[#This Row],[Close Price]]-Table2[[#This Row],[20D EMA]])/Table2[[#This Row],[20D EMA]]</f>
        <v>-4.7840431913617344E-2</v>
      </c>
      <c r="T543" s="1">
        <f>(Table2[[#This Row],[Close Price]]-Table2[[#This Row],[50D EMA]])/Table2[[#This Row],[50D EMA]]</f>
        <v>-7.0058622738812443E-2</v>
      </c>
      <c r="U543" s="1">
        <f>(Table2[[#This Row],[Close Price]]-Table2[[#This Row],[200D EMA]])/Table2[[#This Row],[200D EMA]]</f>
        <v>-2.2950968959331877E-2</v>
      </c>
      <c r="V543">
        <v>0.37523899185369602</v>
      </c>
      <c r="W543">
        <v>62.79</v>
      </c>
      <c r="X543">
        <v>64.680000000000007</v>
      </c>
      <c r="Y543">
        <v>62.79</v>
      </c>
      <c r="Z543">
        <v>66.64</v>
      </c>
      <c r="AA543">
        <v>62.79</v>
      </c>
      <c r="AB543">
        <v>66.64</v>
      </c>
      <c r="AC543" s="1">
        <f>(Table2[[#This Row],[Close Price]]/Table2[[#This Row],[Day Low]])-1</f>
        <v>1.1148272017837302E-2</v>
      </c>
      <c r="AD543" s="1">
        <f>(Table2[[#This Row],[Day High]]/Table2[[#This Row],[Close Price]])-1</f>
        <v>1.8743109151047488E-2</v>
      </c>
      <c r="AE543" s="1">
        <f>(Table2[[#This Row],[Close Price]]/Table2[[#This Row],[Current Week Low]])-1</f>
        <v>1.1148272017837302E-2</v>
      </c>
      <c r="AF543" s="1">
        <f>(Table2[[#This Row],[Current Week High]]/Table2[[#This Row],[Close Price]])-1</f>
        <v>4.961411245865488E-2</v>
      </c>
      <c r="AG543" s="1">
        <f>(Table2[[#This Row],[Close Price]]/Table2[[#This Row],[Current Month Low]])-1</f>
        <v>1.1148272017837302E-2</v>
      </c>
      <c r="AH543" s="1">
        <f>(Table2[[#This Row],[Current Month High]]/Table2[[#This Row],[Close Price]])-1</f>
        <v>4.961411245865488E-2</v>
      </c>
      <c r="AI543">
        <v>32.603559615687502</v>
      </c>
      <c r="AJ543">
        <v>45.619266055045799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-0.17</v>
      </c>
      <c r="AM543" t="s">
        <v>3174</v>
      </c>
      <c r="AN543">
        <v>-8.33</v>
      </c>
      <c r="AO543" t="s">
        <v>3174</v>
      </c>
      <c r="AP543">
        <v>3.9536802227348997E-2</v>
      </c>
      <c r="AQ543">
        <f>(Table2[[#This Row],[Sharpe Ratio]]-AVERAGE(Table2[Sharpe Ratio]))/_xlfn.STDEV.P(Table2[Sharpe Ratio])</f>
        <v>-0.2557229605977433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612</v>
      </c>
      <c r="AT543">
        <f>_xlfn.RANK.AVG(Table2[[#This Row],[6M Return vs Nifty Z-Score]],Table2[6M Return vs Nifty Z-Score])</f>
        <v>466</v>
      </c>
      <c r="AU543">
        <f>_xlfn.RANK.AVG(Table2[[#This Row],[Sharpe Ratio Z-Score]],Table2[Sharpe Ratio Z-Score])</f>
        <v>409</v>
      </c>
      <c r="AV543">
        <f>(Table2[[#This Row],[Rank 1Y]]+Table2[[#This Row],[Rank 6M]]+Table2[[#This Row],[Rank Sharpe]])/3</f>
        <v>495.66666666666669</v>
      </c>
    </row>
    <row r="544" spans="1:48" x14ac:dyDescent="0.3">
      <c r="A544" t="s">
        <v>1021</v>
      </c>
      <c r="B544" t="s">
        <v>1022</v>
      </c>
      <c r="C544" t="s">
        <v>3131</v>
      </c>
      <c r="D544" t="s">
        <v>195</v>
      </c>
      <c r="E544">
        <v>13876.48153632</v>
      </c>
      <c r="F544">
        <v>427.2</v>
      </c>
      <c r="G544">
        <v>-1.9737718256054499</v>
      </c>
      <c r="H544">
        <f>(Table2[[#This Row],[1Y Return vs Nifty]]-AVERAGE(Table2[1Y Return vs Nifty]))/_xlfn.STDEV.P(Table2[1Y Return vs Nifty])</f>
        <v>-0.45737269976714351</v>
      </c>
      <c r="I544">
        <v>-11.9256567551103</v>
      </c>
      <c r="J544">
        <f>(Table2[[#This Row],[1M Return vs Nifty]]-AVERAGE(Table2[1M Return vs Nifty]))/_xlfn.STDEV.P(Table2[1M Return vs Nifty])</f>
        <v>-1.1739742297792684</v>
      </c>
      <c r="K544">
        <v>-7.4520760115569802</v>
      </c>
      <c r="L544">
        <f>(Table2[[#This Row],[6M Return vs Nifty]]-AVERAGE(Table2[6M Return vs Nifty]))/_xlfn.STDEV.P(Table2[6M Return vs Nifty])</f>
        <v>-0.54048007390494934</v>
      </c>
      <c r="M544">
        <v>-1.3355513065031801</v>
      </c>
      <c r="N544">
        <f>(Table2[[#This Row],[1W Return vs Nifty]]-AVERAGE(Table2[1W Return vs Nifty]))/_xlfn.STDEV.P(Table2[1W Return vs Nifty])</f>
        <v>-0.97619340153365985</v>
      </c>
      <c r="O544">
        <v>471.76</v>
      </c>
      <c r="P544">
        <v>475.24890167597101</v>
      </c>
      <c r="Q544">
        <v>443.20141113766999</v>
      </c>
      <c r="R544">
        <v>19.451750485242901</v>
      </c>
      <c r="S544" s="1">
        <f>(Table2[[#This Row],[Close Price]]-Table2[[#This Row],[20D EMA]])/Table2[[#This Row],[20D EMA]]</f>
        <v>-9.4454807529252172E-2</v>
      </c>
      <c r="T544" s="1">
        <f>(Table2[[#This Row],[Close Price]]-Table2[[#This Row],[50D EMA]])/Table2[[#This Row],[50D EMA]]</f>
        <v>-0.10110260435432042</v>
      </c>
      <c r="U544" s="1">
        <f>(Table2[[#This Row],[Close Price]]-Table2[[#This Row],[200D EMA]])/Table2[[#This Row],[200D EMA]]</f>
        <v>-3.6104152052664713E-2</v>
      </c>
      <c r="V544">
        <v>0.70069922250020999</v>
      </c>
      <c r="W544">
        <v>425</v>
      </c>
      <c r="X544">
        <v>455</v>
      </c>
      <c r="Y544">
        <v>425</v>
      </c>
      <c r="Z544">
        <v>464.7</v>
      </c>
      <c r="AA544">
        <v>425</v>
      </c>
      <c r="AB544">
        <v>456.7</v>
      </c>
      <c r="AC544" s="1">
        <f>(Table2[[#This Row],[Close Price]]/Table2[[#This Row],[Day Low]])-1</f>
        <v>5.1764705882353379E-3</v>
      </c>
      <c r="AD544" s="1">
        <f>(Table2[[#This Row],[Day High]]/Table2[[#This Row],[Close Price]])-1</f>
        <v>6.5074906367041274E-2</v>
      </c>
      <c r="AE544" s="1">
        <f>(Table2[[#This Row],[Close Price]]/Table2[[#This Row],[Current Week Low]])-1</f>
        <v>5.1764705882353379E-3</v>
      </c>
      <c r="AF544" s="1">
        <f>(Table2[[#This Row],[Current Week High]]/Table2[[#This Row],[Close Price]])-1</f>
        <v>8.778089887640439E-2</v>
      </c>
      <c r="AG544" s="1">
        <f>(Table2[[#This Row],[Close Price]]/Table2[[#This Row],[Current Month Low]])-1</f>
        <v>5.1764705882353379E-3</v>
      </c>
      <c r="AH544" s="1">
        <f>(Table2[[#This Row],[Current Month High]]/Table2[[#This Row],[Close Price]])-1</f>
        <v>6.905430711610494E-2</v>
      </c>
      <c r="AI544">
        <v>28.043071161048601</v>
      </c>
      <c r="AJ544">
        <v>66.679672259071296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-0.15</v>
      </c>
      <c r="AM544" t="s">
        <v>3174</v>
      </c>
      <c r="AN544">
        <v>-10.94</v>
      </c>
      <c r="AO544" t="s">
        <v>3174</v>
      </c>
      <c r="AQ544">
        <f>(Table2[[#This Row],[Sharpe Ratio]]-AVERAGE(Table2[Sharpe Ratio]))/_xlfn.STDEV.P(Table2[Sharpe Ratio])</f>
        <v>-0.71731934386752538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448</v>
      </c>
      <c r="AT544">
        <f>_xlfn.RANK.AVG(Table2[[#This Row],[6M Return vs Nifty Z-Score]],Table2[6M Return vs Nifty Z-Score])</f>
        <v>498</v>
      </c>
      <c r="AU544">
        <f>_xlfn.RANK.AVG(Table2[[#This Row],[Sharpe Ratio Z-Score]],Table2[Sharpe Ratio Z-Score])</f>
        <v>541.5</v>
      </c>
      <c r="AV544">
        <f>(Table2[[#This Row],[Rank 1Y]]+Table2[[#This Row],[Rank 6M]]+Table2[[#This Row],[Rank Sharpe]])/3</f>
        <v>495.83333333333331</v>
      </c>
    </row>
    <row r="545" spans="1:48" x14ac:dyDescent="0.3">
      <c r="A545" t="s">
        <v>558</v>
      </c>
      <c r="B545" t="s">
        <v>559</v>
      </c>
      <c r="C545" t="s">
        <v>3129</v>
      </c>
      <c r="D545" t="s">
        <v>54</v>
      </c>
      <c r="E545">
        <v>37088.144453339999</v>
      </c>
      <c r="F545">
        <v>300.45</v>
      </c>
      <c r="G545">
        <v>-24.4150397157326</v>
      </c>
      <c r="H545">
        <f>(Table2[[#This Row],[1Y Return vs Nifty]]-AVERAGE(Table2[1Y Return vs Nifty]))/_xlfn.STDEV.P(Table2[1Y Return vs Nifty])</f>
        <v>-0.83954217709147572</v>
      </c>
      <c r="I545">
        <v>0.65307386504466403</v>
      </c>
      <c r="J545">
        <f>(Table2[[#This Row],[1M Return vs Nifty]]-AVERAGE(Table2[1M Return vs Nifty]))/_xlfn.STDEV.P(Table2[1M Return vs Nifty])</f>
        <v>-2.3057663263100728E-2</v>
      </c>
      <c r="K545">
        <v>-8.9445296252544697</v>
      </c>
      <c r="L545">
        <f>(Table2[[#This Row],[6M Return vs Nifty]]-AVERAGE(Table2[6M Return vs Nifty]))/_xlfn.STDEV.P(Table2[6M Return vs Nifty])</f>
        <v>-0.58996248214822322</v>
      </c>
      <c r="M545">
        <v>-0.717145451614421</v>
      </c>
      <c r="N545">
        <f>(Table2[[#This Row],[1W Return vs Nifty]]-AVERAGE(Table2[1W Return vs Nifty]))/_xlfn.STDEV.P(Table2[1W Return vs Nifty])</f>
        <v>-0.82654467668541021</v>
      </c>
      <c r="O545">
        <v>324.77999999999997</v>
      </c>
      <c r="P545">
        <v>316.66761673387202</v>
      </c>
      <c r="Q545">
        <v>295.256665197014</v>
      </c>
      <c r="R545">
        <v>25.5685160096602</v>
      </c>
      <c r="S545" s="1">
        <f>(Table2[[#This Row],[Close Price]]-Table2[[#This Row],[20D EMA]])/Table2[[#This Row],[20D EMA]]</f>
        <v>-7.4912248291150896E-2</v>
      </c>
      <c r="T545" s="1">
        <f>(Table2[[#This Row],[Close Price]]-Table2[[#This Row],[50D EMA]])/Table2[[#This Row],[50D EMA]]</f>
        <v>-5.1213372877029435E-2</v>
      </c>
      <c r="U545" s="1">
        <f>(Table2[[#This Row],[Close Price]]-Table2[[#This Row],[200D EMA]])/Table2[[#This Row],[200D EMA]]</f>
        <v>1.7589221227302911E-2</v>
      </c>
      <c r="V545">
        <v>1.7242101769731699</v>
      </c>
      <c r="W545">
        <v>299</v>
      </c>
      <c r="X545">
        <v>316.75</v>
      </c>
      <c r="Y545">
        <v>299</v>
      </c>
      <c r="Z545">
        <v>341.65</v>
      </c>
      <c r="AA545">
        <v>299</v>
      </c>
      <c r="AB545">
        <v>339.9</v>
      </c>
      <c r="AC545" s="1">
        <f>(Table2[[#This Row],[Close Price]]/Table2[[#This Row],[Day Low]])-1</f>
        <v>4.8494983277591608E-3</v>
      </c>
      <c r="AD545" s="1">
        <f>(Table2[[#This Row],[Day High]]/Table2[[#This Row],[Close Price]])-1</f>
        <v>5.4251955400232976E-2</v>
      </c>
      <c r="AE545" s="1">
        <f>(Table2[[#This Row],[Close Price]]/Table2[[#This Row],[Current Week Low]])-1</f>
        <v>4.8494983277591608E-3</v>
      </c>
      <c r="AF545" s="1">
        <f>(Table2[[#This Row],[Current Week High]]/Table2[[#This Row],[Close Price]])-1</f>
        <v>0.13712764187052762</v>
      </c>
      <c r="AG545" s="1">
        <f>(Table2[[#This Row],[Close Price]]/Table2[[#This Row],[Current Month Low]])-1</f>
        <v>4.8494983277591608E-3</v>
      </c>
      <c r="AH545" s="1">
        <f>(Table2[[#This Row],[Current Month High]]/Table2[[#This Row],[Close Price]])-1</f>
        <v>0.13130304543185223</v>
      </c>
      <c r="AI545">
        <v>14.1620901980362</v>
      </c>
      <c r="AJ545">
        <v>26.585211712660598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0.01</v>
      </c>
      <c r="AM545" t="s">
        <v>3175</v>
      </c>
      <c r="AN545">
        <v>-8.2899999999999991</v>
      </c>
      <c r="AO545" t="s">
        <v>3174</v>
      </c>
      <c r="AP545">
        <v>5.2008488560872E-2</v>
      </c>
      <c r="AQ545">
        <f>(Table2[[#This Row],[Sharpe Ratio]]-AVERAGE(Table2[Sharpe Ratio]))/_xlfn.STDEV.P(Table2[Sharpe Ratio])</f>
        <v>-0.11011469233857826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-2.3892216915267883</v>
      </c>
      <c r="AS545">
        <f>_xlfn.RANK.AVG(Table2[[#This Row],[1Y Return vs Nifty Z-Score]],Table2[1Y Return vs Nifty Z-Score])</f>
        <v>598</v>
      </c>
      <c r="AT545">
        <f>_xlfn.RANK.AVG(Table2[[#This Row],[6M Return vs Nifty Z-Score]],Table2[6M Return vs Nifty Z-Score])</f>
        <v>523</v>
      </c>
      <c r="AU545">
        <f>_xlfn.RANK.AVG(Table2[[#This Row],[Sharpe Ratio Z-Score]],Table2[Sharpe Ratio Z-Score])</f>
        <v>367</v>
      </c>
      <c r="AV545">
        <f>(Table2[[#This Row],[Rank 1Y]]+Table2[[#This Row],[Rank 6M]]+Table2[[#This Row],[Rank Sharpe]])/3</f>
        <v>496</v>
      </c>
    </row>
    <row r="546" spans="1:48" x14ac:dyDescent="0.3">
      <c r="A546" t="s">
        <v>886</v>
      </c>
      <c r="B546" t="s">
        <v>887</v>
      </c>
      <c r="C546" t="s">
        <v>3129</v>
      </c>
      <c r="D546" t="s">
        <v>398</v>
      </c>
      <c r="E546">
        <v>17473.430025556001</v>
      </c>
      <c r="F546">
        <v>109.21</v>
      </c>
      <c r="G546">
        <v>-40.664663898745999</v>
      </c>
      <c r="H546">
        <f>(Table2[[#This Row],[1Y Return vs Nifty]]-AVERAGE(Table2[1Y Return vs Nifty]))/_xlfn.STDEV.P(Table2[1Y Return vs Nifty])</f>
        <v>-1.1162694284724524</v>
      </c>
      <c r="I546">
        <v>-2.7302284784221</v>
      </c>
      <c r="J546">
        <f>(Table2[[#This Row],[1M Return vs Nifty]]-AVERAGE(Table2[1M Return vs Nifty]))/_xlfn.STDEV.P(Table2[1M Return vs Nifty])</f>
        <v>-0.33261979907906758</v>
      </c>
      <c r="K546">
        <v>-16.957107448889399</v>
      </c>
      <c r="L546">
        <f>(Table2[[#This Row],[6M Return vs Nifty]]-AVERAGE(Table2[6M Return vs Nifty]))/_xlfn.STDEV.P(Table2[6M Return vs Nifty])</f>
        <v>-0.85562008337030782</v>
      </c>
      <c r="M546">
        <v>2.1222847752647902</v>
      </c>
      <c r="N546">
        <f>(Table2[[#This Row],[1W Return vs Nifty]]-AVERAGE(Table2[1W Return vs Nifty]))/_xlfn.STDEV.P(Table2[1W Return vs Nifty])</f>
        <v>-0.13942777863391112</v>
      </c>
      <c r="O546">
        <v>110.78</v>
      </c>
      <c r="P546">
        <v>111.55794843949</v>
      </c>
      <c r="Q546">
        <v>113.622649025512</v>
      </c>
      <c r="R546">
        <v>40.764290340209598</v>
      </c>
      <c r="S546" s="1">
        <f>(Table2[[#This Row],[Close Price]]-Table2[[#This Row],[20D EMA]])/Table2[[#This Row],[20D EMA]]</f>
        <v>-1.4172233255100265E-2</v>
      </c>
      <c r="T546" s="1">
        <f>(Table2[[#This Row],[Close Price]]-Table2[[#This Row],[50D EMA]])/Table2[[#This Row],[50D EMA]]</f>
        <v>-2.1046895109975591E-2</v>
      </c>
      <c r="U546" s="1">
        <f>(Table2[[#This Row],[Close Price]]-Table2[[#This Row],[200D EMA]])/Table2[[#This Row],[200D EMA]]</f>
        <v>-3.883599848584085E-2</v>
      </c>
      <c r="V546">
        <v>1.52362144625607</v>
      </c>
      <c r="W546">
        <v>107.76</v>
      </c>
      <c r="X546">
        <v>110.6</v>
      </c>
      <c r="Y546">
        <v>107.76</v>
      </c>
      <c r="Z546">
        <v>115.69</v>
      </c>
      <c r="AA546">
        <v>107.76</v>
      </c>
      <c r="AB546">
        <v>114.33</v>
      </c>
      <c r="AC546" s="1">
        <f>(Table2[[#This Row],[Close Price]]/Table2[[#This Row],[Day Low]])-1</f>
        <v>1.3455827765404438E-2</v>
      </c>
      <c r="AD546" s="1">
        <f>(Table2[[#This Row],[Day High]]/Table2[[#This Row],[Close Price]])-1</f>
        <v>1.2727772182034691E-2</v>
      </c>
      <c r="AE546" s="1">
        <f>(Table2[[#This Row],[Close Price]]/Table2[[#This Row],[Current Week Low]])-1</f>
        <v>1.3455827765404438E-2</v>
      </c>
      <c r="AF546" s="1">
        <f>(Table2[[#This Row],[Current Week High]]/Table2[[#This Row],[Close Price]])-1</f>
        <v>5.9335225711931283E-2</v>
      </c>
      <c r="AG546" s="1">
        <f>(Table2[[#This Row],[Close Price]]/Table2[[#This Row],[Current Month Low]])-1</f>
        <v>1.3455827765404438E-2</v>
      </c>
      <c r="AH546" s="1">
        <f>(Table2[[#This Row],[Current Month High]]/Table2[[#This Row],[Close Price]])-1</f>
        <v>4.6882153648933222E-2</v>
      </c>
      <c r="AI546">
        <v>18.7620181302078</v>
      </c>
      <c r="AJ546">
        <v>4.5071770334928098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-0.06</v>
      </c>
      <c r="AM546" t="s">
        <v>3174</v>
      </c>
      <c r="AN546">
        <v>-1.1200000000000001</v>
      </c>
      <c r="AO546" t="s">
        <v>3174</v>
      </c>
      <c r="AP546">
        <v>0.11145763629458701</v>
      </c>
      <c r="AQ546">
        <f>(Table2[[#This Row],[Sharpe Ratio]]-AVERAGE(Table2[Sharpe Ratio]))/_xlfn.STDEV.P(Table2[Sharpe Ratio])</f>
        <v>0.58396044870486075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683</v>
      </c>
      <c r="AT546">
        <f>_xlfn.RANK.AVG(Table2[[#This Row],[6M Return vs Nifty Z-Score]],Table2[6M Return vs Nifty Z-Score])</f>
        <v>609</v>
      </c>
      <c r="AU546">
        <f>_xlfn.RANK.AVG(Table2[[#This Row],[Sharpe Ratio Z-Score]],Table2[Sharpe Ratio Z-Score])</f>
        <v>200</v>
      </c>
      <c r="AV546">
        <f>(Table2[[#This Row],[Rank 1Y]]+Table2[[#This Row],[Rank 6M]]+Table2[[#This Row],[Rank Sharpe]])/3</f>
        <v>497.33333333333331</v>
      </c>
    </row>
    <row r="547" spans="1:48" x14ac:dyDescent="0.3">
      <c r="A547" t="s">
        <v>1821</v>
      </c>
      <c r="B547" t="s">
        <v>1822</v>
      </c>
      <c r="C547" t="s">
        <v>3135</v>
      </c>
      <c r="D547" t="s">
        <v>190</v>
      </c>
      <c r="E547">
        <v>4314.6312355440004</v>
      </c>
      <c r="F547">
        <v>169.68</v>
      </c>
      <c r="G547">
        <v>-10.210125608860199</v>
      </c>
      <c r="H547">
        <f>(Table2[[#This Row],[1Y Return vs Nifty]]-AVERAGE(Table2[1Y Return vs Nifty]))/_xlfn.STDEV.P(Table2[1Y Return vs Nifty])</f>
        <v>-0.59763585405128927</v>
      </c>
      <c r="I547">
        <v>1.86749800679438</v>
      </c>
      <c r="J547">
        <f>(Table2[[#This Row],[1M Return vs Nifty]]-AVERAGE(Table2[1M Return vs Nifty]))/_xlfn.STDEV.P(Table2[1M Return vs Nifty])</f>
        <v>8.8058545973257629E-2</v>
      </c>
      <c r="K547">
        <v>-15.9115133104747</v>
      </c>
      <c r="L547">
        <f>(Table2[[#This Row],[6M Return vs Nifty]]-AVERAGE(Table2[6M Return vs Nifty]))/_xlfn.STDEV.P(Table2[6M Return vs Nifty])</f>
        <v>-0.8209533335705399</v>
      </c>
      <c r="M547">
        <v>1.56683428126478</v>
      </c>
      <c r="N547">
        <f>(Table2[[#This Row],[1W Return vs Nifty]]-AVERAGE(Table2[1W Return vs Nifty]))/_xlfn.STDEV.P(Table2[1W Return vs Nifty])</f>
        <v>-0.27384186525083704</v>
      </c>
      <c r="O547">
        <v>172.64</v>
      </c>
      <c r="P547">
        <v>176.82165924395301</v>
      </c>
      <c r="Q547">
        <v>171.43521836728399</v>
      </c>
      <c r="R547">
        <v>40.234729177983702</v>
      </c>
      <c r="S547" s="1">
        <f>(Table2[[#This Row],[Close Price]]-Table2[[#This Row],[20D EMA]])/Table2[[#This Row],[20D EMA]]</f>
        <v>-1.7145505097312209E-2</v>
      </c>
      <c r="T547" s="1">
        <f>(Table2[[#This Row],[Close Price]]-Table2[[#This Row],[50D EMA]])/Table2[[#This Row],[50D EMA]]</f>
        <v>-4.0389052305520839E-2</v>
      </c>
      <c r="U547" s="1">
        <f>(Table2[[#This Row],[Close Price]]-Table2[[#This Row],[200D EMA]])/Table2[[#This Row],[200D EMA]]</f>
        <v>-1.023837682828738E-2</v>
      </c>
      <c r="V547">
        <v>1.52346311323223</v>
      </c>
      <c r="W547">
        <v>165.55</v>
      </c>
      <c r="X547">
        <v>171.49</v>
      </c>
      <c r="Y547">
        <v>165.55</v>
      </c>
      <c r="Z547">
        <v>178</v>
      </c>
      <c r="AA547">
        <v>165.55</v>
      </c>
      <c r="AB547">
        <v>177.5</v>
      </c>
      <c r="AC547" s="1">
        <f>(Table2[[#This Row],[Close Price]]/Table2[[#This Row],[Day Low]])-1</f>
        <v>2.4947145877378452E-2</v>
      </c>
      <c r="AD547" s="1">
        <f>(Table2[[#This Row],[Day High]]/Table2[[#This Row],[Close Price]])-1</f>
        <v>1.0667138142385735E-2</v>
      </c>
      <c r="AE547" s="1">
        <f>(Table2[[#This Row],[Close Price]]/Table2[[#This Row],[Current Week Low]])-1</f>
        <v>2.4947145877378452E-2</v>
      </c>
      <c r="AF547" s="1">
        <f>(Table2[[#This Row],[Current Week High]]/Table2[[#This Row],[Close Price]])-1</f>
        <v>4.9033474776049024E-2</v>
      </c>
      <c r="AG547" s="1">
        <f>(Table2[[#This Row],[Close Price]]/Table2[[#This Row],[Current Month Low]])-1</f>
        <v>2.4947145877378452E-2</v>
      </c>
      <c r="AH547" s="1">
        <f>(Table2[[#This Row],[Current Month High]]/Table2[[#This Row],[Close Price]])-1</f>
        <v>4.6086751532296022E-2</v>
      </c>
      <c r="AI547">
        <v>33.015087223008003</v>
      </c>
      <c r="AJ547">
        <v>34.613248710828998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-0.21</v>
      </c>
      <c r="AM547" t="s">
        <v>3174</v>
      </c>
      <c r="AN547">
        <v>-0.42</v>
      </c>
      <c r="AO547" t="s">
        <v>3174</v>
      </c>
      <c r="AP547">
        <v>4.4586787595643003E-2</v>
      </c>
      <c r="AQ547">
        <f>(Table2[[#This Row],[Sharpe Ratio]]-AVERAGE(Table2[Sharpe Ratio]))/_xlfn.STDEV.P(Table2[Sharpe Ratio])</f>
        <v>-0.19676384275696462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511</v>
      </c>
      <c r="AT547">
        <f>_xlfn.RANK.AVG(Table2[[#This Row],[6M Return vs Nifty Z-Score]],Table2[6M Return vs Nifty Z-Score])</f>
        <v>591</v>
      </c>
      <c r="AU547">
        <f>_xlfn.RANK.AVG(Table2[[#This Row],[Sharpe Ratio Z-Score]],Table2[Sharpe Ratio Z-Score])</f>
        <v>394</v>
      </c>
      <c r="AV547">
        <f>(Table2[[#This Row],[Rank 1Y]]+Table2[[#This Row],[Rank 6M]]+Table2[[#This Row],[Rank Sharpe]])/3</f>
        <v>498.66666666666669</v>
      </c>
    </row>
    <row r="548" spans="1:48" x14ac:dyDescent="0.3">
      <c r="A548" t="s">
        <v>1308</v>
      </c>
      <c r="B548" t="s">
        <v>1309</v>
      </c>
      <c r="C548" t="s">
        <v>3143</v>
      </c>
      <c r="D548" t="s">
        <v>276</v>
      </c>
      <c r="E548">
        <v>8688.9975721350002</v>
      </c>
      <c r="F548">
        <v>704.15</v>
      </c>
      <c r="G548">
        <v>-12.0336983342943</v>
      </c>
      <c r="H548">
        <f>(Table2[[#This Row],[1Y Return vs Nifty]]-AVERAGE(Table2[1Y Return vs Nifty]))/_xlfn.STDEV.P(Table2[1Y Return vs Nifty])</f>
        <v>-0.62869086568227928</v>
      </c>
      <c r="I548">
        <v>0.64690540054901302</v>
      </c>
      <c r="J548">
        <f>(Table2[[#This Row],[1M Return vs Nifty]]-AVERAGE(Table2[1M Return vs Nifty]))/_xlfn.STDEV.P(Table2[1M Return vs Nifty])</f>
        <v>-2.3622059480206781E-2</v>
      </c>
      <c r="K548">
        <v>-0.77855145661526404</v>
      </c>
      <c r="L548">
        <f>(Table2[[#This Row],[6M Return vs Nifty]]-AVERAGE(Table2[6M Return vs Nifty]))/_xlfn.STDEV.P(Table2[6M Return vs Nifty])</f>
        <v>-0.31921888131684062</v>
      </c>
      <c r="M548">
        <v>7.8170657429852399</v>
      </c>
      <c r="N548">
        <f>(Table2[[#This Row],[1W Return vs Nifty]]-AVERAGE(Table2[1W Return vs Nifty]))/_xlfn.STDEV.P(Table2[1W Return vs Nifty])</f>
        <v>1.2386586404585231</v>
      </c>
      <c r="O548">
        <v>710.63</v>
      </c>
      <c r="P548">
        <v>715.02400568384905</v>
      </c>
      <c r="Q548">
        <v>676.78419820617296</v>
      </c>
      <c r="R548">
        <v>46.724264112655803</v>
      </c>
      <c r="S548" s="1">
        <f>(Table2[[#This Row],[Close Price]]-Table2[[#This Row],[20D EMA]])/Table2[[#This Row],[20D EMA]]</f>
        <v>-9.1186693497319529E-3</v>
      </c>
      <c r="T548" s="1">
        <f>(Table2[[#This Row],[Close Price]]-Table2[[#This Row],[50D EMA]])/Table2[[#This Row],[50D EMA]]</f>
        <v>-1.5207888962342148E-2</v>
      </c>
      <c r="U548" s="1">
        <f>(Table2[[#This Row],[Close Price]]-Table2[[#This Row],[200D EMA]])/Table2[[#This Row],[200D EMA]]</f>
        <v>4.0435048374888927E-2</v>
      </c>
      <c r="V548">
        <v>0.48719062206288899</v>
      </c>
      <c r="W548">
        <v>695</v>
      </c>
      <c r="X548">
        <v>718</v>
      </c>
      <c r="Y548">
        <v>689.1</v>
      </c>
      <c r="Z548">
        <v>729.55</v>
      </c>
      <c r="AA548">
        <v>695</v>
      </c>
      <c r="AB548">
        <v>729.55</v>
      </c>
      <c r="AC548" s="1">
        <f>(Table2[[#This Row],[Close Price]]/Table2[[#This Row],[Day Low]])-1</f>
        <v>1.3165467625899208E-2</v>
      </c>
      <c r="AD548" s="1">
        <f>(Table2[[#This Row],[Day High]]/Table2[[#This Row],[Close Price]])-1</f>
        <v>1.9669104594191689E-2</v>
      </c>
      <c r="AE548" s="1">
        <f>(Table2[[#This Row],[Close Price]]/Table2[[#This Row],[Current Week Low]])-1</f>
        <v>2.1840081265418698E-2</v>
      </c>
      <c r="AF548" s="1">
        <f>(Table2[[#This Row],[Current Week High]]/Table2[[#This Row],[Close Price]])-1</f>
        <v>3.6071859688986629E-2</v>
      </c>
      <c r="AG548" s="1">
        <f>(Table2[[#This Row],[Close Price]]/Table2[[#This Row],[Current Month Low]])-1</f>
        <v>1.3165467625899208E-2</v>
      </c>
      <c r="AH548" s="1">
        <f>(Table2[[#This Row],[Current Month High]]/Table2[[#This Row],[Close Price]])-1</f>
        <v>3.6071859688986629E-2</v>
      </c>
      <c r="AI548">
        <v>18.966129375843199</v>
      </c>
      <c r="AJ548">
        <v>38.0550926379766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-0.01</v>
      </c>
      <c r="AM548" t="s">
        <v>3174</v>
      </c>
      <c r="AN548">
        <v>0.52</v>
      </c>
      <c r="AO548" t="s">
        <v>3175</v>
      </c>
      <c r="AQ548">
        <f>(Table2[[#This Row],[Sharpe Ratio]]-AVERAGE(Table2[Sharpe Ratio]))/_xlfn.STDEV.P(Table2[Sharpe Ratio])</f>
        <v>-0.71731934386752538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524</v>
      </c>
      <c r="AT548">
        <f>_xlfn.RANK.AVG(Table2[[#This Row],[6M Return vs Nifty Z-Score]],Table2[6M Return vs Nifty Z-Score])</f>
        <v>431</v>
      </c>
      <c r="AU548">
        <f>_xlfn.RANK.AVG(Table2[[#This Row],[Sharpe Ratio Z-Score]],Table2[Sharpe Ratio Z-Score])</f>
        <v>541.5</v>
      </c>
      <c r="AV548">
        <f>(Table2[[#This Row],[Rank 1Y]]+Table2[[#This Row],[Rank 6M]]+Table2[[#This Row],[Rank Sharpe]])/3</f>
        <v>498.83333333333331</v>
      </c>
    </row>
    <row r="549" spans="1:48" x14ac:dyDescent="0.3">
      <c r="A549" t="s">
        <v>96</v>
      </c>
      <c r="B549" t="s">
        <v>97</v>
      </c>
      <c r="C549" t="s">
        <v>3129</v>
      </c>
      <c r="D549" t="s">
        <v>43</v>
      </c>
      <c r="E549">
        <v>300333.89767178497</v>
      </c>
      <c r="F549">
        <v>1884.55</v>
      </c>
      <c r="G549">
        <v>-5.7334901987494096</v>
      </c>
      <c r="H549">
        <f>(Table2[[#This Row],[1Y Return vs Nifty]]-AVERAGE(Table2[1Y Return vs Nifty]))/_xlfn.STDEV.P(Table2[1Y Return vs Nifty])</f>
        <v>-0.52139981323443763</v>
      </c>
      <c r="I549">
        <v>4.58989954679486</v>
      </c>
      <c r="J549">
        <f>(Table2[[#This Row],[1M Return vs Nifty]]-AVERAGE(Table2[1M Return vs Nifty]))/_xlfn.STDEV.P(Table2[1M Return vs Nifty])</f>
        <v>0.33715021728031669</v>
      </c>
      <c r="K549">
        <v>2.7114151113065299</v>
      </c>
      <c r="L549">
        <f>(Table2[[#This Row],[6M Return vs Nifty]]-AVERAGE(Table2[6M Return vs Nifty]))/_xlfn.STDEV.P(Table2[6M Return vs Nifty])</f>
        <v>-0.2035087856164812</v>
      </c>
      <c r="M549">
        <v>1.3237649124356701</v>
      </c>
      <c r="N549">
        <f>(Table2[[#This Row],[1W Return vs Nifty]]-AVERAGE(Table2[1W Return vs Nifty]))/_xlfn.STDEV.P(Table2[1W Return vs Nifty])</f>
        <v>-0.3326624938192525</v>
      </c>
      <c r="O549">
        <v>1893.03</v>
      </c>
      <c r="P549">
        <v>1794.1243100137499</v>
      </c>
      <c r="Q549">
        <v>1660.73923178423</v>
      </c>
      <c r="R549">
        <v>41.517315767658097</v>
      </c>
      <c r="S549" s="1">
        <f>(Table2[[#This Row],[Close Price]]-Table2[[#This Row],[20D EMA]])/Table2[[#This Row],[20D EMA]]</f>
        <v>-4.479590920376338E-3</v>
      </c>
      <c r="T549" s="1">
        <f>(Table2[[#This Row],[Close Price]]-Table2[[#This Row],[50D EMA]])/Table2[[#This Row],[50D EMA]]</f>
        <v>5.0401017076434941E-2</v>
      </c>
      <c r="U549" s="1">
        <f>(Table2[[#This Row],[Close Price]]-Table2[[#This Row],[200D EMA]])/Table2[[#This Row],[200D EMA]]</f>
        <v>0.13476575005415922</v>
      </c>
      <c r="V549">
        <v>1.00324470295698</v>
      </c>
      <c r="W549">
        <v>1865.25</v>
      </c>
      <c r="X549">
        <v>1935</v>
      </c>
      <c r="Y549">
        <v>1865.25</v>
      </c>
      <c r="Z549">
        <v>2018.95</v>
      </c>
      <c r="AA549">
        <v>1865.25</v>
      </c>
      <c r="AB549">
        <v>2007.1</v>
      </c>
      <c r="AC549" s="1">
        <f>(Table2[[#This Row],[Close Price]]/Table2[[#This Row],[Day Low]])-1</f>
        <v>1.0347138453290494E-2</v>
      </c>
      <c r="AD549" s="1">
        <f>(Table2[[#This Row],[Day High]]/Table2[[#This Row],[Close Price]])-1</f>
        <v>2.6770316521185444E-2</v>
      </c>
      <c r="AE549" s="1">
        <f>(Table2[[#This Row],[Close Price]]/Table2[[#This Row],[Current Week Low]])-1</f>
        <v>1.0347138453290494E-2</v>
      </c>
      <c r="AF549" s="1">
        <f>(Table2[[#This Row],[Current Week High]]/Table2[[#This Row],[Close Price]])-1</f>
        <v>7.1316759969223487E-2</v>
      </c>
      <c r="AG549" s="1">
        <f>(Table2[[#This Row],[Close Price]]/Table2[[#This Row],[Current Month Low]])-1</f>
        <v>1.0347138453290494E-2</v>
      </c>
      <c r="AH549" s="1">
        <f>(Table2[[#This Row],[Current Month High]]/Table2[[#This Row],[Close Price]])-1</f>
        <v>6.502878671300838E-2</v>
      </c>
      <c r="AI549">
        <v>7.7127165636358797</v>
      </c>
      <c r="AJ549">
        <v>32.8036362355096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0.17</v>
      </c>
      <c r="AM549" t="s">
        <v>3175</v>
      </c>
      <c r="AN549">
        <v>1.94</v>
      </c>
      <c r="AO549" t="s">
        <v>3175</v>
      </c>
      <c r="AP549">
        <v>-3.2274269134199E-2</v>
      </c>
      <c r="AQ549">
        <f>(Table2[[#This Row],[Sharpe Ratio]]-AVERAGE(Table2[Sharpe Ratio]))/_xlfn.STDEV.P(Table2[Sharpe Ratio])</f>
        <v>-1.0941248786033764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-1.8145457539932308</v>
      </c>
      <c r="AS549">
        <f>_xlfn.RANK.AVG(Table2[[#This Row],[1Y Return vs Nifty Z-Score]],Table2[1Y Return vs Nifty Z-Score])</f>
        <v>477</v>
      </c>
      <c r="AT549">
        <f>_xlfn.RANK.AVG(Table2[[#This Row],[6M Return vs Nifty Z-Score]],Table2[6M Return vs Nifty Z-Score])</f>
        <v>386</v>
      </c>
      <c r="AU549">
        <f>_xlfn.RANK.AVG(Table2[[#This Row],[Sharpe Ratio Z-Score]],Table2[Sharpe Ratio Z-Score])</f>
        <v>634</v>
      </c>
      <c r="AV549">
        <f>(Table2[[#This Row],[Rank 1Y]]+Table2[[#This Row],[Rank 6M]]+Table2[[#This Row],[Rank Sharpe]])/3</f>
        <v>499</v>
      </c>
    </row>
    <row r="550" spans="1:48" x14ac:dyDescent="0.3">
      <c r="A550" t="s">
        <v>874</v>
      </c>
      <c r="B550" t="s">
        <v>875</v>
      </c>
      <c r="C550" t="s">
        <v>3129</v>
      </c>
      <c r="D550" t="s">
        <v>579</v>
      </c>
      <c r="E550">
        <v>17965.317945999999</v>
      </c>
      <c r="F550">
        <v>359.5</v>
      </c>
      <c r="G550">
        <v>-6.31876699718784</v>
      </c>
      <c r="H550">
        <f>(Table2[[#This Row],[1Y Return vs Nifty]]-AVERAGE(Table2[1Y Return vs Nifty]))/_xlfn.STDEV.P(Table2[1Y Return vs Nifty])</f>
        <v>-0.531366938498678</v>
      </c>
      <c r="I550">
        <v>6.7402460551029204</v>
      </c>
      <c r="J550">
        <f>(Table2[[#This Row],[1M Return vs Nifty]]-AVERAGE(Table2[1M Return vs Nifty]))/_xlfn.STDEV.P(Table2[1M Return vs Nifty])</f>
        <v>0.53390054884369775</v>
      </c>
      <c r="K550">
        <v>-1.6335008295437601</v>
      </c>
      <c r="L550">
        <f>(Table2[[#This Row],[6M Return vs Nifty]]-AVERAGE(Table2[6M Return vs Nifty]))/_xlfn.STDEV.P(Table2[6M Return vs Nifty])</f>
        <v>-0.3475647900340772</v>
      </c>
      <c r="M550">
        <v>-1.7644638385443401</v>
      </c>
      <c r="N550">
        <f>(Table2[[#This Row],[1W Return vs Nifty]]-AVERAGE(Table2[1W Return vs Nifty]))/_xlfn.STDEV.P(Table2[1W Return vs Nifty])</f>
        <v>-1.0799864251345435</v>
      </c>
      <c r="O550">
        <v>346.63</v>
      </c>
      <c r="P550">
        <v>334.64408371714597</v>
      </c>
      <c r="Q550">
        <v>322.906874813434</v>
      </c>
      <c r="R550">
        <v>57.611796305547003</v>
      </c>
      <c r="S550" s="1">
        <f>(Table2[[#This Row],[Close Price]]-Table2[[#This Row],[20D EMA]])/Table2[[#This Row],[20D EMA]]</f>
        <v>3.7128927098058463E-2</v>
      </c>
      <c r="T550" s="1">
        <f>(Table2[[#This Row],[Close Price]]-Table2[[#This Row],[50D EMA]])/Table2[[#This Row],[50D EMA]]</f>
        <v>7.4275678227328834E-2</v>
      </c>
      <c r="U550" s="1">
        <f>(Table2[[#This Row],[Close Price]]-Table2[[#This Row],[200D EMA]])/Table2[[#This Row],[200D EMA]]</f>
        <v>0.11332408208313439</v>
      </c>
      <c r="V550">
        <v>1.8301013929444501</v>
      </c>
      <c r="W550">
        <v>339</v>
      </c>
      <c r="X550">
        <v>362</v>
      </c>
      <c r="Y550">
        <v>338.15</v>
      </c>
      <c r="Z550">
        <v>368.15</v>
      </c>
      <c r="AA550">
        <v>338.15</v>
      </c>
      <c r="AB550">
        <v>362</v>
      </c>
      <c r="AC550" s="1">
        <f>(Table2[[#This Row],[Close Price]]/Table2[[#This Row],[Day Low]])-1</f>
        <v>6.047197640117985E-2</v>
      </c>
      <c r="AD550" s="1">
        <f>(Table2[[#This Row],[Day High]]/Table2[[#This Row],[Close Price]])-1</f>
        <v>6.9541029207231819E-3</v>
      </c>
      <c r="AE550" s="1">
        <f>(Table2[[#This Row],[Close Price]]/Table2[[#This Row],[Current Week Low]])-1</f>
        <v>6.3137660801419582E-2</v>
      </c>
      <c r="AF550" s="1">
        <f>(Table2[[#This Row],[Current Week High]]/Table2[[#This Row],[Close Price]])-1</f>
        <v>2.4061196105702232E-2</v>
      </c>
      <c r="AG550" s="1">
        <f>(Table2[[#This Row],[Close Price]]/Table2[[#This Row],[Current Month Low]])-1</f>
        <v>6.3137660801419582E-2</v>
      </c>
      <c r="AH550" s="1">
        <f>(Table2[[#This Row],[Current Month High]]/Table2[[#This Row],[Close Price]])-1</f>
        <v>6.9541029207231819E-3</v>
      </c>
      <c r="AI550">
        <v>9.0403337969401996</v>
      </c>
      <c r="AJ550">
        <v>29.270046745774799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0.11</v>
      </c>
      <c r="AM550" t="s">
        <v>3175</v>
      </c>
      <c r="AN550">
        <v>7.7</v>
      </c>
      <c r="AO550" t="s">
        <v>3175</v>
      </c>
      <c r="AP550">
        <v>-8.408682863671E-3</v>
      </c>
      <c r="AQ550">
        <f>(Table2[[#This Row],[Sharpe Ratio]]-AVERAGE(Table2[Sharpe Ratio]))/_xlfn.STDEV.P(Table2[Sharpe Ratio])</f>
        <v>-0.81549161322845543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-2.2405092180520563</v>
      </c>
      <c r="AS550">
        <f>_xlfn.RANK.AVG(Table2[[#This Row],[1Y Return vs Nifty Z-Score]],Table2[1Y Return vs Nifty Z-Score])</f>
        <v>483</v>
      </c>
      <c r="AT550">
        <f>_xlfn.RANK.AVG(Table2[[#This Row],[6M Return vs Nifty Z-Score]],Table2[6M Return vs Nifty Z-Score])</f>
        <v>438</v>
      </c>
      <c r="AU550">
        <f>_xlfn.RANK.AVG(Table2[[#This Row],[Sharpe Ratio Z-Score]],Table2[Sharpe Ratio Z-Score])</f>
        <v>580</v>
      </c>
      <c r="AV550">
        <f>(Table2[[#This Row],[Rank 1Y]]+Table2[[#This Row],[Rank 6M]]+Table2[[#This Row],[Rank Sharpe]])/3</f>
        <v>500.33333333333331</v>
      </c>
    </row>
    <row r="551" spans="1:48" x14ac:dyDescent="0.3">
      <c r="A551" t="s">
        <v>1065</v>
      </c>
      <c r="B551" t="s">
        <v>1066</v>
      </c>
      <c r="C551" t="s">
        <v>607</v>
      </c>
      <c r="D551" t="s">
        <v>607</v>
      </c>
      <c r="E551">
        <v>12770.598311371999</v>
      </c>
      <c r="F551">
        <v>25.72</v>
      </c>
      <c r="G551">
        <v>11.844702366839501</v>
      </c>
      <c r="H551">
        <f>(Table2[[#This Row],[1Y Return vs Nifty]]-AVERAGE(Table2[1Y Return vs Nifty]))/_xlfn.STDEV.P(Table2[1Y Return vs Nifty])</f>
        <v>-0.22204735694773037</v>
      </c>
      <c r="I551">
        <v>-2.7664305646341698</v>
      </c>
      <c r="J551">
        <f>(Table2[[#This Row],[1M Return vs Nifty]]-AVERAGE(Table2[1M Return vs Nifty]))/_xlfn.STDEV.P(Table2[1M Return vs Nifty])</f>
        <v>-0.33593218265910518</v>
      </c>
      <c r="K551">
        <v>-22.414004000613499</v>
      </c>
      <c r="L551">
        <f>(Table2[[#This Row],[6M Return vs Nifty]]-AVERAGE(Table2[6M Return vs Nifty]))/_xlfn.STDEV.P(Table2[6M Return vs Nifty])</f>
        <v>-1.0365438859163461</v>
      </c>
      <c r="M551">
        <v>7.5888104550878097</v>
      </c>
      <c r="N551">
        <f>(Table2[[#This Row],[1W Return vs Nifty]]-AVERAGE(Table2[1W Return vs Nifty]))/_xlfn.STDEV.P(Table2[1W Return vs Nifty])</f>
        <v>1.1834228879123816</v>
      </c>
      <c r="O551">
        <v>26.08</v>
      </c>
      <c r="P551">
        <v>26.396553990876999</v>
      </c>
      <c r="Q551">
        <v>25.796761097665399</v>
      </c>
      <c r="R551">
        <v>45.974414832533</v>
      </c>
      <c r="S551" s="1">
        <f>(Table2[[#This Row],[Close Price]]-Table2[[#This Row],[20D EMA]])/Table2[[#This Row],[20D EMA]]</f>
        <v>-1.3803680981595071E-2</v>
      </c>
      <c r="T551" s="1">
        <f>(Table2[[#This Row],[Close Price]]-Table2[[#This Row],[50D EMA]])/Table2[[#This Row],[50D EMA]]</f>
        <v>-2.5630390660494027E-2</v>
      </c>
      <c r="U551" s="1">
        <f>(Table2[[#This Row],[Close Price]]-Table2[[#This Row],[200D EMA]])/Table2[[#This Row],[200D EMA]]</f>
        <v>-2.9756098982653824E-3</v>
      </c>
      <c r="V551">
        <v>0.80760586403347701</v>
      </c>
      <c r="W551">
        <v>25.38</v>
      </c>
      <c r="X551">
        <v>26.24</v>
      </c>
      <c r="Y551">
        <v>24.93</v>
      </c>
      <c r="Z551">
        <v>28</v>
      </c>
      <c r="AA551">
        <v>25.38</v>
      </c>
      <c r="AB551">
        <v>28</v>
      </c>
      <c r="AC551" s="1">
        <f>(Table2[[#This Row],[Close Price]]/Table2[[#This Row],[Day Low]])-1</f>
        <v>1.3396375098502666E-2</v>
      </c>
      <c r="AD551" s="1">
        <f>(Table2[[#This Row],[Day High]]/Table2[[#This Row],[Close Price]])-1</f>
        <v>2.0217729393467998E-2</v>
      </c>
      <c r="AE551" s="1">
        <f>(Table2[[#This Row],[Close Price]]/Table2[[#This Row],[Current Week Low]])-1</f>
        <v>3.1688728439630998E-2</v>
      </c>
      <c r="AF551" s="1">
        <f>(Table2[[#This Row],[Current Week High]]/Table2[[#This Row],[Close Price]])-1</f>
        <v>8.8646967340590965E-2</v>
      </c>
      <c r="AG551" s="1">
        <f>(Table2[[#This Row],[Close Price]]/Table2[[#This Row],[Current Month Low]])-1</f>
        <v>1.3396375098502666E-2</v>
      </c>
      <c r="AH551" s="1">
        <f>(Table2[[#This Row],[Current Month High]]/Table2[[#This Row],[Close Price]])-1</f>
        <v>8.8646967340590965E-2</v>
      </c>
      <c r="AI551">
        <v>51.827371695178797</v>
      </c>
      <c r="AJ551">
        <v>59.751552795031003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-0.11</v>
      </c>
      <c r="AM551" t="s">
        <v>3174</v>
      </c>
      <c r="AN551">
        <v>0.12</v>
      </c>
      <c r="AO551" t="s">
        <v>3175</v>
      </c>
      <c r="AP551">
        <v>7.3481696060439996E-3</v>
      </c>
      <c r="AQ551">
        <f>(Table2[[#This Row],[Sharpe Ratio]]-AVERAGE(Table2[Sharpe Ratio]))/_xlfn.STDEV.P(Table2[Sharpe Ratio])</f>
        <v>-0.63152867991098105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366</v>
      </c>
      <c r="AT551">
        <f>_xlfn.RANK.AVG(Table2[[#This Row],[6M Return vs Nifty Z-Score]],Table2[6M Return vs Nifty Z-Score])</f>
        <v>648</v>
      </c>
      <c r="AU551">
        <f>_xlfn.RANK.AVG(Table2[[#This Row],[Sharpe Ratio Z-Score]],Table2[Sharpe Ratio Z-Score])</f>
        <v>491</v>
      </c>
      <c r="AV551">
        <f>(Table2[[#This Row],[Rank 1Y]]+Table2[[#This Row],[Rank 6M]]+Table2[[#This Row],[Rank Sharpe]])/3</f>
        <v>501.66666666666669</v>
      </c>
    </row>
    <row r="552" spans="1:48" x14ac:dyDescent="0.3">
      <c r="A552" t="s">
        <v>736</v>
      </c>
      <c r="B552" t="s">
        <v>737</v>
      </c>
      <c r="C552" t="s">
        <v>3138</v>
      </c>
      <c r="D552" t="s">
        <v>738</v>
      </c>
      <c r="E552">
        <v>23179.249273500001</v>
      </c>
      <c r="F552">
        <v>1455.45</v>
      </c>
      <c r="G552">
        <v>-20.219652775338101</v>
      </c>
      <c r="H552">
        <f>(Table2[[#This Row],[1Y Return vs Nifty]]-AVERAGE(Table2[1Y Return vs Nifty]))/_xlfn.STDEV.P(Table2[1Y Return vs Nifty])</f>
        <v>-0.76809573110482643</v>
      </c>
      <c r="I552">
        <v>6.86024087113588</v>
      </c>
      <c r="J552">
        <f>(Table2[[#This Row],[1M Return vs Nifty]]-AVERAGE(Table2[1M Return vs Nifty]))/_xlfn.STDEV.P(Table2[1M Return vs Nifty])</f>
        <v>0.5448797188282356</v>
      </c>
      <c r="K552">
        <v>6.2618758644696602</v>
      </c>
      <c r="L552">
        <f>(Table2[[#This Row],[6M Return vs Nifty]]-AVERAGE(Table2[6M Return vs Nifty]))/_xlfn.STDEV.P(Table2[6M Return vs Nifty])</f>
        <v>-8.5793000799231883E-2</v>
      </c>
      <c r="M552">
        <v>2.6721152169427298</v>
      </c>
      <c r="N552">
        <f>(Table2[[#This Row],[1W Return vs Nifty]]-AVERAGE(Table2[1W Return vs Nifty]))/_xlfn.STDEV.P(Table2[1W Return vs Nifty])</f>
        <v>-6.3736947674921567E-3</v>
      </c>
      <c r="O552">
        <v>1467.81</v>
      </c>
      <c r="P552">
        <v>1435.6390128216799</v>
      </c>
      <c r="Q552">
        <v>1351.94733752656</v>
      </c>
      <c r="R552">
        <v>40.704651562122002</v>
      </c>
      <c r="S552" s="1">
        <f>(Table2[[#This Row],[Close Price]]-Table2[[#This Row],[20D EMA]])/Table2[[#This Row],[20D EMA]]</f>
        <v>-8.4207084023135825E-3</v>
      </c>
      <c r="T552" s="1">
        <f>(Table2[[#This Row],[Close Price]]-Table2[[#This Row],[50D EMA]])/Table2[[#This Row],[50D EMA]]</f>
        <v>1.379942102533324E-2</v>
      </c>
      <c r="U552" s="1">
        <f>(Table2[[#This Row],[Close Price]]-Table2[[#This Row],[200D EMA]])/Table2[[#This Row],[200D EMA]]</f>
        <v>7.6558205782484248E-2</v>
      </c>
      <c r="V552">
        <v>1.2959335901884499</v>
      </c>
      <c r="W552">
        <v>1420</v>
      </c>
      <c r="X552">
        <v>1466.95</v>
      </c>
      <c r="Y552">
        <v>1420</v>
      </c>
      <c r="Z552">
        <v>1501.65</v>
      </c>
      <c r="AA552">
        <v>1420</v>
      </c>
      <c r="AB552">
        <v>1501.65</v>
      </c>
      <c r="AC552" s="1">
        <f>(Table2[[#This Row],[Close Price]]/Table2[[#This Row],[Day Low]])-1</f>
        <v>2.4964788732394494E-2</v>
      </c>
      <c r="AD552" s="1">
        <f>(Table2[[#This Row],[Day High]]/Table2[[#This Row],[Close Price]])-1</f>
        <v>7.9013363564532924E-3</v>
      </c>
      <c r="AE552" s="1">
        <f>(Table2[[#This Row],[Close Price]]/Table2[[#This Row],[Current Week Low]])-1</f>
        <v>2.4964788732394494E-2</v>
      </c>
      <c r="AF552" s="1">
        <f>(Table2[[#This Row],[Current Week High]]/Table2[[#This Row],[Close Price]])-1</f>
        <v>3.1742759971143064E-2</v>
      </c>
      <c r="AG552" s="1">
        <f>(Table2[[#This Row],[Close Price]]/Table2[[#This Row],[Current Month Low]])-1</f>
        <v>2.4964788732394494E-2</v>
      </c>
      <c r="AH552" s="1">
        <f>(Table2[[#This Row],[Current Month High]]/Table2[[#This Row],[Close Price]])-1</f>
        <v>3.1742759971143064E-2</v>
      </c>
      <c r="AI552">
        <v>8.4681713559380203</v>
      </c>
      <c r="AJ552">
        <v>31.080289998649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0.08</v>
      </c>
      <c r="AM552" t="s">
        <v>3175</v>
      </c>
      <c r="AN552">
        <v>-1.61</v>
      </c>
      <c r="AO552" t="s">
        <v>3174</v>
      </c>
      <c r="AP552">
        <v>-6.7514582063680001E-3</v>
      </c>
      <c r="AQ552">
        <f>(Table2[[#This Row],[Sharpe Ratio]]-AVERAGE(Table2[Sharpe Ratio]))/_xlfn.STDEV.P(Table2[Sharpe Ratio])</f>
        <v>-0.79614333858353703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-1.1115260464268517</v>
      </c>
      <c r="AS552">
        <f>_xlfn.RANK.AVG(Table2[[#This Row],[1Y Return vs Nifty Z-Score]],Table2[1Y Return vs Nifty Z-Score])</f>
        <v>578</v>
      </c>
      <c r="AT552">
        <f>_xlfn.RANK.AVG(Table2[[#This Row],[6M Return vs Nifty Z-Score]],Table2[6M Return vs Nifty Z-Score])</f>
        <v>354</v>
      </c>
      <c r="AU552">
        <f>_xlfn.RANK.AVG(Table2[[#This Row],[Sharpe Ratio Z-Score]],Table2[Sharpe Ratio Z-Score])</f>
        <v>575</v>
      </c>
      <c r="AV552">
        <f>(Table2[[#This Row],[Rank 1Y]]+Table2[[#This Row],[Rank 6M]]+Table2[[#This Row],[Rank Sharpe]])/3</f>
        <v>502.33333333333331</v>
      </c>
    </row>
    <row r="553" spans="1:48" x14ac:dyDescent="0.3">
      <c r="A553" t="s">
        <v>41</v>
      </c>
      <c r="B553" t="s">
        <v>42</v>
      </c>
      <c r="C553" t="s">
        <v>3129</v>
      </c>
      <c r="D553" t="s">
        <v>43</v>
      </c>
      <c r="E553">
        <v>614252.15173261496</v>
      </c>
      <c r="F553">
        <v>971.15</v>
      </c>
      <c r="G553">
        <v>23.647458138533999</v>
      </c>
      <c r="H553">
        <f>(Table2[[#This Row],[1Y Return vs Nifty]]-AVERAGE(Table2[1Y Return vs Nifty]))/_xlfn.STDEV.P(Table2[1Y Return vs Nifty])</f>
        <v>-2.1049221444002661E-2</v>
      </c>
      <c r="I553">
        <v>-7.5687716238183098</v>
      </c>
      <c r="J553">
        <f>(Table2[[#This Row],[1M Return vs Nifty]]-AVERAGE(Table2[1M Return vs Nifty]))/_xlfn.STDEV.P(Table2[1M Return vs Nifty])</f>
        <v>-0.77533215472144779</v>
      </c>
      <c r="K553">
        <v>-14.6206230595704</v>
      </c>
      <c r="L553">
        <f>(Table2[[#This Row],[6M Return vs Nifty]]-AVERAGE(Table2[6M Return vs Nifty]))/_xlfn.STDEV.P(Table2[6M Return vs Nifty])</f>
        <v>-0.77815377329860769</v>
      </c>
      <c r="M553">
        <v>-1.81687751014405</v>
      </c>
      <c r="N553">
        <f>(Table2[[#This Row],[1W Return vs Nifty]]-AVERAGE(Table2[1W Return vs Nifty]))/_xlfn.STDEV.P(Table2[1W Return vs Nifty])</f>
        <v>-1.092670068178192</v>
      </c>
      <c r="O553">
        <v>1017.57</v>
      </c>
      <c r="P553">
        <v>1038.73401980989</v>
      </c>
      <c r="Q553">
        <v>970.03974612629304</v>
      </c>
      <c r="R553">
        <v>25.650050262808399</v>
      </c>
      <c r="S553" s="1">
        <f>(Table2[[#This Row],[Close Price]]-Table2[[#This Row],[20D EMA]])/Table2[[#This Row],[20D EMA]]</f>
        <v>-4.5618483249309699E-2</v>
      </c>
      <c r="T553" s="1">
        <f>(Table2[[#This Row],[Close Price]]-Table2[[#This Row],[50D EMA]])/Table2[[#This Row],[50D EMA]]</f>
        <v>-6.5063835901186057E-2</v>
      </c>
      <c r="U553" s="1">
        <f>(Table2[[#This Row],[Close Price]]-Table2[[#This Row],[200D EMA]])/Table2[[#This Row],[200D EMA]]</f>
        <v>1.1445447242142076E-3</v>
      </c>
      <c r="V553">
        <v>0.49234383327106601</v>
      </c>
      <c r="W553">
        <v>955.7</v>
      </c>
      <c r="X553">
        <v>982.8</v>
      </c>
      <c r="Y553">
        <v>955.7</v>
      </c>
      <c r="Z553">
        <v>1022</v>
      </c>
      <c r="AA553">
        <v>955.7</v>
      </c>
      <c r="AB553">
        <v>1012.4</v>
      </c>
      <c r="AC553" s="1">
        <f>(Table2[[#This Row],[Close Price]]/Table2[[#This Row],[Day Low]])-1</f>
        <v>1.6166160929161899E-2</v>
      </c>
      <c r="AD553" s="1">
        <f>(Table2[[#This Row],[Day High]]/Table2[[#This Row],[Close Price]])-1</f>
        <v>1.1996087113216314E-2</v>
      </c>
      <c r="AE553" s="1">
        <f>(Table2[[#This Row],[Close Price]]/Table2[[#This Row],[Current Week Low]])-1</f>
        <v>1.6166160929161899E-2</v>
      </c>
      <c r="AF553" s="1">
        <f>(Table2[[#This Row],[Current Week High]]/Table2[[#This Row],[Close Price]])-1</f>
        <v>5.2360603408330375E-2</v>
      </c>
      <c r="AG553" s="1">
        <f>(Table2[[#This Row],[Close Price]]/Table2[[#This Row],[Current Month Low]])-1</f>
        <v>1.6166160929161899E-2</v>
      </c>
      <c r="AH553" s="1">
        <f>(Table2[[#This Row],[Current Month High]]/Table2[[#This Row],[Close Price]])-1</f>
        <v>4.2475415744220868E-2</v>
      </c>
      <c r="AI553">
        <v>25.830201307727901</v>
      </c>
      <c r="AJ553">
        <v>62.5763790072821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-0.12</v>
      </c>
      <c r="AM553" t="s">
        <v>3174</v>
      </c>
      <c r="AN553">
        <v>-4.9000000000000004</v>
      </c>
      <c r="AO553" t="s">
        <v>3174</v>
      </c>
      <c r="AP553">
        <v>-3.0820847308506E-2</v>
      </c>
      <c r="AQ553">
        <f>(Table2[[#This Row],[Sharpe Ratio]]-AVERAGE(Table2[Sharpe Ratio]))/_xlfn.STDEV.P(Table2[Sharpe Ratio])</f>
        <v>-1.0771560237565072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311</v>
      </c>
      <c r="AT553">
        <f>_xlfn.RANK.AVG(Table2[[#This Row],[6M Return vs Nifty Z-Score]],Table2[6M Return vs Nifty Z-Score])</f>
        <v>576</v>
      </c>
      <c r="AU553">
        <f>_xlfn.RANK.AVG(Table2[[#This Row],[Sharpe Ratio Z-Score]],Table2[Sharpe Ratio Z-Score])</f>
        <v>629</v>
      </c>
      <c r="AV553">
        <f>(Table2[[#This Row],[Rank 1Y]]+Table2[[#This Row],[Rank 6M]]+Table2[[#This Row],[Rank Sharpe]])/3</f>
        <v>505.33333333333331</v>
      </c>
    </row>
    <row r="554" spans="1:48" x14ac:dyDescent="0.3">
      <c r="A554" t="s">
        <v>746</v>
      </c>
      <c r="B554" t="s">
        <v>747</v>
      </c>
      <c r="C554" t="s">
        <v>3143</v>
      </c>
      <c r="D554" t="s">
        <v>167</v>
      </c>
      <c r="E554">
        <v>22642.476100299999</v>
      </c>
      <c r="F554">
        <v>7690.6</v>
      </c>
      <c r="G554">
        <v>-18.079851774115099</v>
      </c>
      <c r="H554">
        <f>(Table2[[#This Row],[1Y Return vs Nifty]]-AVERAGE(Table2[1Y Return vs Nifty]))/_xlfn.STDEV.P(Table2[1Y Return vs Nifty])</f>
        <v>-0.73165542683060814</v>
      </c>
      <c r="I554">
        <v>0.18288332122550099</v>
      </c>
      <c r="J554">
        <f>(Table2[[#This Row],[1M Return vs Nifty]]-AVERAGE(Table2[1M Return vs Nifty]))/_xlfn.STDEV.P(Table2[1M Return vs Nifty])</f>
        <v>-6.6078704307865069E-2</v>
      </c>
      <c r="K554">
        <v>17.146751479764699</v>
      </c>
      <c r="L554">
        <f>(Table2[[#This Row],[6M Return vs Nifty]]-AVERAGE(Table2[6M Return vs Nifty]))/_xlfn.STDEV.P(Table2[6M Return vs Nifty])</f>
        <v>0.27509584286734201</v>
      </c>
      <c r="M554">
        <v>7.2887309165317404</v>
      </c>
      <c r="N554">
        <f>(Table2[[#This Row],[1W Return vs Nifty]]-AVERAGE(Table2[1W Return vs Nifty]))/_xlfn.STDEV.P(Table2[1W Return vs Nifty])</f>
        <v>1.1108063045748178</v>
      </c>
      <c r="O554">
        <v>7756.2</v>
      </c>
      <c r="P554">
        <v>7626.8130521173398</v>
      </c>
      <c r="Q554">
        <v>6997.1249071940401</v>
      </c>
      <c r="R554">
        <v>46.138292118143703</v>
      </c>
      <c r="S554" s="1">
        <f>(Table2[[#This Row],[Close Price]]-Table2[[#This Row],[20D EMA]])/Table2[[#This Row],[20D EMA]]</f>
        <v>-8.4577499290889174E-3</v>
      </c>
      <c r="T554" s="1">
        <f>(Table2[[#This Row],[Close Price]]-Table2[[#This Row],[50D EMA]])/Table2[[#This Row],[50D EMA]]</f>
        <v>8.3635127079655074E-3</v>
      </c>
      <c r="U554" s="1">
        <f>(Table2[[#This Row],[Close Price]]-Table2[[#This Row],[200D EMA]])/Table2[[#This Row],[200D EMA]]</f>
        <v>9.9108577023252667E-2</v>
      </c>
      <c r="V554">
        <v>1.2821772195885199</v>
      </c>
      <c r="W554">
        <v>7663.45</v>
      </c>
      <c r="X554">
        <v>7933.9</v>
      </c>
      <c r="Y554">
        <v>7650</v>
      </c>
      <c r="Z554">
        <v>8062.65</v>
      </c>
      <c r="AA554">
        <v>7663.45</v>
      </c>
      <c r="AB554">
        <v>8062.65</v>
      </c>
      <c r="AC554" s="1">
        <f>(Table2[[#This Row],[Close Price]]/Table2[[#This Row],[Day Low]])-1</f>
        <v>3.542790779609728E-3</v>
      </c>
      <c r="AD554" s="1">
        <f>(Table2[[#This Row],[Day High]]/Table2[[#This Row],[Close Price]])-1</f>
        <v>3.1636023197149754E-2</v>
      </c>
      <c r="AE554" s="1">
        <f>(Table2[[#This Row],[Close Price]]/Table2[[#This Row],[Current Week Low]])-1</f>
        <v>5.307189542483659E-3</v>
      </c>
      <c r="AF554" s="1">
        <f>(Table2[[#This Row],[Current Week High]]/Table2[[#This Row],[Close Price]])-1</f>
        <v>4.8377239747223744E-2</v>
      </c>
      <c r="AG554" s="1">
        <f>(Table2[[#This Row],[Close Price]]/Table2[[#This Row],[Current Month Low]])-1</f>
        <v>3.542790779609728E-3</v>
      </c>
      <c r="AH554" s="1">
        <f>(Table2[[#This Row],[Current Month High]]/Table2[[#This Row],[Close Price]])-1</f>
        <v>4.8377239747223744E-2</v>
      </c>
      <c r="AI554">
        <v>5.7836839778430704</v>
      </c>
      <c r="AJ554">
        <v>48.614935698619199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0.09</v>
      </c>
      <c r="AM554" t="s">
        <v>3175</v>
      </c>
      <c r="AN554">
        <v>-1.93</v>
      </c>
      <c r="AO554" t="s">
        <v>3174</v>
      </c>
      <c r="AP554">
        <v>-0.10870780814001101</v>
      </c>
      <c r="AQ554">
        <f>(Table2[[#This Row],[Sharpe Ratio]]-AVERAGE(Table2[Sharpe Ratio]))/_xlfn.STDEV.P(Table2[Sharpe Ratio])</f>
        <v>-1.9864945994197762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-1.3983265831160898</v>
      </c>
      <c r="AS554">
        <f>_xlfn.RANK.AVG(Table2[[#This Row],[1Y Return vs Nifty Z-Score]],Table2[1Y Return vs Nifty Z-Score])</f>
        <v>570</v>
      </c>
      <c r="AT554">
        <f>_xlfn.RANK.AVG(Table2[[#This Row],[6M Return vs Nifty Z-Score]],Table2[6M Return vs Nifty Z-Score])</f>
        <v>226</v>
      </c>
      <c r="AU554">
        <f>_xlfn.RANK.AVG(Table2[[#This Row],[Sharpe Ratio Z-Score]],Table2[Sharpe Ratio Z-Score])</f>
        <v>720</v>
      </c>
      <c r="AV554">
        <f>(Table2[[#This Row],[Rank 1Y]]+Table2[[#This Row],[Rank 6M]]+Table2[[#This Row],[Rank Sharpe]])/3</f>
        <v>505.33333333333331</v>
      </c>
    </row>
    <row r="555" spans="1:48" x14ac:dyDescent="0.3">
      <c r="A555" t="s">
        <v>1418</v>
      </c>
      <c r="B555" t="s">
        <v>1419</v>
      </c>
      <c r="C555" t="s">
        <v>3142</v>
      </c>
      <c r="D555" t="s">
        <v>135</v>
      </c>
      <c r="E555">
        <v>7811.0385901079999</v>
      </c>
      <c r="F555">
        <v>122.84</v>
      </c>
      <c r="G555">
        <v>25.1367013676984</v>
      </c>
      <c r="H555">
        <f>(Table2[[#This Row],[1Y Return vs Nifty]]-AVERAGE(Table2[1Y Return vs Nifty]))/_xlfn.STDEV.P(Table2[1Y Return vs Nifty])</f>
        <v>4.3122380459466444E-3</v>
      </c>
      <c r="I555">
        <v>-4.8224162265432904</v>
      </c>
      <c r="J555">
        <f>(Table2[[#This Row],[1M Return vs Nifty]]-AVERAGE(Table2[1M Return vs Nifty]))/_xlfn.STDEV.P(Table2[1M Return vs Nifty])</f>
        <v>-0.52404877647656334</v>
      </c>
      <c r="K555">
        <v>-20.480272968674601</v>
      </c>
      <c r="L555">
        <f>(Table2[[#This Row],[6M Return vs Nifty]]-AVERAGE(Table2[6M Return vs Nifty]))/_xlfn.STDEV.P(Table2[6M Return vs Nifty])</f>
        <v>-0.97243089273726102</v>
      </c>
      <c r="M555">
        <v>1.2761616805463301</v>
      </c>
      <c r="N555">
        <f>(Table2[[#This Row],[1W Return vs Nifty]]-AVERAGE(Table2[1W Return vs Nifty]))/_xlfn.STDEV.P(Table2[1W Return vs Nifty])</f>
        <v>-0.3441820531742924</v>
      </c>
      <c r="O555">
        <v>127.19</v>
      </c>
      <c r="P555">
        <v>130.122173060976</v>
      </c>
      <c r="Q555">
        <v>121.538664023072</v>
      </c>
      <c r="R555">
        <v>35.391066202376798</v>
      </c>
      <c r="S555" s="1">
        <f>(Table2[[#This Row],[Close Price]]-Table2[[#This Row],[20D EMA]])/Table2[[#This Row],[20D EMA]]</f>
        <v>-3.420080194983878E-2</v>
      </c>
      <c r="T555" s="1">
        <f>(Table2[[#This Row],[Close Price]]-Table2[[#This Row],[50D EMA]])/Table2[[#This Row],[50D EMA]]</f>
        <v>-5.5964121176822985E-2</v>
      </c>
      <c r="U555" s="1">
        <f>(Table2[[#This Row],[Close Price]]-Table2[[#This Row],[200D EMA]])/Table2[[#This Row],[200D EMA]]</f>
        <v>1.0707176908584132E-2</v>
      </c>
      <c r="V555">
        <v>1.02444777233064</v>
      </c>
      <c r="W555">
        <v>120.05</v>
      </c>
      <c r="X555">
        <v>125.5</v>
      </c>
      <c r="Y555">
        <v>120.05</v>
      </c>
      <c r="Z555">
        <v>128.85</v>
      </c>
      <c r="AA555">
        <v>120.05</v>
      </c>
      <c r="AB555">
        <v>128.85</v>
      </c>
      <c r="AC555" s="1">
        <f>(Table2[[#This Row],[Close Price]]/Table2[[#This Row],[Day Low]])-1</f>
        <v>2.3240316534777206E-2</v>
      </c>
      <c r="AD555" s="1">
        <f>(Table2[[#This Row],[Day High]]/Table2[[#This Row],[Close Price]])-1</f>
        <v>2.1654184304786606E-2</v>
      </c>
      <c r="AE555" s="1">
        <f>(Table2[[#This Row],[Close Price]]/Table2[[#This Row],[Current Week Low]])-1</f>
        <v>2.3240316534777206E-2</v>
      </c>
      <c r="AF555" s="1">
        <f>(Table2[[#This Row],[Current Week High]]/Table2[[#This Row],[Close Price]])-1</f>
        <v>4.8925431455551838E-2</v>
      </c>
      <c r="AG555" s="1">
        <f>(Table2[[#This Row],[Close Price]]/Table2[[#This Row],[Current Month Low]])-1</f>
        <v>2.3240316534777206E-2</v>
      </c>
      <c r="AH555" s="1">
        <f>(Table2[[#This Row],[Current Month High]]/Table2[[#This Row],[Close Price]])-1</f>
        <v>4.8925431455551838E-2</v>
      </c>
      <c r="AI555">
        <v>33.800065125366302</v>
      </c>
      <c r="AJ555">
        <v>78.028985507246304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-0.03</v>
      </c>
      <c r="AM555" t="s">
        <v>3174</v>
      </c>
      <c r="AN555">
        <v>-2.78</v>
      </c>
      <c r="AO555" t="s">
        <v>3174</v>
      </c>
      <c r="AP555">
        <v>-1.0552231099752001E-2</v>
      </c>
      <c r="AQ555">
        <f>(Table2[[#This Row],[Sharpe Ratio]]-AVERAGE(Table2[Sharpe Ratio]))/_xlfn.STDEV.P(Table2[Sharpe Ratio])</f>
        <v>-0.84051776753020313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302</v>
      </c>
      <c r="AT555">
        <f>_xlfn.RANK.AVG(Table2[[#This Row],[6M Return vs Nifty Z-Score]],Table2[6M Return vs Nifty Z-Score])</f>
        <v>636</v>
      </c>
      <c r="AU555">
        <f>_xlfn.RANK.AVG(Table2[[#This Row],[Sharpe Ratio Z-Score]],Table2[Sharpe Ratio Z-Score])</f>
        <v>584</v>
      </c>
      <c r="AV555">
        <f>(Table2[[#This Row],[Rank 1Y]]+Table2[[#This Row],[Rank 6M]]+Table2[[#This Row],[Rank Sharpe]])/3</f>
        <v>507.33333333333331</v>
      </c>
    </row>
    <row r="556" spans="1:48" x14ac:dyDescent="0.3">
      <c r="A556" t="s">
        <v>823</v>
      </c>
      <c r="B556" t="s">
        <v>824</v>
      </c>
      <c r="C556" t="s">
        <v>3138</v>
      </c>
      <c r="D556" t="s">
        <v>37</v>
      </c>
      <c r="E556">
        <v>19719.511410349998</v>
      </c>
      <c r="F556">
        <v>892.75</v>
      </c>
      <c r="G556">
        <v>-15.9380726120914</v>
      </c>
      <c r="H556">
        <f>(Table2[[#This Row],[1Y Return vs Nifty]]-AVERAGE(Table2[1Y Return vs Nifty]))/_xlfn.STDEV.P(Table2[1Y Return vs Nifty])</f>
        <v>-0.69518143494644891</v>
      </c>
      <c r="I556">
        <v>-0.24379428295001701</v>
      </c>
      <c r="J556">
        <f>(Table2[[#This Row],[1M Return vs Nifty]]-AVERAGE(Table2[1M Return vs Nifty]))/_xlfn.STDEV.P(Table2[1M Return vs Nifty])</f>
        <v>-0.10511844035405934</v>
      </c>
      <c r="K556">
        <v>-0.93521343970222204</v>
      </c>
      <c r="L556">
        <f>(Table2[[#This Row],[6M Return vs Nifty]]-AVERAGE(Table2[6M Return vs Nifty]))/_xlfn.STDEV.P(Table2[6M Return vs Nifty])</f>
        <v>-0.3244130207742838</v>
      </c>
      <c r="M556">
        <v>6.02979125523097</v>
      </c>
      <c r="N556">
        <f>(Table2[[#This Row],[1W Return vs Nifty]]-AVERAGE(Table2[1W Return vs Nifty]))/_xlfn.STDEV.P(Table2[1W Return vs Nifty])</f>
        <v>0.80615408712704306</v>
      </c>
      <c r="O556">
        <v>893.38</v>
      </c>
      <c r="P556">
        <v>901.03185435738703</v>
      </c>
      <c r="Q556">
        <v>867.17736891091204</v>
      </c>
      <c r="R556">
        <v>50.6597805158043</v>
      </c>
      <c r="S556" s="1">
        <f>(Table2[[#This Row],[Close Price]]-Table2[[#This Row],[20D EMA]])/Table2[[#This Row],[20D EMA]]</f>
        <v>-7.0518704246792568E-4</v>
      </c>
      <c r="T556" s="1">
        <f>(Table2[[#This Row],[Close Price]]-Table2[[#This Row],[50D EMA]])/Table2[[#This Row],[50D EMA]]</f>
        <v>-9.1915222723103658E-3</v>
      </c>
      <c r="U556" s="1">
        <f>(Table2[[#This Row],[Close Price]]-Table2[[#This Row],[200D EMA]])/Table2[[#This Row],[200D EMA]]</f>
        <v>2.9489504691761766E-2</v>
      </c>
      <c r="V556">
        <v>0.81813377095889395</v>
      </c>
      <c r="W556">
        <v>870.2</v>
      </c>
      <c r="X556">
        <v>899</v>
      </c>
      <c r="Y556">
        <v>868</v>
      </c>
      <c r="Z556">
        <v>922.4</v>
      </c>
      <c r="AA556">
        <v>870.2</v>
      </c>
      <c r="AB556">
        <v>913.35</v>
      </c>
      <c r="AC556" s="1">
        <f>(Table2[[#This Row],[Close Price]]/Table2[[#This Row],[Day Low]])-1</f>
        <v>2.5913583084348435E-2</v>
      </c>
      <c r="AD556" s="1">
        <f>(Table2[[#This Row],[Day High]]/Table2[[#This Row],[Close Price]])-1</f>
        <v>7.0008401008121446E-3</v>
      </c>
      <c r="AE556" s="1">
        <f>(Table2[[#This Row],[Close Price]]/Table2[[#This Row],[Current Week Low]])-1</f>
        <v>2.8513824884792704E-2</v>
      </c>
      <c r="AF556" s="1">
        <f>(Table2[[#This Row],[Current Week High]]/Table2[[#This Row],[Close Price]])-1</f>
        <v>3.3211985438252656E-2</v>
      </c>
      <c r="AG556" s="1">
        <f>(Table2[[#This Row],[Close Price]]/Table2[[#This Row],[Current Month Low]])-1</f>
        <v>2.5913583084348435E-2</v>
      </c>
      <c r="AH556" s="1">
        <f>(Table2[[#This Row],[Current Month High]]/Table2[[#This Row],[Close Price]])-1</f>
        <v>2.3074768972276782E-2</v>
      </c>
      <c r="AI556">
        <v>14.813777653318301</v>
      </c>
      <c r="AJ556">
        <v>25.5272778402699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-0.14000000000000001</v>
      </c>
      <c r="AM556" t="s">
        <v>3174</v>
      </c>
      <c r="AN556">
        <v>0.67</v>
      </c>
      <c r="AO556" t="s">
        <v>3175</v>
      </c>
      <c r="AQ556">
        <f>(Table2[[#This Row],[Sharpe Ratio]]-AVERAGE(Table2[Sharpe Ratio]))/_xlfn.STDEV.P(Table2[Sharpe Ratio])</f>
        <v>-0.71731934386752538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550</v>
      </c>
      <c r="AT556">
        <f>_xlfn.RANK.AVG(Table2[[#This Row],[6M Return vs Nifty Z-Score]],Table2[6M Return vs Nifty Z-Score])</f>
        <v>432</v>
      </c>
      <c r="AU556">
        <f>_xlfn.RANK.AVG(Table2[[#This Row],[Sharpe Ratio Z-Score]],Table2[Sharpe Ratio Z-Score])</f>
        <v>541.5</v>
      </c>
      <c r="AV556">
        <f>(Table2[[#This Row],[Rank 1Y]]+Table2[[#This Row],[Rank 6M]]+Table2[[#This Row],[Rank Sharpe]])/3</f>
        <v>507.83333333333331</v>
      </c>
    </row>
    <row r="557" spans="1:48" x14ac:dyDescent="0.3">
      <c r="A557" t="s">
        <v>1523</v>
      </c>
      <c r="B557" t="s">
        <v>1524</v>
      </c>
      <c r="C557" t="s">
        <v>607</v>
      </c>
      <c r="D557" t="s">
        <v>607</v>
      </c>
      <c r="E557">
        <v>6662.2902899999999</v>
      </c>
      <c r="F557">
        <v>332.25</v>
      </c>
      <c r="G557">
        <v>-39.781633315935302</v>
      </c>
      <c r="H557">
        <f>(Table2[[#This Row],[1Y Return vs Nifty]]-AVERAGE(Table2[1Y Return vs Nifty]))/_xlfn.STDEV.P(Table2[1Y Return vs Nifty])</f>
        <v>-1.1012316267784301</v>
      </c>
      <c r="I557">
        <v>-5.8790383267952198</v>
      </c>
      <c r="J557">
        <f>(Table2[[#This Row],[1M Return vs Nifty]]-AVERAGE(Table2[1M Return vs Nifty]))/_xlfn.STDEV.P(Table2[1M Return vs Nifty])</f>
        <v>-0.62072656666459036</v>
      </c>
      <c r="K557">
        <v>-17.459352521392599</v>
      </c>
      <c r="L557">
        <f>(Table2[[#This Row],[6M Return vs Nifty]]-AVERAGE(Table2[6M Return vs Nifty]))/_xlfn.STDEV.P(Table2[6M Return vs Nifty])</f>
        <v>-0.87227205532286023</v>
      </c>
      <c r="M557">
        <v>-1.02720296161866</v>
      </c>
      <c r="N557">
        <f>(Table2[[#This Row],[1W Return vs Nifty]]-AVERAGE(Table2[1W Return vs Nifty]))/_xlfn.STDEV.P(Table2[1W Return vs Nifty])</f>
        <v>-0.90157584049951134</v>
      </c>
      <c r="O557">
        <v>349.55</v>
      </c>
      <c r="P557">
        <v>355.36899175469898</v>
      </c>
      <c r="Q557">
        <v>349.34907300244203</v>
      </c>
      <c r="R557">
        <v>27.010002702228601</v>
      </c>
      <c r="S557" s="1">
        <f>(Table2[[#This Row],[Close Price]]-Table2[[#This Row],[20D EMA]])/Table2[[#This Row],[20D EMA]]</f>
        <v>-4.9492204262623407E-2</v>
      </c>
      <c r="T557" s="1">
        <f>(Table2[[#This Row],[Close Price]]-Table2[[#This Row],[50D EMA]])/Table2[[#This Row],[50D EMA]]</f>
        <v>-6.5056300046171051E-2</v>
      </c>
      <c r="U557" s="1">
        <f>(Table2[[#This Row],[Close Price]]-Table2[[#This Row],[200D EMA]])/Table2[[#This Row],[200D EMA]]</f>
        <v>-4.8945522756038626E-2</v>
      </c>
      <c r="V557">
        <v>1.4690443156184201</v>
      </c>
      <c r="W557">
        <v>331.1</v>
      </c>
      <c r="X557">
        <v>342</v>
      </c>
      <c r="Y557">
        <v>331.1</v>
      </c>
      <c r="Z557">
        <v>356.5</v>
      </c>
      <c r="AA557">
        <v>331.1</v>
      </c>
      <c r="AB557">
        <v>350</v>
      </c>
      <c r="AC557" s="1">
        <f>(Table2[[#This Row],[Close Price]]/Table2[[#This Row],[Day Low]])-1</f>
        <v>3.4732709151312768E-3</v>
      </c>
      <c r="AD557" s="1">
        <f>(Table2[[#This Row],[Day High]]/Table2[[#This Row],[Close Price]])-1</f>
        <v>2.9345372460496622E-2</v>
      </c>
      <c r="AE557" s="1">
        <f>(Table2[[#This Row],[Close Price]]/Table2[[#This Row],[Current Week Low]])-1</f>
        <v>3.4732709151312768E-3</v>
      </c>
      <c r="AF557" s="1">
        <f>(Table2[[#This Row],[Current Week High]]/Table2[[#This Row],[Close Price]])-1</f>
        <v>7.2987208427389039E-2</v>
      </c>
      <c r="AG557" s="1">
        <f>(Table2[[#This Row],[Close Price]]/Table2[[#This Row],[Current Month Low]])-1</f>
        <v>3.4732709151312768E-3</v>
      </c>
      <c r="AH557" s="1">
        <f>(Table2[[#This Row],[Current Month High]]/Table2[[#This Row],[Close Price]])-1</f>
        <v>5.3423626787058032E-2</v>
      </c>
      <c r="AI557">
        <v>31.5124153498871</v>
      </c>
      <c r="AJ557">
        <v>24.089635854341701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-0.12</v>
      </c>
      <c r="AM557" t="s">
        <v>3174</v>
      </c>
      <c r="AN557">
        <v>-4.84</v>
      </c>
      <c r="AO557" t="s">
        <v>3174</v>
      </c>
      <c r="AP557">
        <v>9.7069817661096999E-2</v>
      </c>
      <c r="AQ557">
        <f>(Table2[[#This Row],[Sharpe Ratio]]-AVERAGE(Table2[Sharpe Ratio]))/_xlfn.STDEV.P(Table2[Sharpe Ratio])</f>
        <v>0.41598113145581678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682</v>
      </c>
      <c r="AT557">
        <f>_xlfn.RANK.AVG(Table2[[#This Row],[6M Return vs Nifty Z-Score]],Table2[6M Return vs Nifty Z-Score])</f>
        <v>611</v>
      </c>
      <c r="AU557">
        <f>_xlfn.RANK.AVG(Table2[[#This Row],[Sharpe Ratio Z-Score]],Table2[Sharpe Ratio Z-Score])</f>
        <v>236</v>
      </c>
      <c r="AV557">
        <f>(Table2[[#This Row],[Rank 1Y]]+Table2[[#This Row],[Rank 6M]]+Table2[[#This Row],[Rank Sharpe]])/3</f>
        <v>509.66666666666669</v>
      </c>
    </row>
    <row r="558" spans="1:48" x14ac:dyDescent="0.3">
      <c r="A558" t="s">
        <v>1867</v>
      </c>
      <c r="B558" t="s">
        <v>1868</v>
      </c>
      <c r="C558" t="s">
        <v>3147</v>
      </c>
      <c r="D558" t="s">
        <v>634</v>
      </c>
      <c r="E558">
        <v>4018.4155627199998</v>
      </c>
      <c r="F558">
        <v>608.4</v>
      </c>
      <c r="G558">
        <v>-42.647997488625997</v>
      </c>
      <c r="H558">
        <f>(Table2[[#This Row],[1Y Return vs Nifty]]-AVERAGE(Table2[1Y Return vs Nifty]))/_xlfn.STDEV.P(Table2[1Y Return vs Nifty])</f>
        <v>-1.1500451297882275</v>
      </c>
      <c r="I558">
        <v>1.06117175728632</v>
      </c>
      <c r="J558">
        <f>(Table2[[#This Row],[1M Return vs Nifty]]-AVERAGE(Table2[1M Return vs Nifty]))/_xlfn.STDEV.P(Table2[1M Return vs Nifty])</f>
        <v>1.4282084214174151E-2</v>
      </c>
      <c r="K558">
        <v>-14.769243845658099</v>
      </c>
      <c r="L558">
        <f>(Table2[[#This Row],[6M Return vs Nifty]]-AVERAGE(Table2[6M Return vs Nifty]))/_xlfn.STDEV.P(Table2[6M Return vs Nifty])</f>
        <v>-0.78308130628397676</v>
      </c>
      <c r="M558">
        <v>1.9107273799994799</v>
      </c>
      <c r="N558">
        <f>(Table2[[#This Row],[1W Return vs Nifty]]-AVERAGE(Table2[1W Return vs Nifty]))/_xlfn.STDEV.P(Table2[1W Return vs Nifty])</f>
        <v>-0.19062278945631955</v>
      </c>
      <c r="O558">
        <v>615.03</v>
      </c>
      <c r="P558">
        <v>619.07527416360699</v>
      </c>
      <c r="Q558">
        <v>631.92646715025103</v>
      </c>
      <c r="R558">
        <v>42.264241139633299</v>
      </c>
      <c r="S558" s="1">
        <f>(Table2[[#This Row],[Close Price]]-Table2[[#This Row],[20D EMA]])/Table2[[#This Row],[20D EMA]]</f>
        <v>-1.0779961953075453E-2</v>
      </c>
      <c r="T558" s="1">
        <f>(Table2[[#This Row],[Close Price]]-Table2[[#This Row],[50D EMA]])/Table2[[#This Row],[50D EMA]]</f>
        <v>-1.7243903300821848E-2</v>
      </c>
      <c r="U558" s="1">
        <f>(Table2[[#This Row],[Close Price]]-Table2[[#This Row],[200D EMA]])/Table2[[#This Row],[200D EMA]]</f>
        <v>-3.7229754367381546E-2</v>
      </c>
      <c r="V558">
        <v>0.92984410745377899</v>
      </c>
      <c r="W558">
        <v>597.29999999999995</v>
      </c>
      <c r="X558">
        <v>629.95000000000005</v>
      </c>
      <c r="Y558">
        <v>597.29999999999995</v>
      </c>
      <c r="Z558">
        <v>629.95000000000005</v>
      </c>
      <c r="AA558">
        <v>597.29999999999995</v>
      </c>
      <c r="AB558">
        <v>629.95000000000005</v>
      </c>
      <c r="AC558" s="1">
        <f>(Table2[[#This Row],[Close Price]]/Table2[[#This Row],[Day Low]])-1</f>
        <v>1.8583626318432911E-2</v>
      </c>
      <c r="AD558" s="1">
        <f>(Table2[[#This Row],[Day High]]/Table2[[#This Row],[Close Price]])-1</f>
        <v>3.5420775805391269E-2</v>
      </c>
      <c r="AE558" s="1">
        <f>(Table2[[#This Row],[Close Price]]/Table2[[#This Row],[Current Week Low]])-1</f>
        <v>1.8583626318432911E-2</v>
      </c>
      <c r="AF558" s="1">
        <f>(Table2[[#This Row],[Current Week High]]/Table2[[#This Row],[Close Price]])-1</f>
        <v>3.5420775805391269E-2</v>
      </c>
      <c r="AG558" s="1">
        <f>(Table2[[#This Row],[Close Price]]/Table2[[#This Row],[Current Month Low]])-1</f>
        <v>1.8583626318432911E-2</v>
      </c>
      <c r="AH558" s="1">
        <f>(Table2[[#This Row],[Current Month High]]/Table2[[#This Row],[Close Price]])-1</f>
        <v>3.5420775805391269E-2</v>
      </c>
      <c r="AI558">
        <v>33.9579224194608</v>
      </c>
      <c r="AJ558">
        <v>10.2973168963016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-0.18</v>
      </c>
      <c r="AM558" t="s">
        <v>3174</v>
      </c>
      <c r="AN558">
        <v>-0.64</v>
      </c>
      <c r="AO558" t="s">
        <v>3174</v>
      </c>
      <c r="AP558">
        <v>8.7832029153763994E-2</v>
      </c>
      <c r="AQ558">
        <f>(Table2[[#This Row],[Sharpe Ratio]]-AVERAGE(Table2[Sharpe Ratio]))/_xlfn.STDEV.P(Table2[Sharpe Ratio])</f>
        <v>0.30812896526705946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687</v>
      </c>
      <c r="AT558">
        <f>_xlfn.RANK.AVG(Table2[[#This Row],[6M Return vs Nifty Z-Score]],Table2[6M Return vs Nifty Z-Score])</f>
        <v>578</v>
      </c>
      <c r="AU558">
        <f>_xlfn.RANK.AVG(Table2[[#This Row],[Sharpe Ratio Z-Score]],Table2[Sharpe Ratio Z-Score])</f>
        <v>264</v>
      </c>
      <c r="AV558">
        <f>(Table2[[#This Row],[Rank 1Y]]+Table2[[#This Row],[Rank 6M]]+Table2[[#This Row],[Rank Sharpe]])/3</f>
        <v>509.66666666666669</v>
      </c>
    </row>
    <row r="559" spans="1:48" x14ac:dyDescent="0.3">
      <c r="A559" t="s">
        <v>467</v>
      </c>
      <c r="B559" t="s">
        <v>468</v>
      </c>
      <c r="C559" t="s">
        <v>607</v>
      </c>
      <c r="D559" t="s">
        <v>469</v>
      </c>
      <c r="E559">
        <v>46165.382561669998</v>
      </c>
      <c r="F559">
        <v>41389.550000000003</v>
      </c>
      <c r="G559">
        <v>-23.1829157966664</v>
      </c>
      <c r="H559">
        <f>(Table2[[#This Row],[1Y Return vs Nifty]]-AVERAGE(Table2[1Y Return vs Nifty]))/_xlfn.STDEV.P(Table2[1Y Return vs Nifty])</f>
        <v>-0.81855939855802662</v>
      </c>
      <c r="I559">
        <v>0.75388040802101497</v>
      </c>
      <c r="J559">
        <f>(Table2[[#This Row],[1M Return vs Nifty]]-AVERAGE(Table2[1M Return vs Nifty]))/_xlfn.STDEV.P(Table2[1M Return vs Nifty])</f>
        <v>-1.3834163386347902E-2</v>
      </c>
      <c r="K559">
        <v>8.9086640431871302</v>
      </c>
      <c r="L559">
        <f>(Table2[[#This Row],[6M Return vs Nifty]]-AVERAGE(Table2[6M Return vs Nifty]))/_xlfn.STDEV.P(Table2[6M Return vs Nifty])</f>
        <v>1.9614540064341666E-3</v>
      </c>
      <c r="M559">
        <v>3.76482066320738</v>
      </c>
      <c r="N559">
        <f>(Table2[[#This Row],[1W Return vs Nifty]]-AVERAGE(Table2[1W Return vs Nifty]))/_xlfn.STDEV.P(Table2[1W Return vs Nifty])</f>
        <v>0.25805131896019506</v>
      </c>
      <c r="O559">
        <v>42152.23</v>
      </c>
      <c r="P559">
        <v>41534.542186308798</v>
      </c>
      <c r="Q559">
        <v>39303.6123580887</v>
      </c>
      <c r="R559">
        <v>35.247776063416097</v>
      </c>
      <c r="S559" s="1">
        <f>(Table2[[#This Row],[Close Price]]-Table2[[#This Row],[20D EMA]])/Table2[[#This Row],[20D EMA]]</f>
        <v>-1.8093467415602929E-2</v>
      </c>
      <c r="T559" s="1">
        <f>(Table2[[#This Row],[Close Price]]-Table2[[#This Row],[50D EMA]])/Table2[[#This Row],[50D EMA]]</f>
        <v>-3.4908820147436016E-3</v>
      </c>
      <c r="U559" s="1">
        <f>(Table2[[#This Row],[Close Price]]-Table2[[#This Row],[200D EMA]])/Table2[[#This Row],[200D EMA]]</f>
        <v>5.3072415403110307E-2</v>
      </c>
      <c r="V559">
        <v>1.31032511468462</v>
      </c>
      <c r="W559">
        <v>41116.449999999997</v>
      </c>
      <c r="X559">
        <v>42282.8</v>
      </c>
      <c r="Y559">
        <v>41116.449999999997</v>
      </c>
      <c r="Z559">
        <v>42961.599999999999</v>
      </c>
      <c r="AA559">
        <v>41116.449999999997</v>
      </c>
      <c r="AB559">
        <v>42944</v>
      </c>
      <c r="AC559" s="1">
        <f>(Table2[[#This Row],[Close Price]]/Table2[[#This Row],[Day Low]])-1</f>
        <v>6.6421103962039929E-3</v>
      </c>
      <c r="AD559" s="1">
        <f>(Table2[[#This Row],[Day High]]/Table2[[#This Row],[Close Price]])-1</f>
        <v>2.1581534469449437E-2</v>
      </c>
      <c r="AE559" s="1">
        <f>(Table2[[#This Row],[Close Price]]/Table2[[#This Row],[Current Week Low]])-1</f>
        <v>6.6421103962039929E-3</v>
      </c>
      <c r="AF559" s="1">
        <f>(Table2[[#This Row],[Current Week High]]/Table2[[#This Row],[Close Price]])-1</f>
        <v>3.7981809418077717E-2</v>
      </c>
      <c r="AG559" s="1">
        <f>(Table2[[#This Row],[Close Price]]/Table2[[#This Row],[Current Month Low]])-1</f>
        <v>6.6421103962039929E-3</v>
      </c>
      <c r="AH559" s="1">
        <f>(Table2[[#This Row],[Current Month High]]/Table2[[#This Row],[Close Price]])-1</f>
        <v>3.755658131098305E-2</v>
      </c>
      <c r="AI559">
        <v>6.5486336526973501</v>
      </c>
      <c r="AJ559">
        <v>25.157204177193499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-0.06</v>
      </c>
      <c r="AM559" t="s">
        <v>3174</v>
      </c>
      <c r="AN559">
        <v>-4.59</v>
      </c>
      <c r="AO559" t="s">
        <v>3174</v>
      </c>
      <c r="AP559">
        <v>-2.8713530890319999E-2</v>
      </c>
      <c r="AQ559">
        <f>(Table2[[#This Row],[Sharpe Ratio]]-AVERAGE(Table2[Sharpe Ratio]))/_xlfn.STDEV.P(Table2[Sharpe Ratio])</f>
        <v>-1.0525528797934172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-1.6249336687711624</v>
      </c>
      <c r="AS559">
        <f>_xlfn.RANK.AVG(Table2[[#This Row],[1Y Return vs Nifty Z-Score]],Table2[1Y Return vs Nifty Z-Score])</f>
        <v>589</v>
      </c>
      <c r="AT559">
        <f>_xlfn.RANK.AVG(Table2[[#This Row],[6M Return vs Nifty Z-Score]],Table2[6M Return vs Nifty Z-Score])</f>
        <v>319</v>
      </c>
      <c r="AU559">
        <f>_xlfn.RANK.AVG(Table2[[#This Row],[Sharpe Ratio Z-Score]],Table2[Sharpe Ratio Z-Score])</f>
        <v>622</v>
      </c>
      <c r="AV559">
        <f>(Table2[[#This Row],[Rank 1Y]]+Table2[[#This Row],[Rank 6M]]+Table2[[#This Row],[Rank Sharpe]])/3</f>
        <v>510</v>
      </c>
    </row>
    <row r="560" spans="1:48" x14ac:dyDescent="0.3">
      <c r="A560" t="s">
        <v>399</v>
      </c>
      <c r="B560" t="s">
        <v>400</v>
      </c>
      <c r="C560" t="s">
        <v>3130</v>
      </c>
      <c r="D560" t="s">
        <v>27</v>
      </c>
      <c r="E560">
        <v>59338.425000000003</v>
      </c>
      <c r="F560">
        <v>2082.0500000000002</v>
      </c>
      <c r="G560">
        <v>-17.000788076878401</v>
      </c>
      <c r="H560">
        <f>(Table2[[#This Row],[1Y Return vs Nifty]]-AVERAGE(Table2[1Y Return vs Nifty]))/_xlfn.STDEV.P(Table2[1Y Return vs Nifty])</f>
        <v>-0.71327922762512408</v>
      </c>
      <c r="I560">
        <v>10.489626304222201</v>
      </c>
      <c r="J560">
        <f>(Table2[[#This Row],[1M Return vs Nifty]]-AVERAGE(Table2[1M Return vs Nifty]))/_xlfn.STDEV.P(Table2[1M Return vs Nifty])</f>
        <v>0.87695772791752169</v>
      </c>
      <c r="K560">
        <v>-9.9129226174150595</v>
      </c>
      <c r="L560">
        <f>(Table2[[#This Row],[6M Return vs Nifty]]-AVERAGE(Table2[6M Return vs Nifty]))/_xlfn.STDEV.P(Table2[6M Return vs Nifty])</f>
        <v>-0.62206962232211449</v>
      </c>
      <c r="M560">
        <v>4.9659379017070604</v>
      </c>
      <c r="N560">
        <f>(Table2[[#This Row],[1W Return vs Nifty]]-AVERAGE(Table2[1W Return vs Nifty]))/_xlfn.STDEV.P(Table2[1W Return vs Nifty])</f>
        <v>0.54871102360846558</v>
      </c>
      <c r="O560">
        <v>2055.92</v>
      </c>
      <c r="P560">
        <v>1983.7460635155501</v>
      </c>
      <c r="Q560">
        <v>1855.4790207865799</v>
      </c>
      <c r="R560">
        <v>50.853896966023697</v>
      </c>
      <c r="S560" s="1">
        <f>(Table2[[#This Row],[Close Price]]-Table2[[#This Row],[20D EMA]])/Table2[[#This Row],[20D EMA]]</f>
        <v>1.2709638507334968E-2</v>
      </c>
      <c r="T560" s="1">
        <f>(Table2[[#This Row],[Close Price]]-Table2[[#This Row],[50D EMA]])/Table2[[#This Row],[50D EMA]]</f>
        <v>4.9554697696658857E-2</v>
      </c>
      <c r="U560" s="1">
        <f>(Table2[[#This Row],[Close Price]]-Table2[[#This Row],[200D EMA]])/Table2[[#This Row],[200D EMA]]</f>
        <v>0.12210915708298964</v>
      </c>
      <c r="V560">
        <v>1.56978295000634</v>
      </c>
      <c r="W560">
        <v>2072.1999999999998</v>
      </c>
      <c r="X560">
        <v>2157.6999999999998</v>
      </c>
      <c r="Y560">
        <v>2072.1999999999998</v>
      </c>
      <c r="Z560">
        <v>2175</v>
      </c>
      <c r="AA560">
        <v>2072.1999999999998</v>
      </c>
      <c r="AB560">
        <v>2175</v>
      </c>
      <c r="AC560" s="1">
        <f>(Table2[[#This Row],[Close Price]]/Table2[[#This Row],[Day Low]])-1</f>
        <v>4.7534021812567495E-3</v>
      </c>
      <c r="AD560" s="1">
        <f>(Table2[[#This Row],[Day High]]/Table2[[#This Row],[Close Price]])-1</f>
        <v>3.6334381979299168E-2</v>
      </c>
      <c r="AE560" s="1">
        <f>(Table2[[#This Row],[Close Price]]/Table2[[#This Row],[Current Week Low]])-1</f>
        <v>4.7534021812567495E-3</v>
      </c>
      <c r="AF560" s="1">
        <f>(Table2[[#This Row],[Current Week High]]/Table2[[#This Row],[Close Price]])-1</f>
        <v>4.4643500396243985E-2</v>
      </c>
      <c r="AG560" s="1">
        <f>(Table2[[#This Row],[Close Price]]/Table2[[#This Row],[Current Month Low]])-1</f>
        <v>4.7534021812567495E-3</v>
      </c>
      <c r="AH560" s="1">
        <f>(Table2[[#This Row],[Current Month High]]/Table2[[#This Row],[Close Price]])-1</f>
        <v>4.4643500396243985E-2</v>
      </c>
      <c r="AI560">
        <v>4.4643500396243896</v>
      </c>
      <c r="AJ560">
        <v>34.900220292859899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0.09</v>
      </c>
      <c r="AM560" t="s">
        <v>3175</v>
      </c>
      <c r="AN560">
        <v>2.57</v>
      </c>
      <c r="AO560" t="s">
        <v>3175</v>
      </c>
      <c r="AP560">
        <v>2.83760111064E-2</v>
      </c>
      <c r="AQ560">
        <f>(Table2[[#This Row],[Sharpe Ratio]]-AVERAGE(Table2[Sharpe Ratio]))/_xlfn.STDEV.P(Table2[Sharpe Ratio])</f>
        <v>-0.3860263874210661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-0.2957064858423174</v>
      </c>
      <c r="AS560">
        <f>_xlfn.RANK.AVG(Table2[[#This Row],[1Y Return vs Nifty Z-Score]],Table2[1Y Return vs Nifty Z-Score])</f>
        <v>561</v>
      </c>
      <c r="AT560">
        <f>_xlfn.RANK.AVG(Table2[[#This Row],[6M Return vs Nifty Z-Score]],Table2[6M Return vs Nifty Z-Score])</f>
        <v>534</v>
      </c>
      <c r="AU560">
        <f>_xlfn.RANK.AVG(Table2[[#This Row],[Sharpe Ratio Z-Score]],Table2[Sharpe Ratio Z-Score])</f>
        <v>438</v>
      </c>
      <c r="AV560">
        <f>(Table2[[#This Row],[Rank 1Y]]+Table2[[#This Row],[Rank 6M]]+Table2[[#This Row],[Rank Sharpe]])/3</f>
        <v>511</v>
      </c>
    </row>
    <row r="561" spans="1:48" x14ac:dyDescent="0.3">
      <c r="A561" t="s">
        <v>434</v>
      </c>
      <c r="B561" t="s">
        <v>435</v>
      </c>
      <c r="C561" t="s">
        <v>3140</v>
      </c>
      <c r="D561" t="s">
        <v>436</v>
      </c>
      <c r="E561">
        <v>53681.878530540002</v>
      </c>
      <c r="F561">
        <v>881.05</v>
      </c>
      <c r="G561">
        <v>-5.1149874094685197</v>
      </c>
      <c r="H561">
        <f>(Table2[[#This Row],[1Y Return vs Nifty]]-AVERAGE(Table2[1Y Return vs Nifty]))/_xlfn.STDEV.P(Table2[1Y Return vs Nifty])</f>
        <v>-0.51086685721517855</v>
      </c>
      <c r="I561">
        <v>-7.1280647301737501</v>
      </c>
      <c r="J561">
        <f>(Table2[[#This Row],[1M Return vs Nifty]]-AVERAGE(Table2[1M Return vs Nifty]))/_xlfn.STDEV.P(Table2[1M Return vs Nifty])</f>
        <v>-0.7350087802737364</v>
      </c>
      <c r="K561">
        <v>-14.671765121694699</v>
      </c>
      <c r="L561">
        <f>(Table2[[#This Row],[6M Return vs Nifty]]-AVERAGE(Table2[6M Return vs Nifty]))/_xlfn.STDEV.P(Table2[6M Return vs Nifty])</f>
        <v>-0.77984939209252646</v>
      </c>
      <c r="M561">
        <v>4.2794959385992897</v>
      </c>
      <c r="N561">
        <f>(Table2[[#This Row],[1W Return vs Nifty]]-AVERAGE(Table2[1W Return vs Nifty]))/_xlfn.STDEV.P(Table2[1W Return vs Nifty])</f>
        <v>0.38259816479685949</v>
      </c>
      <c r="O561">
        <v>918.94</v>
      </c>
      <c r="P561">
        <v>953.963526327002</v>
      </c>
      <c r="Q561">
        <v>942.25256873149999</v>
      </c>
      <c r="R561">
        <v>30.477574031487102</v>
      </c>
      <c r="S561" s="1">
        <f>(Table2[[#This Row],[Close Price]]-Table2[[#This Row],[20D EMA]])/Table2[[#This Row],[20D EMA]]</f>
        <v>-4.1232289376890871E-2</v>
      </c>
      <c r="T561" s="1">
        <f>(Table2[[#This Row],[Close Price]]-Table2[[#This Row],[50D EMA]])/Table2[[#This Row],[50D EMA]]</f>
        <v>-7.6432195062779124E-2</v>
      </c>
      <c r="U561" s="1">
        <f>(Table2[[#This Row],[Close Price]]-Table2[[#This Row],[200D EMA]])/Table2[[#This Row],[200D EMA]]</f>
        <v>-6.4953464455813056E-2</v>
      </c>
      <c r="V561">
        <v>1.0125442444852999</v>
      </c>
      <c r="W561">
        <v>870</v>
      </c>
      <c r="X561">
        <v>891.8</v>
      </c>
      <c r="Y561">
        <v>870</v>
      </c>
      <c r="Z561">
        <v>926.95</v>
      </c>
      <c r="AA561">
        <v>870</v>
      </c>
      <c r="AB561">
        <v>926.95</v>
      </c>
      <c r="AC561" s="1">
        <f>(Table2[[#This Row],[Close Price]]/Table2[[#This Row],[Day Low]])-1</f>
        <v>1.2701149425287328E-2</v>
      </c>
      <c r="AD561" s="1">
        <f>(Table2[[#This Row],[Day High]]/Table2[[#This Row],[Close Price]])-1</f>
        <v>1.2201350661142918E-2</v>
      </c>
      <c r="AE561" s="1">
        <f>(Table2[[#This Row],[Close Price]]/Table2[[#This Row],[Current Week Low]])-1</f>
        <v>1.2701149425287328E-2</v>
      </c>
      <c r="AF561" s="1">
        <f>(Table2[[#This Row],[Current Week High]]/Table2[[#This Row],[Close Price]])-1</f>
        <v>5.2096929799670955E-2</v>
      </c>
      <c r="AG561" s="1">
        <f>(Table2[[#This Row],[Close Price]]/Table2[[#This Row],[Current Month Low]])-1</f>
        <v>1.2701149425287328E-2</v>
      </c>
      <c r="AH561" s="1">
        <f>(Table2[[#This Row],[Current Month High]]/Table2[[#This Row],[Close Price]])-1</f>
        <v>5.2096929799670955E-2</v>
      </c>
      <c r="AI561">
        <v>33.9311049316156</v>
      </c>
      <c r="AJ561">
        <v>31.069622136268901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-0.14000000000000001</v>
      </c>
      <c r="AM561" t="s">
        <v>3174</v>
      </c>
      <c r="AN561">
        <v>-6.78</v>
      </c>
      <c r="AO561" t="s">
        <v>3174</v>
      </c>
      <c r="AP561">
        <v>1.0051702298591E-2</v>
      </c>
      <c r="AQ561">
        <f>(Table2[[#This Row],[Sharpe Ratio]]-AVERAGE(Table2[Sharpe Ratio]))/_xlfn.STDEV.P(Table2[Sharpe Ratio])</f>
        <v>-0.59996464734822452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473</v>
      </c>
      <c r="AT561">
        <f>_xlfn.RANK.AVG(Table2[[#This Row],[6M Return vs Nifty Z-Score]],Table2[6M Return vs Nifty Z-Score])</f>
        <v>577</v>
      </c>
      <c r="AU561">
        <f>_xlfn.RANK.AVG(Table2[[#This Row],[Sharpe Ratio Z-Score]],Table2[Sharpe Ratio Z-Score])</f>
        <v>485</v>
      </c>
      <c r="AV561">
        <f>(Table2[[#This Row],[Rank 1Y]]+Table2[[#This Row],[Rank 6M]]+Table2[[#This Row],[Rank Sharpe]])/3</f>
        <v>511.66666666666669</v>
      </c>
    </row>
    <row r="562" spans="1:48" x14ac:dyDescent="0.3">
      <c r="A562" t="s">
        <v>624</v>
      </c>
      <c r="B562" t="s">
        <v>625</v>
      </c>
      <c r="C562" t="s">
        <v>3129</v>
      </c>
      <c r="D562" t="s">
        <v>54</v>
      </c>
      <c r="E562">
        <v>30716.894223300002</v>
      </c>
      <c r="F562">
        <v>394.95</v>
      </c>
      <c r="G562">
        <v>-23.898773715815601</v>
      </c>
      <c r="H562">
        <f>(Table2[[#This Row],[1Y Return vs Nifty]]-AVERAGE(Table2[1Y Return vs Nifty]))/_xlfn.STDEV.P(Table2[1Y Return vs Nifty])</f>
        <v>-0.8307502893819847</v>
      </c>
      <c r="I562">
        <v>3.8367531400403498</v>
      </c>
      <c r="J562">
        <f>(Table2[[#This Row],[1M Return vs Nifty]]-AVERAGE(Table2[1M Return vs Nifty]))/_xlfn.STDEV.P(Table2[1M Return vs Nifty])</f>
        <v>0.26823955350022127</v>
      </c>
      <c r="K562">
        <v>-31.105684694599098</v>
      </c>
      <c r="L562">
        <f>(Table2[[#This Row],[6M Return vs Nifty]]-AVERAGE(Table2[6M Return vs Nifty]))/_xlfn.STDEV.P(Table2[6M Return vs Nifty])</f>
        <v>-1.3247171922574792</v>
      </c>
      <c r="M562">
        <v>3.0192649415508099</v>
      </c>
      <c r="N562">
        <f>(Table2[[#This Row],[1W Return vs Nifty]]-AVERAGE(Table2[1W Return vs Nifty]))/_xlfn.STDEV.P(Table2[1W Return vs Nifty])</f>
        <v>7.7633455566434084E-2</v>
      </c>
      <c r="O562">
        <v>395.72</v>
      </c>
      <c r="P562">
        <v>395.95915785004098</v>
      </c>
      <c r="Q562">
        <v>413.33918148126702</v>
      </c>
      <c r="R562">
        <v>47.124971959049901</v>
      </c>
      <c r="S562" s="1">
        <f>(Table2[[#This Row],[Close Price]]-Table2[[#This Row],[20D EMA]])/Table2[[#This Row],[20D EMA]]</f>
        <v>-1.945820276963607E-3</v>
      </c>
      <c r="T562" s="1">
        <f>(Table2[[#This Row],[Close Price]]-Table2[[#This Row],[50D EMA]])/Table2[[#This Row],[50D EMA]]</f>
        <v>-2.5486412677521255E-3</v>
      </c>
      <c r="U562" s="1">
        <f>(Table2[[#This Row],[Close Price]]-Table2[[#This Row],[200D EMA]])/Table2[[#This Row],[200D EMA]]</f>
        <v>-4.4489325728488793E-2</v>
      </c>
      <c r="V562">
        <v>0.63582287571532803</v>
      </c>
      <c r="W562">
        <v>382.85</v>
      </c>
      <c r="X562">
        <v>398</v>
      </c>
      <c r="Y562">
        <v>382.85</v>
      </c>
      <c r="Z562">
        <v>407.65</v>
      </c>
      <c r="AA562">
        <v>382.85</v>
      </c>
      <c r="AB562">
        <v>407.65</v>
      </c>
      <c r="AC562" s="1">
        <f>(Table2[[#This Row],[Close Price]]/Table2[[#This Row],[Day Low]])-1</f>
        <v>3.1605067258717368E-2</v>
      </c>
      <c r="AD562" s="1">
        <f>(Table2[[#This Row],[Day High]]/Table2[[#This Row],[Close Price]])-1</f>
        <v>7.7224965185467287E-3</v>
      </c>
      <c r="AE562" s="1">
        <f>(Table2[[#This Row],[Close Price]]/Table2[[#This Row],[Current Week Low]])-1</f>
        <v>3.1605067258717368E-2</v>
      </c>
      <c r="AF562" s="1">
        <f>(Table2[[#This Row],[Current Week High]]/Table2[[#This Row],[Close Price]])-1</f>
        <v>3.2155969110013949E-2</v>
      </c>
      <c r="AG562" s="1">
        <f>(Table2[[#This Row],[Close Price]]/Table2[[#This Row],[Current Month Low]])-1</f>
        <v>3.1605067258717368E-2</v>
      </c>
      <c r="AH562" s="1">
        <f>(Table2[[#This Row],[Current Month High]]/Table2[[#This Row],[Close Price]])-1</f>
        <v>3.2155969110013949E-2</v>
      </c>
      <c r="AI562">
        <v>31.586276743891599</v>
      </c>
      <c r="AJ562">
        <v>17.4397859054415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-0.05</v>
      </c>
      <c r="AM562" t="s">
        <v>3174</v>
      </c>
      <c r="AN562">
        <v>-1.31</v>
      </c>
      <c r="AO562" t="s">
        <v>3174</v>
      </c>
      <c r="AP562">
        <v>9.5515211566281996E-2</v>
      </c>
      <c r="AQ562">
        <f>(Table2[[#This Row],[Sharpe Ratio]]-AVERAGE(Table2[Sharpe Ratio]))/_xlfn.STDEV.P(Table2[Sharpe Ratio])</f>
        <v>0.39783093947394282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592</v>
      </c>
      <c r="AT562">
        <f>_xlfn.RANK.AVG(Table2[[#This Row],[6M Return vs Nifty Z-Score]],Table2[6M Return vs Nifty Z-Score])</f>
        <v>700</v>
      </c>
      <c r="AU562">
        <f>_xlfn.RANK.AVG(Table2[[#This Row],[Sharpe Ratio Z-Score]],Table2[Sharpe Ratio Z-Score])</f>
        <v>243</v>
      </c>
      <c r="AV562">
        <f>(Table2[[#This Row],[Rank 1Y]]+Table2[[#This Row],[Rank 6M]]+Table2[[#This Row],[Rank Sharpe]])/3</f>
        <v>511.66666666666669</v>
      </c>
    </row>
    <row r="563" spans="1:48" x14ac:dyDescent="0.3">
      <c r="A563" t="s">
        <v>1130</v>
      </c>
      <c r="B563" t="s">
        <v>1131</v>
      </c>
      <c r="C563" t="s">
        <v>3129</v>
      </c>
      <c r="D563" t="s">
        <v>579</v>
      </c>
      <c r="E563">
        <v>11280.151699374999</v>
      </c>
      <c r="F563">
        <v>847.15</v>
      </c>
      <c r="G563">
        <v>-16.3848746566212</v>
      </c>
      <c r="H563">
        <f>(Table2[[#This Row],[1Y Return vs Nifty]]-AVERAGE(Table2[1Y Return vs Nifty]))/_xlfn.STDEV.P(Table2[1Y Return vs Nifty])</f>
        <v>-0.70279036794708905</v>
      </c>
      <c r="I563">
        <v>1.9849606198824501</v>
      </c>
      <c r="J563">
        <f>(Table2[[#This Row],[1M Return vs Nifty]]-AVERAGE(Table2[1M Return vs Nifty]))/_xlfn.STDEV.P(Table2[1M Return vs Nifty])</f>
        <v>9.8806026894164206E-2</v>
      </c>
      <c r="K563">
        <v>-6.3491148426204997</v>
      </c>
      <c r="L563">
        <f>(Table2[[#This Row],[6M Return vs Nifty]]-AVERAGE(Table2[6M Return vs Nifty]))/_xlfn.STDEV.P(Table2[6M Return vs Nifty])</f>
        <v>-0.50391131603073913</v>
      </c>
      <c r="M563">
        <v>4.5439146636510399</v>
      </c>
      <c r="N563">
        <f>(Table2[[#This Row],[1W Return vs Nifty]]-AVERAGE(Table2[1W Return vs Nifty]))/_xlfn.STDEV.P(Table2[1W Return vs Nifty])</f>
        <v>0.44658514796847298</v>
      </c>
      <c r="O563">
        <v>875.57</v>
      </c>
      <c r="P563">
        <v>863.14004163440597</v>
      </c>
      <c r="Q563">
        <v>811.91721114483096</v>
      </c>
      <c r="R563">
        <v>35.9981026200306</v>
      </c>
      <c r="S563" s="1">
        <f>(Table2[[#This Row],[Close Price]]-Table2[[#This Row],[20D EMA]])/Table2[[#This Row],[20D EMA]]</f>
        <v>-3.2458855374213454E-2</v>
      </c>
      <c r="T563" s="1">
        <f>(Table2[[#This Row],[Close Price]]-Table2[[#This Row],[50D EMA]])/Table2[[#This Row],[50D EMA]]</f>
        <v>-1.8525431405230514E-2</v>
      </c>
      <c r="U563" s="1">
        <f>(Table2[[#This Row],[Close Price]]-Table2[[#This Row],[200D EMA]])/Table2[[#This Row],[200D EMA]]</f>
        <v>4.3394558424854159E-2</v>
      </c>
      <c r="V563">
        <v>0.88795345744339005</v>
      </c>
      <c r="W563">
        <v>833</v>
      </c>
      <c r="X563">
        <v>880</v>
      </c>
      <c r="Y563">
        <v>833</v>
      </c>
      <c r="Z563">
        <v>925.45</v>
      </c>
      <c r="AA563">
        <v>833</v>
      </c>
      <c r="AB563">
        <v>925.45</v>
      </c>
      <c r="AC563" s="1">
        <f>(Table2[[#This Row],[Close Price]]/Table2[[#This Row],[Day Low]])-1</f>
        <v>1.6986794717887221E-2</v>
      </c>
      <c r="AD563" s="1">
        <f>(Table2[[#This Row],[Day High]]/Table2[[#This Row],[Close Price]])-1</f>
        <v>3.8777076078616579E-2</v>
      </c>
      <c r="AE563" s="1">
        <f>(Table2[[#This Row],[Close Price]]/Table2[[#This Row],[Current Week Low]])-1</f>
        <v>1.6986794717887221E-2</v>
      </c>
      <c r="AF563" s="1">
        <f>(Table2[[#This Row],[Current Week High]]/Table2[[#This Row],[Close Price]])-1</f>
        <v>9.2427551201086144E-2</v>
      </c>
      <c r="AG563" s="1">
        <f>(Table2[[#This Row],[Close Price]]/Table2[[#This Row],[Current Month Low]])-1</f>
        <v>1.6986794717887221E-2</v>
      </c>
      <c r="AH563" s="1">
        <f>(Table2[[#This Row],[Current Month High]]/Table2[[#This Row],[Close Price]])-1</f>
        <v>9.2427551201086144E-2</v>
      </c>
      <c r="AI563">
        <v>12.347282063389001</v>
      </c>
      <c r="AJ563">
        <v>24.580882352941099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-0.04</v>
      </c>
      <c r="AM563" t="s">
        <v>3174</v>
      </c>
      <c r="AN563">
        <v>-3.88</v>
      </c>
      <c r="AO563" t="s">
        <v>3174</v>
      </c>
      <c r="AP563">
        <v>7.2072141381530003E-3</v>
      </c>
      <c r="AQ563">
        <f>(Table2[[#This Row],[Sharpe Ratio]]-AVERAGE(Table2[Sharpe Ratio]))/_xlfn.STDEV.P(Table2[Sharpe Ratio])</f>
        <v>-0.63317435003388189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-1.2944848591490727</v>
      </c>
      <c r="AS563">
        <f>_xlfn.RANK.AVG(Table2[[#This Row],[1Y Return vs Nifty Z-Score]],Table2[1Y Return vs Nifty Z-Score])</f>
        <v>556</v>
      </c>
      <c r="AT563">
        <f>_xlfn.RANK.AVG(Table2[[#This Row],[6M Return vs Nifty Z-Score]],Table2[6M Return vs Nifty Z-Score])</f>
        <v>492</v>
      </c>
      <c r="AU563">
        <f>_xlfn.RANK.AVG(Table2[[#This Row],[Sharpe Ratio Z-Score]],Table2[Sharpe Ratio Z-Score])</f>
        <v>492</v>
      </c>
      <c r="AV563">
        <f>(Table2[[#This Row],[Rank 1Y]]+Table2[[#This Row],[Rank 6M]]+Table2[[#This Row],[Rank Sharpe]])/3</f>
        <v>513.33333333333337</v>
      </c>
    </row>
    <row r="564" spans="1:48" x14ac:dyDescent="0.3">
      <c r="A564" t="s">
        <v>1191</v>
      </c>
      <c r="B564" t="s">
        <v>1192</v>
      </c>
      <c r="C564" t="s">
        <v>3138</v>
      </c>
      <c r="D564" t="s">
        <v>738</v>
      </c>
      <c r="E564">
        <v>10294.946201610001</v>
      </c>
      <c r="F564">
        <v>7982.1</v>
      </c>
      <c r="G564">
        <v>-32.507527906446299</v>
      </c>
      <c r="H564">
        <f>(Table2[[#This Row],[1Y Return vs Nifty]]-AVERAGE(Table2[1Y Return vs Nifty]))/_xlfn.STDEV.P(Table2[1Y Return vs Nifty])</f>
        <v>-0.97735533440684252</v>
      </c>
      <c r="I564">
        <v>-8.8526475986175797</v>
      </c>
      <c r="J564">
        <f>(Table2[[#This Row],[1M Return vs Nifty]]-AVERAGE(Table2[1M Return vs Nifty]))/_xlfn.STDEV.P(Table2[1M Return vs Nifty])</f>
        <v>-0.89280300081627983</v>
      </c>
      <c r="K564">
        <v>-4.6103432726083904</v>
      </c>
      <c r="L564">
        <f>(Table2[[#This Row],[6M Return vs Nifty]]-AVERAGE(Table2[6M Return vs Nifty]))/_xlfn.STDEV.P(Table2[6M Return vs Nifty])</f>
        <v>-0.44626221800887123</v>
      </c>
      <c r="M564">
        <v>4.3403651832221302</v>
      </c>
      <c r="N564">
        <f>(Table2[[#This Row],[1W Return vs Nifty]]-AVERAGE(Table2[1W Return vs Nifty]))/_xlfn.STDEV.P(Table2[1W Return vs Nifty])</f>
        <v>0.39732798141853876</v>
      </c>
      <c r="O564">
        <v>8399.02</v>
      </c>
      <c r="P564">
        <v>8696.3274065177193</v>
      </c>
      <c r="Q564">
        <v>8271.1705863748593</v>
      </c>
      <c r="R564">
        <v>21.559123679418299</v>
      </c>
      <c r="S564" s="1">
        <f>(Table2[[#This Row],[Close Price]]-Table2[[#This Row],[20D EMA]])/Table2[[#This Row],[20D EMA]]</f>
        <v>-4.9639124564532532E-2</v>
      </c>
      <c r="T564" s="1">
        <f>(Table2[[#This Row],[Close Price]]-Table2[[#This Row],[50D EMA]])/Table2[[#This Row],[50D EMA]]</f>
        <v>-8.2129774228879668E-2</v>
      </c>
      <c r="U564" s="1">
        <f>(Table2[[#This Row],[Close Price]]-Table2[[#This Row],[200D EMA]])/Table2[[#This Row],[200D EMA]]</f>
        <v>-3.4949174769898519E-2</v>
      </c>
      <c r="V564">
        <v>0.465696997905515</v>
      </c>
      <c r="W564">
        <v>7902</v>
      </c>
      <c r="X564">
        <v>8161.8</v>
      </c>
      <c r="Y564">
        <v>7902</v>
      </c>
      <c r="Z564">
        <v>8272.7999999999993</v>
      </c>
      <c r="AA564">
        <v>7902</v>
      </c>
      <c r="AB564">
        <v>8272.7999999999993</v>
      </c>
      <c r="AC564" s="1">
        <f>(Table2[[#This Row],[Close Price]]/Table2[[#This Row],[Day Low]])-1</f>
        <v>1.0136674259681122E-2</v>
      </c>
      <c r="AD564" s="1">
        <f>(Table2[[#This Row],[Day High]]/Table2[[#This Row],[Close Price]])-1</f>
        <v>2.2512872552335805E-2</v>
      </c>
      <c r="AE564" s="1">
        <f>(Table2[[#This Row],[Close Price]]/Table2[[#This Row],[Current Week Low]])-1</f>
        <v>1.0136674259681122E-2</v>
      </c>
      <c r="AF564" s="1">
        <f>(Table2[[#This Row],[Current Week High]]/Table2[[#This Row],[Close Price]])-1</f>
        <v>3.6418987484496457E-2</v>
      </c>
      <c r="AG564" s="1">
        <f>(Table2[[#This Row],[Close Price]]/Table2[[#This Row],[Current Month Low]])-1</f>
        <v>1.0136674259681122E-2</v>
      </c>
      <c r="AH564" s="1">
        <f>(Table2[[#This Row],[Current Month High]]/Table2[[#This Row],[Close Price]])-1</f>
        <v>3.6418987484496457E-2</v>
      </c>
      <c r="AI564">
        <v>35.176833164204901</v>
      </c>
      <c r="AJ564">
        <v>21.102378929481699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-0.11</v>
      </c>
      <c r="AM564" t="s">
        <v>3174</v>
      </c>
      <c r="AN564">
        <v>-4.7699999999999996</v>
      </c>
      <c r="AO564" t="s">
        <v>3174</v>
      </c>
      <c r="AP564">
        <v>3.4003806394232998E-2</v>
      </c>
      <c r="AQ564">
        <f>(Table2[[#This Row],[Sharpe Ratio]]-AVERAGE(Table2[Sharpe Ratio]))/_xlfn.STDEV.P(Table2[Sharpe Ratio])</f>
        <v>-0.32032127713651543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655</v>
      </c>
      <c r="AT564">
        <f>_xlfn.RANK.AVG(Table2[[#This Row],[6M Return vs Nifty Z-Score]],Table2[6M Return vs Nifty Z-Score])</f>
        <v>469</v>
      </c>
      <c r="AU564">
        <f>_xlfn.RANK.AVG(Table2[[#This Row],[Sharpe Ratio Z-Score]],Table2[Sharpe Ratio Z-Score])</f>
        <v>422</v>
      </c>
      <c r="AV564">
        <f>(Table2[[#This Row],[Rank 1Y]]+Table2[[#This Row],[Rank 6M]]+Table2[[#This Row],[Rank Sharpe]])/3</f>
        <v>515.33333333333337</v>
      </c>
    </row>
    <row r="565" spans="1:48" x14ac:dyDescent="0.3">
      <c r="A565" t="s">
        <v>1823</v>
      </c>
      <c r="B565" t="s">
        <v>1824</v>
      </c>
      <c r="C565" t="s">
        <v>3139</v>
      </c>
      <c r="D565" t="s">
        <v>292</v>
      </c>
      <c r="E565">
        <v>4307.5303497000004</v>
      </c>
      <c r="F565">
        <v>195.75</v>
      </c>
      <c r="G565">
        <v>3.5170992642103198</v>
      </c>
      <c r="H565">
        <f>(Table2[[#This Row],[1Y Return vs Nifty]]-AVERAGE(Table2[1Y Return vs Nifty]))/_xlfn.STDEV.P(Table2[1Y Return vs Nifty])</f>
        <v>-0.36386446552992502</v>
      </c>
      <c r="I565">
        <v>-5.7062976512358698</v>
      </c>
      <c r="J565">
        <f>(Table2[[#This Row],[1M Return vs Nifty]]-AVERAGE(Table2[1M Return vs Nifty]))/_xlfn.STDEV.P(Table2[1M Return vs Nifty])</f>
        <v>-0.6049213068799586</v>
      </c>
      <c r="K565">
        <v>-15.615854294978501</v>
      </c>
      <c r="L565">
        <f>(Table2[[#This Row],[6M Return vs Nifty]]-AVERAGE(Table2[6M Return vs Nifty]))/_xlfn.STDEV.P(Table2[6M Return vs Nifty])</f>
        <v>-0.81115073738174281</v>
      </c>
      <c r="M565">
        <v>2.2025870909562899</v>
      </c>
      <c r="N565">
        <f>(Table2[[#This Row],[1W Return vs Nifty]]-AVERAGE(Table2[1W Return vs Nifty]))/_xlfn.STDEV.P(Table2[1W Return vs Nifty])</f>
        <v>-0.11999533139785416</v>
      </c>
      <c r="O565">
        <v>203.84</v>
      </c>
      <c r="P565">
        <v>201.36865781757899</v>
      </c>
      <c r="Q565">
        <v>190.34805171275201</v>
      </c>
      <c r="R565">
        <v>28.8855376872317</v>
      </c>
      <c r="S565" s="1">
        <f>(Table2[[#This Row],[Close Price]]-Table2[[#This Row],[20D EMA]])/Table2[[#This Row],[20D EMA]]</f>
        <v>-3.9687990580847737E-2</v>
      </c>
      <c r="T565" s="1">
        <f>(Table2[[#This Row],[Close Price]]-Table2[[#This Row],[50D EMA]])/Table2[[#This Row],[50D EMA]]</f>
        <v>-2.7902345272961822E-2</v>
      </c>
      <c r="U565" s="1">
        <f>(Table2[[#This Row],[Close Price]]-Table2[[#This Row],[200D EMA]])/Table2[[#This Row],[200D EMA]]</f>
        <v>2.8379320085712735E-2</v>
      </c>
      <c r="V565">
        <v>0.71008908788784697</v>
      </c>
      <c r="W565">
        <v>192.55</v>
      </c>
      <c r="X565">
        <v>198.38</v>
      </c>
      <c r="Y565">
        <v>192.55</v>
      </c>
      <c r="Z565">
        <v>206.95</v>
      </c>
      <c r="AA565">
        <v>192.55</v>
      </c>
      <c r="AB565">
        <v>202.9</v>
      </c>
      <c r="AC565" s="1">
        <f>(Table2[[#This Row],[Close Price]]/Table2[[#This Row],[Day Low]])-1</f>
        <v>1.6619059984419593E-2</v>
      </c>
      <c r="AD565" s="1">
        <f>(Table2[[#This Row],[Day High]]/Table2[[#This Row],[Close Price]])-1</f>
        <v>1.3435504469987203E-2</v>
      </c>
      <c r="AE565" s="1">
        <f>(Table2[[#This Row],[Close Price]]/Table2[[#This Row],[Current Week Low]])-1</f>
        <v>1.6619059984419593E-2</v>
      </c>
      <c r="AF565" s="1">
        <f>(Table2[[#This Row],[Current Week High]]/Table2[[#This Row],[Close Price]])-1</f>
        <v>5.721583652618123E-2</v>
      </c>
      <c r="AG565" s="1">
        <f>(Table2[[#This Row],[Close Price]]/Table2[[#This Row],[Current Month Low]])-1</f>
        <v>1.6619059984419593E-2</v>
      </c>
      <c r="AH565" s="1">
        <f>(Table2[[#This Row],[Current Month High]]/Table2[[#This Row],[Close Price]])-1</f>
        <v>3.6526181353767617E-2</v>
      </c>
      <c r="AI565">
        <v>21.507024265644901</v>
      </c>
      <c r="AJ565">
        <v>42.883211678832097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0.05</v>
      </c>
      <c r="AM565" t="s">
        <v>3175</v>
      </c>
      <c r="AN565">
        <v>-7.53</v>
      </c>
      <c r="AO565" t="s">
        <v>3174</v>
      </c>
      <c r="AQ565">
        <f>(Table2[[#This Row],[Sharpe Ratio]]-AVERAGE(Table2[Sharpe Ratio]))/_xlfn.STDEV.P(Table2[Sharpe Ratio])</f>
        <v>-0.71731934386752538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-2.6172511850570062</v>
      </c>
      <c r="AS565">
        <f>_xlfn.RANK.AVG(Table2[[#This Row],[1Y Return vs Nifty Z-Score]],Table2[1Y Return vs Nifty Z-Score])</f>
        <v>420</v>
      </c>
      <c r="AT565">
        <f>_xlfn.RANK.AVG(Table2[[#This Row],[6M Return vs Nifty Z-Score]],Table2[6M Return vs Nifty Z-Score])</f>
        <v>588</v>
      </c>
      <c r="AU565">
        <f>_xlfn.RANK.AVG(Table2[[#This Row],[Sharpe Ratio Z-Score]],Table2[Sharpe Ratio Z-Score])</f>
        <v>541.5</v>
      </c>
      <c r="AV565">
        <f>(Table2[[#This Row],[Rank 1Y]]+Table2[[#This Row],[Rank 6M]]+Table2[[#This Row],[Rank Sharpe]])/3</f>
        <v>516.5</v>
      </c>
    </row>
    <row r="566" spans="1:48" x14ac:dyDescent="0.3">
      <c r="A566" t="s">
        <v>1976</v>
      </c>
      <c r="B566" t="s">
        <v>1977</v>
      </c>
      <c r="C566" t="s">
        <v>3140</v>
      </c>
      <c r="D566" t="s">
        <v>436</v>
      </c>
      <c r="E566">
        <v>3520.019409555</v>
      </c>
      <c r="F566">
        <v>488.55</v>
      </c>
      <c r="G566">
        <v>-1.7561825141480301</v>
      </c>
      <c r="H566">
        <f>(Table2[[#This Row],[1Y Return vs Nifty]]-AVERAGE(Table2[1Y Return vs Nifty]))/_xlfn.STDEV.P(Table2[1Y Return vs Nifty])</f>
        <v>-0.45366720532546678</v>
      </c>
      <c r="I566">
        <v>2.5937511396264701</v>
      </c>
      <c r="J566">
        <f>(Table2[[#This Row],[1M Return vs Nifty]]-AVERAGE(Table2[1M Return vs Nifty]))/_xlfn.STDEV.P(Table2[1M Return vs Nifty])</f>
        <v>0.15450855490511453</v>
      </c>
      <c r="K566">
        <v>1.6473216716530299</v>
      </c>
      <c r="L566">
        <f>(Table2[[#This Row],[6M Return vs Nifty]]-AVERAGE(Table2[6M Return vs Nifty]))/_xlfn.STDEV.P(Table2[6M Return vs Nifty])</f>
        <v>-0.23878888109594892</v>
      </c>
      <c r="M566">
        <v>1.06307270904013</v>
      </c>
      <c r="N566">
        <f>(Table2[[#This Row],[1W Return vs Nifty]]-AVERAGE(Table2[1W Return vs Nifty]))/_xlfn.STDEV.P(Table2[1W Return vs Nifty])</f>
        <v>-0.39574769184513586</v>
      </c>
      <c r="O566">
        <v>487.61</v>
      </c>
      <c r="P566">
        <v>488.61612183663698</v>
      </c>
      <c r="Q566">
        <v>460.98559109032101</v>
      </c>
      <c r="R566">
        <v>50.857787521669401</v>
      </c>
      <c r="S566" s="1">
        <f>(Table2[[#This Row],[Close Price]]-Table2[[#This Row],[20D EMA]])/Table2[[#This Row],[20D EMA]]</f>
        <v>1.9277701441725921E-3</v>
      </c>
      <c r="T566" s="1">
        <f>(Table2[[#This Row],[Close Price]]-Table2[[#This Row],[50D EMA]])/Table2[[#This Row],[50D EMA]]</f>
        <v>-1.3532471337299374E-4</v>
      </c>
      <c r="U566" s="1">
        <f>(Table2[[#This Row],[Close Price]]-Table2[[#This Row],[200D EMA]])/Table2[[#This Row],[200D EMA]]</f>
        <v>5.979451297921002E-2</v>
      </c>
      <c r="V566">
        <v>0.78507714053351596</v>
      </c>
      <c r="W566">
        <v>478</v>
      </c>
      <c r="X566">
        <v>494</v>
      </c>
      <c r="Y566">
        <v>471.15</v>
      </c>
      <c r="Z566">
        <v>498.15</v>
      </c>
      <c r="AA566">
        <v>471.15</v>
      </c>
      <c r="AB566">
        <v>494</v>
      </c>
      <c r="AC566" s="1">
        <f>(Table2[[#This Row],[Close Price]]/Table2[[#This Row],[Day Low]])-1</f>
        <v>2.2071129707113002E-2</v>
      </c>
      <c r="AD566" s="1">
        <f>(Table2[[#This Row],[Day High]]/Table2[[#This Row],[Close Price]])-1</f>
        <v>1.1155460034796727E-2</v>
      </c>
      <c r="AE566" s="1">
        <f>(Table2[[#This Row],[Close Price]]/Table2[[#This Row],[Current Week Low]])-1</f>
        <v>3.693091372174484E-2</v>
      </c>
      <c r="AF566" s="1">
        <f>(Table2[[#This Row],[Current Week High]]/Table2[[#This Row],[Close Price]])-1</f>
        <v>1.964998464844947E-2</v>
      </c>
      <c r="AG566" s="1">
        <f>(Table2[[#This Row],[Close Price]]/Table2[[#This Row],[Current Month Low]])-1</f>
        <v>3.693091372174484E-2</v>
      </c>
      <c r="AH566" s="1">
        <f>(Table2[[#This Row],[Current Month High]]/Table2[[#This Row],[Close Price]])-1</f>
        <v>1.1155460034796727E-2</v>
      </c>
      <c r="AI566">
        <v>13.5400675468222</v>
      </c>
      <c r="AJ566">
        <v>40.367763252406199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-7.0000000000000007E-2</v>
      </c>
      <c r="AM566" t="s">
        <v>3174</v>
      </c>
      <c r="AN566">
        <v>3.92</v>
      </c>
      <c r="AO566" t="s">
        <v>3175</v>
      </c>
      <c r="AP566">
        <v>-8.5375668127224996E-2</v>
      </c>
      <c r="AQ566">
        <f>(Table2[[#This Row],[Sharpe Ratio]]-AVERAGE(Table2[Sharpe Ratio]))/_xlfn.STDEV.P(Table2[Sharpe Ratio])</f>
        <v>-1.714089376005016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445</v>
      </c>
      <c r="AT566">
        <f>_xlfn.RANK.AVG(Table2[[#This Row],[6M Return vs Nifty Z-Score]],Table2[6M Return vs Nifty Z-Score])</f>
        <v>405</v>
      </c>
      <c r="AU566">
        <f>_xlfn.RANK.AVG(Table2[[#This Row],[Sharpe Ratio Z-Score]],Table2[Sharpe Ratio Z-Score])</f>
        <v>701</v>
      </c>
      <c r="AV566">
        <f>(Table2[[#This Row],[Rank 1Y]]+Table2[[#This Row],[Rank 6M]]+Table2[[#This Row],[Rank Sharpe]])/3</f>
        <v>517</v>
      </c>
    </row>
    <row r="567" spans="1:48" x14ac:dyDescent="0.3">
      <c r="A567" t="s">
        <v>501</v>
      </c>
      <c r="B567" t="s">
        <v>502</v>
      </c>
      <c r="C567" t="s">
        <v>3135</v>
      </c>
      <c r="D567" t="s">
        <v>190</v>
      </c>
      <c r="E567">
        <v>43289.0546712</v>
      </c>
      <c r="F567">
        <v>696.8</v>
      </c>
      <c r="G567">
        <v>-7.0961610783582403</v>
      </c>
      <c r="H567">
        <f>(Table2[[#This Row],[1Y Return vs Nifty]]-AVERAGE(Table2[1Y Return vs Nifty]))/_xlfn.STDEV.P(Table2[1Y Return vs Nifty])</f>
        <v>-0.54460577558803103</v>
      </c>
      <c r="I567">
        <v>1.27128761028519</v>
      </c>
      <c r="J567">
        <f>(Table2[[#This Row],[1M Return vs Nifty]]-AVERAGE(Table2[1M Return vs Nifty]))/_xlfn.STDEV.P(Table2[1M Return vs Nifty])</f>
        <v>3.3507061948938308E-2</v>
      </c>
      <c r="K567">
        <v>-6.0293924158833896</v>
      </c>
      <c r="L567">
        <f>(Table2[[#This Row],[6M Return vs Nifty]]-AVERAGE(Table2[6M Return vs Nifty]))/_xlfn.STDEV.P(Table2[6M Return vs Nifty])</f>
        <v>-0.49331089568994135</v>
      </c>
      <c r="M567">
        <v>-0.496177966437927</v>
      </c>
      <c r="N567">
        <f>(Table2[[#This Row],[1W Return vs Nifty]]-AVERAGE(Table2[1W Return vs Nifty]))/_xlfn.STDEV.P(Table2[1W Return vs Nifty])</f>
        <v>-0.7730725076750844</v>
      </c>
      <c r="O567">
        <v>723.46</v>
      </c>
      <c r="P567">
        <v>708.21476564043996</v>
      </c>
      <c r="Q567">
        <v>657.11388218058403</v>
      </c>
      <c r="R567">
        <v>32.533728577055903</v>
      </c>
      <c r="S567" s="1">
        <f>(Table2[[#This Row],[Close Price]]-Table2[[#This Row],[20D EMA]])/Table2[[#This Row],[20D EMA]]</f>
        <v>-3.6850689740967134E-2</v>
      </c>
      <c r="T567" s="1">
        <f>(Table2[[#This Row],[Close Price]]-Table2[[#This Row],[50D EMA]])/Table2[[#This Row],[50D EMA]]</f>
        <v>-1.6117661187306107E-2</v>
      </c>
      <c r="U567" s="1">
        <f>(Table2[[#This Row],[Close Price]]-Table2[[#This Row],[200D EMA]])/Table2[[#This Row],[200D EMA]]</f>
        <v>6.0394581358896977E-2</v>
      </c>
      <c r="V567">
        <v>1.09142034494941</v>
      </c>
      <c r="W567">
        <v>686.55</v>
      </c>
      <c r="X567">
        <v>711</v>
      </c>
      <c r="Y567">
        <v>686.55</v>
      </c>
      <c r="Z567">
        <v>746.3</v>
      </c>
      <c r="AA567">
        <v>686.55</v>
      </c>
      <c r="AB567">
        <v>745.7</v>
      </c>
      <c r="AC567" s="1">
        <f>(Table2[[#This Row],[Close Price]]/Table2[[#This Row],[Day Low]])-1</f>
        <v>1.4929721069113722E-2</v>
      </c>
      <c r="AD567" s="1">
        <f>(Table2[[#This Row],[Day High]]/Table2[[#This Row],[Close Price]])-1</f>
        <v>2.0378874856486817E-2</v>
      </c>
      <c r="AE567" s="1">
        <f>(Table2[[#This Row],[Close Price]]/Table2[[#This Row],[Current Week Low]])-1</f>
        <v>1.4929721069113722E-2</v>
      </c>
      <c r="AF567" s="1">
        <f>(Table2[[#This Row],[Current Week High]]/Table2[[#This Row],[Close Price]])-1</f>
        <v>7.1039035591274446E-2</v>
      </c>
      <c r="AG567" s="1">
        <f>(Table2[[#This Row],[Close Price]]/Table2[[#This Row],[Current Month Low]])-1</f>
        <v>1.4929721069113722E-2</v>
      </c>
      <c r="AH567" s="1">
        <f>(Table2[[#This Row],[Current Month High]]/Table2[[#This Row],[Close Price]])-1</f>
        <v>7.0177956371986427E-2</v>
      </c>
      <c r="AI567">
        <v>10.3114236509759</v>
      </c>
      <c r="AJ567">
        <v>42.7576316328621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-0.04</v>
      </c>
      <c r="AM567" t="s">
        <v>3174</v>
      </c>
      <c r="AN567">
        <v>-6.52</v>
      </c>
      <c r="AO567" t="s">
        <v>3174</v>
      </c>
      <c r="AP567">
        <v>-8.6390032800759999E-3</v>
      </c>
      <c r="AQ567">
        <f>(Table2[[#This Row],[Sharpe Ratio]]-AVERAGE(Table2[Sharpe Ratio]))/_xlfn.STDEV.P(Table2[Sharpe Ratio])</f>
        <v>-0.81818062865753327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-2.5956627456616514</v>
      </c>
      <c r="AS567">
        <f>_xlfn.RANK.AVG(Table2[[#This Row],[1Y Return vs Nifty Z-Score]],Table2[1Y Return vs Nifty Z-Score])</f>
        <v>484</v>
      </c>
      <c r="AT567">
        <f>_xlfn.RANK.AVG(Table2[[#This Row],[6M Return vs Nifty Z-Score]],Table2[6M Return vs Nifty Z-Score])</f>
        <v>487</v>
      </c>
      <c r="AU567">
        <f>_xlfn.RANK.AVG(Table2[[#This Row],[Sharpe Ratio Z-Score]],Table2[Sharpe Ratio Z-Score])</f>
        <v>581</v>
      </c>
      <c r="AV567">
        <f>(Table2[[#This Row],[Rank 1Y]]+Table2[[#This Row],[Rank 6M]]+Table2[[#This Row],[Rank Sharpe]])/3</f>
        <v>517.33333333333337</v>
      </c>
    </row>
    <row r="568" spans="1:48" x14ac:dyDescent="0.3">
      <c r="A568" t="s">
        <v>442</v>
      </c>
      <c r="B568" t="s">
        <v>443</v>
      </c>
      <c r="C568" t="s">
        <v>3129</v>
      </c>
      <c r="D568" t="s">
        <v>54</v>
      </c>
      <c r="E568">
        <v>53456.613464549999</v>
      </c>
      <c r="F568">
        <v>718.95</v>
      </c>
      <c r="G568">
        <v>-26.520108426675002</v>
      </c>
      <c r="H568">
        <f>(Table2[[#This Row],[1Y Return vs Nifty]]-AVERAGE(Table2[1Y Return vs Nifty]))/_xlfn.STDEV.P(Table2[1Y Return vs Nifty])</f>
        <v>-0.87539099868798587</v>
      </c>
      <c r="I568">
        <v>8.5396399518293595</v>
      </c>
      <c r="J568">
        <f>(Table2[[#This Row],[1M Return vs Nifty]]-AVERAGE(Table2[1M Return vs Nifty]))/_xlfn.STDEV.P(Table2[1M Return vs Nifty])</f>
        <v>0.69853975672308766</v>
      </c>
      <c r="K568">
        <v>4.6786099307652398</v>
      </c>
      <c r="L568">
        <f>(Table2[[#This Row],[6M Return vs Nifty]]-AVERAGE(Table2[6M Return vs Nifty]))/_xlfn.STDEV.P(Table2[6M Return vs Nifty])</f>
        <v>-0.138286298125329</v>
      </c>
      <c r="M568">
        <v>4.4681617820246897</v>
      </c>
      <c r="N568">
        <f>(Table2[[#This Row],[1W Return vs Nifty]]-AVERAGE(Table2[1W Return vs Nifty]))/_xlfn.STDEV.P(Table2[1W Return vs Nifty])</f>
        <v>0.4282536233728611</v>
      </c>
      <c r="O568">
        <v>719.37</v>
      </c>
      <c r="P568">
        <v>691.182561022355</v>
      </c>
      <c r="Q568">
        <v>666.60855441773504</v>
      </c>
      <c r="R568">
        <v>42.450457381084</v>
      </c>
      <c r="S568" s="1">
        <f>(Table2[[#This Row],[Close Price]]-Table2[[#This Row],[20D EMA]])/Table2[[#This Row],[20D EMA]]</f>
        <v>-5.8384419700565639E-4</v>
      </c>
      <c r="T568" s="1">
        <f>(Table2[[#This Row],[Close Price]]-Table2[[#This Row],[50D EMA]])/Table2[[#This Row],[50D EMA]]</f>
        <v>4.0173813032222838E-2</v>
      </c>
      <c r="U568" s="1">
        <f>(Table2[[#This Row],[Close Price]]-Table2[[#This Row],[200D EMA]])/Table2[[#This Row],[200D EMA]]</f>
        <v>7.8519012748019534E-2</v>
      </c>
      <c r="V568">
        <v>0.73328372083114302</v>
      </c>
      <c r="W568">
        <v>716.9</v>
      </c>
      <c r="X568">
        <v>744.65</v>
      </c>
      <c r="Y568">
        <v>716.9</v>
      </c>
      <c r="Z568">
        <v>748.15</v>
      </c>
      <c r="AA568">
        <v>716.9</v>
      </c>
      <c r="AB568">
        <v>748.15</v>
      </c>
      <c r="AC568" s="1">
        <f>(Table2[[#This Row],[Close Price]]/Table2[[#This Row],[Day Low]])-1</f>
        <v>2.8595341051751433E-3</v>
      </c>
      <c r="AD568" s="1">
        <f>(Table2[[#This Row],[Day High]]/Table2[[#This Row],[Close Price]])-1</f>
        <v>3.5746574866124092E-2</v>
      </c>
      <c r="AE568" s="1">
        <f>(Table2[[#This Row],[Close Price]]/Table2[[#This Row],[Current Week Low]])-1</f>
        <v>2.8595341051751433E-3</v>
      </c>
      <c r="AF568" s="1">
        <f>(Table2[[#This Row],[Current Week High]]/Table2[[#This Row],[Close Price]])-1</f>
        <v>4.0614785451004831E-2</v>
      </c>
      <c r="AG568" s="1">
        <f>(Table2[[#This Row],[Close Price]]/Table2[[#This Row],[Current Month Low]])-1</f>
        <v>2.8595341051751433E-3</v>
      </c>
      <c r="AH568" s="1">
        <f>(Table2[[#This Row],[Current Month High]]/Table2[[#This Row],[Close Price]])-1</f>
        <v>4.0614785451004831E-2</v>
      </c>
      <c r="AI568">
        <v>13.1372139926281</v>
      </c>
      <c r="AJ568">
        <v>29.844681235325901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0.15</v>
      </c>
      <c r="AM568" t="s">
        <v>3175</v>
      </c>
      <c r="AN568">
        <v>-7.0000000000000007E-2</v>
      </c>
      <c r="AO568" t="s">
        <v>3174</v>
      </c>
      <c r="AP568">
        <v>-5.2361127930199997E-3</v>
      </c>
      <c r="AQ568">
        <f>(Table2[[#This Row],[Sharpe Ratio]]-AVERAGE(Table2[Sharpe Ratio]))/_xlfn.STDEV.P(Table2[Sharpe Ratio])</f>
        <v>-0.77845151924560296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-0.66533543596296907</v>
      </c>
      <c r="AS568">
        <f>_xlfn.RANK.AVG(Table2[[#This Row],[1Y Return vs Nifty Z-Score]],Table2[1Y Return vs Nifty Z-Score])</f>
        <v>615</v>
      </c>
      <c r="AT568">
        <f>_xlfn.RANK.AVG(Table2[[#This Row],[6M Return vs Nifty Z-Score]],Table2[6M Return vs Nifty Z-Score])</f>
        <v>366</v>
      </c>
      <c r="AU568">
        <f>_xlfn.RANK.AVG(Table2[[#This Row],[Sharpe Ratio Z-Score]],Table2[Sharpe Ratio Z-Score])</f>
        <v>573</v>
      </c>
      <c r="AV568">
        <f>(Table2[[#This Row],[Rank 1Y]]+Table2[[#This Row],[Rank 6M]]+Table2[[#This Row],[Rank Sharpe]])/3</f>
        <v>518</v>
      </c>
    </row>
    <row r="569" spans="1:48" x14ac:dyDescent="0.3">
      <c r="A569" t="s">
        <v>1228</v>
      </c>
      <c r="B569" t="s">
        <v>1229</v>
      </c>
      <c r="C569" t="s">
        <v>3129</v>
      </c>
      <c r="D569" t="s">
        <v>143</v>
      </c>
      <c r="E569">
        <v>9718.6541976799999</v>
      </c>
      <c r="F569">
        <v>90.4</v>
      </c>
      <c r="G569">
        <v>-18.0530309103105</v>
      </c>
      <c r="H569">
        <f>(Table2[[#This Row],[1Y Return vs Nifty]]-AVERAGE(Table2[1Y Return vs Nifty]))/_xlfn.STDEV.P(Table2[1Y Return vs Nifty])</f>
        <v>-0.73119867387209547</v>
      </c>
      <c r="I569">
        <v>7.9913587951288596</v>
      </c>
      <c r="J569">
        <f>(Table2[[#This Row],[1M Return vs Nifty]]-AVERAGE(Table2[1M Return vs Nifty]))/_xlfn.STDEV.P(Table2[1M Return vs Nifty])</f>
        <v>0.6483736560718697</v>
      </c>
      <c r="K569">
        <v>-2.7753188494802798</v>
      </c>
      <c r="L569">
        <f>(Table2[[#This Row],[6M Return vs Nifty]]-AVERAGE(Table2[6M Return vs Nifty]))/_xlfn.STDEV.P(Table2[6M Return vs Nifty])</f>
        <v>-0.38542184963276688</v>
      </c>
      <c r="M569">
        <v>-0.39156580375519201</v>
      </c>
      <c r="N569">
        <f>(Table2[[#This Row],[1W Return vs Nifty]]-AVERAGE(Table2[1W Return vs Nifty]))/_xlfn.STDEV.P(Table2[1W Return vs Nifty])</f>
        <v>-0.74775729336181596</v>
      </c>
      <c r="O569">
        <v>90.16</v>
      </c>
      <c r="P569">
        <v>87.263909810224902</v>
      </c>
      <c r="Q569">
        <v>85.709547371621497</v>
      </c>
      <c r="R569">
        <v>47.989872349725204</v>
      </c>
      <c r="S569" s="1">
        <f>(Table2[[#This Row],[Close Price]]-Table2[[#This Row],[20D EMA]])/Table2[[#This Row],[20D EMA]]</f>
        <v>2.6619343389530734E-3</v>
      </c>
      <c r="T569" s="1">
        <f>(Table2[[#This Row],[Close Price]]-Table2[[#This Row],[50D EMA]])/Table2[[#This Row],[50D EMA]]</f>
        <v>3.5937997696816937E-2</v>
      </c>
      <c r="U569" s="1">
        <f>(Table2[[#This Row],[Close Price]]-Table2[[#This Row],[200D EMA]])/Table2[[#This Row],[200D EMA]]</f>
        <v>5.4724972563926076E-2</v>
      </c>
      <c r="V569">
        <v>4.4307296080741096</v>
      </c>
      <c r="W569">
        <v>87.87</v>
      </c>
      <c r="X569">
        <v>92</v>
      </c>
      <c r="Y569">
        <v>87.87</v>
      </c>
      <c r="Z569">
        <v>96</v>
      </c>
      <c r="AA569">
        <v>87.87</v>
      </c>
      <c r="AB569">
        <v>96</v>
      </c>
      <c r="AC569" s="1">
        <f>(Table2[[#This Row],[Close Price]]/Table2[[#This Row],[Day Low]])-1</f>
        <v>2.8792534425856386E-2</v>
      </c>
      <c r="AD569" s="1">
        <f>(Table2[[#This Row],[Day High]]/Table2[[#This Row],[Close Price]])-1</f>
        <v>1.7699115044247815E-2</v>
      </c>
      <c r="AE569" s="1">
        <f>(Table2[[#This Row],[Close Price]]/Table2[[#This Row],[Current Week Low]])-1</f>
        <v>2.8792534425856386E-2</v>
      </c>
      <c r="AF569" s="1">
        <f>(Table2[[#This Row],[Current Week High]]/Table2[[#This Row],[Close Price]])-1</f>
        <v>6.1946902654867131E-2</v>
      </c>
      <c r="AG569" s="1">
        <f>(Table2[[#This Row],[Close Price]]/Table2[[#This Row],[Current Month Low]])-1</f>
        <v>2.8792534425856386E-2</v>
      </c>
      <c r="AH569" s="1">
        <f>(Table2[[#This Row],[Current Month High]]/Table2[[#This Row],[Close Price]])-1</f>
        <v>6.1946902654867131E-2</v>
      </c>
      <c r="AI569">
        <v>17.046460176991101</v>
      </c>
      <c r="AJ569">
        <v>24.861878453038599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0.11</v>
      </c>
      <c r="AM569" t="s">
        <v>3175</v>
      </c>
      <c r="AN569">
        <v>4.1399999999999997</v>
      </c>
      <c r="AO569" t="s">
        <v>3175</v>
      </c>
      <c r="AQ569">
        <f>(Table2[[#This Row],[Sharpe Ratio]]-AVERAGE(Table2[Sharpe Ratio]))/_xlfn.STDEV.P(Table2[Sharpe Ratio])</f>
        <v>-0.71731934386752538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-1.933323504662334</v>
      </c>
      <c r="AS569">
        <f>_xlfn.RANK.AVG(Table2[[#This Row],[1Y Return vs Nifty Z-Score]],Table2[1Y Return vs Nifty Z-Score])</f>
        <v>568</v>
      </c>
      <c r="AT569">
        <f>_xlfn.RANK.AVG(Table2[[#This Row],[6M Return vs Nifty Z-Score]],Table2[6M Return vs Nifty Z-Score])</f>
        <v>451</v>
      </c>
      <c r="AU569">
        <f>_xlfn.RANK.AVG(Table2[[#This Row],[Sharpe Ratio Z-Score]],Table2[Sharpe Ratio Z-Score])</f>
        <v>541.5</v>
      </c>
      <c r="AV569">
        <f>(Table2[[#This Row],[Rank 1Y]]+Table2[[#This Row],[Rank 6M]]+Table2[[#This Row],[Rank Sharpe]])/3</f>
        <v>520.16666666666663</v>
      </c>
    </row>
    <row r="570" spans="1:48" x14ac:dyDescent="0.3">
      <c r="A570" t="s">
        <v>1558</v>
      </c>
      <c r="B570" t="s">
        <v>1559</v>
      </c>
      <c r="C570" t="s">
        <v>3129</v>
      </c>
      <c r="D570" t="s">
        <v>24</v>
      </c>
      <c r="E570">
        <v>6286.9156999830002</v>
      </c>
      <c r="F570">
        <v>24.03</v>
      </c>
      <c r="G570">
        <v>-29.800350582276302</v>
      </c>
      <c r="H570">
        <f>(Table2[[#This Row],[1Y Return vs Nifty]]-AVERAGE(Table2[1Y Return vs Nifty]))/_xlfn.STDEV.P(Table2[1Y Return vs Nifty])</f>
        <v>-0.93125274572657035</v>
      </c>
      <c r="I570">
        <v>-3.2536276624082099</v>
      </c>
      <c r="J570">
        <f>(Table2[[#This Row],[1M Return vs Nifty]]-AVERAGE(Table2[1M Return vs Nifty]))/_xlfn.STDEV.P(Table2[1M Return vs Nifty])</f>
        <v>-0.38050927298078596</v>
      </c>
      <c r="K570">
        <v>-29.646032054383198</v>
      </c>
      <c r="L570">
        <f>(Table2[[#This Row],[6M Return vs Nifty]]-AVERAGE(Table2[6M Return vs Nifty]))/_xlfn.STDEV.P(Table2[6M Return vs Nifty])</f>
        <v>-1.2763223026785688</v>
      </c>
      <c r="M570">
        <v>2.1594197180168502</v>
      </c>
      <c r="N570">
        <f>(Table2[[#This Row],[1W Return vs Nifty]]-AVERAGE(Table2[1W Return vs Nifty]))/_xlfn.STDEV.P(Table2[1W Return vs Nifty])</f>
        <v>-0.1304414522816838</v>
      </c>
      <c r="O570">
        <v>24.81</v>
      </c>
      <c r="P570">
        <v>25.370311394036801</v>
      </c>
      <c r="Q570">
        <v>25.8475102590048</v>
      </c>
      <c r="R570">
        <v>23.573248570178801</v>
      </c>
      <c r="S570" s="1">
        <f>(Table2[[#This Row],[Close Price]]-Table2[[#This Row],[20D EMA]])/Table2[[#This Row],[20D EMA]]</f>
        <v>-3.1438935912938233E-2</v>
      </c>
      <c r="T570" s="1">
        <f>(Table2[[#This Row],[Close Price]]-Table2[[#This Row],[50D EMA]])/Table2[[#This Row],[50D EMA]]</f>
        <v>-5.2829914982905367E-2</v>
      </c>
      <c r="U570" s="1">
        <f>(Table2[[#This Row],[Close Price]]-Table2[[#This Row],[200D EMA]])/Table2[[#This Row],[200D EMA]]</f>
        <v>-7.031664716610804E-2</v>
      </c>
      <c r="V570">
        <v>0.66593789289324601</v>
      </c>
      <c r="W570">
        <v>23.83</v>
      </c>
      <c r="X570">
        <v>24.41</v>
      </c>
      <c r="Y570">
        <v>23.83</v>
      </c>
      <c r="Z570">
        <v>24.85</v>
      </c>
      <c r="AA570">
        <v>23.83</v>
      </c>
      <c r="AB570">
        <v>24.8</v>
      </c>
      <c r="AC570" s="1">
        <f>(Table2[[#This Row],[Close Price]]/Table2[[#This Row],[Day Low]])-1</f>
        <v>8.3927822073017744E-3</v>
      </c>
      <c r="AD570" s="1">
        <f>(Table2[[#This Row],[Day High]]/Table2[[#This Row],[Close Price]])-1</f>
        <v>1.5813566375364019E-2</v>
      </c>
      <c r="AE570" s="1">
        <f>(Table2[[#This Row],[Close Price]]/Table2[[#This Row],[Current Week Low]])-1</f>
        <v>8.3927822073017744E-3</v>
      </c>
      <c r="AF570" s="1">
        <f>(Table2[[#This Row],[Current Week High]]/Table2[[#This Row],[Close Price]])-1</f>
        <v>3.4124011652101549E-2</v>
      </c>
      <c r="AG570" s="1">
        <f>(Table2[[#This Row],[Close Price]]/Table2[[#This Row],[Current Month Low]])-1</f>
        <v>8.3927822073017744E-3</v>
      </c>
      <c r="AH570" s="1">
        <f>(Table2[[#This Row],[Current Month High]]/Table2[[#This Row],[Close Price]])-1</f>
        <v>3.20432792342904E-2</v>
      </c>
      <c r="AI570">
        <v>53.482001945008001</v>
      </c>
      <c r="AJ570">
        <v>13.489887262839501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-0.09</v>
      </c>
      <c r="AM570" t="s">
        <v>3174</v>
      </c>
      <c r="AN570">
        <v>-3.96</v>
      </c>
      <c r="AO570" t="s">
        <v>3174</v>
      </c>
      <c r="AP570">
        <v>9.7031371704514993E-2</v>
      </c>
      <c r="AQ570">
        <f>(Table2[[#This Row],[Sharpe Ratio]]-AVERAGE(Table2[Sharpe Ratio]))/_xlfn.STDEV.P(Table2[Sharpe Ratio])</f>
        <v>0.41553227081181343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633</v>
      </c>
      <c r="AT570">
        <f>_xlfn.RANK.AVG(Table2[[#This Row],[6M Return vs Nifty Z-Score]],Table2[6M Return vs Nifty Z-Score])</f>
        <v>696</v>
      </c>
      <c r="AU570">
        <f>_xlfn.RANK.AVG(Table2[[#This Row],[Sharpe Ratio Z-Score]],Table2[Sharpe Ratio Z-Score])</f>
        <v>237</v>
      </c>
      <c r="AV570">
        <f>(Table2[[#This Row],[Rank 1Y]]+Table2[[#This Row],[Rank 6M]]+Table2[[#This Row],[Rank Sharpe]])/3</f>
        <v>522</v>
      </c>
    </row>
    <row r="571" spans="1:48" x14ac:dyDescent="0.3">
      <c r="A571" t="s">
        <v>118</v>
      </c>
      <c r="B571" t="s">
        <v>119</v>
      </c>
      <c r="C571" t="s">
        <v>3131</v>
      </c>
      <c r="D571" t="s">
        <v>120</v>
      </c>
      <c r="E571">
        <v>250502.49252540001</v>
      </c>
      <c r="F571">
        <v>2598.15</v>
      </c>
      <c r="G571">
        <v>-15.670883725133899</v>
      </c>
      <c r="H571">
        <f>(Table2[[#This Row],[1Y Return vs Nifty]]-AVERAGE(Table2[1Y Return vs Nifty]))/_xlfn.STDEV.P(Table2[1Y Return vs Nifty])</f>
        <v>-0.69063127148084791</v>
      </c>
      <c r="I571">
        <v>6.5311628200814598</v>
      </c>
      <c r="J571">
        <f>(Table2[[#This Row],[1M Return vs Nifty]]-AVERAGE(Table2[1M Return vs Nifty]))/_xlfn.STDEV.P(Table2[1M Return vs Nifty])</f>
        <v>0.51477005259303332</v>
      </c>
      <c r="K571">
        <v>-9.1994389031810595</v>
      </c>
      <c r="L571">
        <f>(Table2[[#This Row],[6M Return vs Nifty]]-AVERAGE(Table2[6M Return vs Nifty]))/_xlfn.STDEV.P(Table2[6M Return vs Nifty])</f>
        <v>-0.59841401782048587</v>
      </c>
      <c r="M571">
        <v>1.9436024082946499</v>
      </c>
      <c r="N571">
        <f>(Table2[[#This Row],[1W Return vs Nifty]]-AVERAGE(Table2[1W Return vs Nifty]))/_xlfn.STDEV.P(Table2[1W Return vs Nifty])</f>
        <v>-0.18266732457054924</v>
      </c>
      <c r="O571">
        <v>2636.63</v>
      </c>
      <c r="P571">
        <v>2584.7914379548101</v>
      </c>
      <c r="Q571">
        <v>2504.51354122671</v>
      </c>
      <c r="R571">
        <v>37.252459408540702</v>
      </c>
      <c r="S571" s="1">
        <f>(Table2[[#This Row],[Close Price]]-Table2[[#This Row],[20D EMA]])/Table2[[#This Row],[20D EMA]]</f>
        <v>-1.4594387532569992E-2</v>
      </c>
      <c r="T571" s="1">
        <f>(Table2[[#This Row],[Close Price]]-Table2[[#This Row],[50D EMA]])/Table2[[#This Row],[50D EMA]]</f>
        <v>5.1681392351561571E-3</v>
      </c>
      <c r="U571" s="1">
        <f>(Table2[[#This Row],[Close Price]]-Table2[[#This Row],[200D EMA]])/Table2[[#This Row],[200D EMA]]</f>
        <v>3.7387084250870922E-2</v>
      </c>
      <c r="V571">
        <v>1.17286132215243</v>
      </c>
      <c r="W571">
        <v>2590.3000000000002</v>
      </c>
      <c r="X571">
        <v>2678.35</v>
      </c>
      <c r="Y571">
        <v>2590.3000000000002</v>
      </c>
      <c r="Z571">
        <v>2740</v>
      </c>
      <c r="AA571">
        <v>2590.3000000000002</v>
      </c>
      <c r="AB571">
        <v>2710</v>
      </c>
      <c r="AC571" s="1">
        <f>(Table2[[#This Row],[Close Price]]/Table2[[#This Row],[Day Low]])-1</f>
        <v>3.030537003435807E-3</v>
      </c>
      <c r="AD571" s="1">
        <f>(Table2[[#This Row],[Day High]]/Table2[[#This Row],[Close Price]])-1</f>
        <v>3.0868117699132114E-2</v>
      </c>
      <c r="AE571" s="1">
        <f>(Table2[[#This Row],[Close Price]]/Table2[[#This Row],[Current Week Low]])-1</f>
        <v>3.030537003435807E-3</v>
      </c>
      <c r="AF571" s="1">
        <f>(Table2[[#This Row],[Current Week High]]/Table2[[#This Row],[Close Price]])-1</f>
        <v>5.4596539845659375E-2</v>
      </c>
      <c r="AG571" s="1">
        <f>(Table2[[#This Row],[Close Price]]/Table2[[#This Row],[Current Month Low]])-1</f>
        <v>3.030537003435807E-3</v>
      </c>
      <c r="AH571" s="1">
        <f>(Table2[[#This Row],[Current Month High]]/Table2[[#This Row],[Close Price]])-1</f>
        <v>4.3049862402093853E-2</v>
      </c>
      <c r="AI571">
        <v>6.9222331274175701</v>
      </c>
      <c r="AJ571">
        <v>15.2121857123852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-0.05</v>
      </c>
      <c r="AM571" t="s">
        <v>3174</v>
      </c>
      <c r="AN571">
        <v>2.0099999999999998</v>
      </c>
      <c r="AO571" t="s">
        <v>3175</v>
      </c>
      <c r="AP571">
        <v>7.1307402260609998E-3</v>
      </c>
      <c r="AQ571">
        <f>(Table2[[#This Row],[Sharpe Ratio]]-AVERAGE(Table2[Sharpe Ratio]))/_xlfn.STDEV.P(Table2[Sharpe Ratio])</f>
        <v>-0.63406719111478604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-1.5910097523936357</v>
      </c>
      <c r="AS571">
        <f>_xlfn.RANK.AVG(Table2[[#This Row],[1Y Return vs Nifty Z-Score]],Table2[1Y Return vs Nifty Z-Score])</f>
        <v>548</v>
      </c>
      <c r="AT571">
        <f>_xlfn.RANK.AVG(Table2[[#This Row],[6M Return vs Nifty Z-Score]],Table2[6M Return vs Nifty Z-Score])</f>
        <v>528</v>
      </c>
      <c r="AU571">
        <f>_xlfn.RANK.AVG(Table2[[#This Row],[Sharpe Ratio Z-Score]],Table2[Sharpe Ratio Z-Score])</f>
        <v>493</v>
      </c>
      <c r="AV571">
        <f>(Table2[[#This Row],[Rank 1Y]]+Table2[[#This Row],[Rank 6M]]+Table2[[#This Row],[Rank Sharpe]])/3</f>
        <v>523</v>
      </c>
    </row>
    <row r="572" spans="1:48" x14ac:dyDescent="0.3">
      <c r="A572" t="s">
        <v>661</v>
      </c>
      <c r="B572" t="s">
        <v>662</v>
      </c>
      <c r="C572" t="s">
        <v>3143</v>
      </c>
      <c r="D572" t="s">
        <v>167</v>
      </c>
      <c r="E572">
        <v>28753.067316469998</v>
      </c>
      <c r="F572">
        <v>1128.6500000000001</v>
      </c>
      <c r="G572">
        <v>-17.0923514066242</v>
      </c>
      <c r="H572">
        <f>(Table2[[#This Row],[1Y Return vs Nifty]]-AVERAGE(Table2[1Y Return vs Nifty]))/_xlfn.STDEV.P(Table2[1Y Return vs Nifty])</f>
        <v>-0.71483852944542914</v>
      </c>
      <c r="I572">
        <v>3.7304568874513202</v>
      </c>
      <c r="J572">
        <f>(Table2[[#This Row],[1M Return vs Nifty]]-AVERAGE(Table2[1M Return vs Nifty]))/_xlfn.STDEV.P(Table2[1M Return vs Nifty])</f>
        <v>0.25851376146622396</v>
      </c>
      <c r="K572">
        <v>-7.9033665748469204</v>
      </c>
      <c r="L572">
        <f>(Table2[[#This Row],[6M Return vs Nifty]]-AVERAGE(Table2[6M Return vs Nifty]))/_xlfn.STDEV.P(Table2[6M Return vs Nifty])</f>
        <v>-0.55544264539400612</v>
      </c>
      <c r="M572">
        <v>11.5716055630445</v>
      </c>
      <c r="N572">
        <f>(Table2[[#This Row],[1W Return vs Nifty]]-AVERAGE(Table2[1W Return vs Nifty]))/_xlfn.STDEV.P(Table2[1W Return vs Nifty])</f>
        <v>2.1472239330120901</v>
      </c>
      <c r="O572">
        <v>1074.6099999999999</v>
      </c>
      <c r="P572">
        <v>1068.70645766694</v>
      </c>
      <c r="Q572">
        <v>1060.74728330422</v>
      </c>
      <c r="R572">
        <v>78.578951350753798</v>
      </c>
      <c r="S572" s="1">
        <f>(Table2[[#This Row],[Close Price]]-Table2[[#This Row],[20D EMA]])/Table2[[#This Row],[20D EMA]]</f>
        <v>5.0288011464624555E-2</v>
      </c>
      <c r="T572" s="1">
        <f>(Table2[[#This Row],[Close Price]]-Table2[[#This Row],[50D EMA]])/Table2[[#This Row],[50D EMA]]</f>
        <v>5.6089810165385376E-2</v>
      </c>
      <c r="U572" s="1">
        <f>(Table2[[#This Row],[Close Price]]-Table2[[#This Row],[200D EMA]])/Table2[[#This Row],[200D EMA]]</f>
        <v>6.4014037805747312E-2</v>
      </c>
      <c r="V572">
        <v>1.6487875547989901</v>
      </c>
      <c r="W572">
        <v>1102.25</v>
      </c>
      <c r="X572">
        <v>1163</v>
      </c>
      <c r="Y572">
        <v>1074.1500000000001</v>
      </c>
      <c r="Z572">
        <v>1163</v>
      </c>
      <c r="AA572">
        <v>1088</v>
      </c>
      <c r="AB572">
        <v>1163</v>
      </c>
      <c r="AC572" s="1">
        <f>(Table2[[#This Row],[Close Price]]/Table2[[#This Row],[Day Low]])-1</f>
        <v>2.395100929916083E-2</v>
      </c>
      <c r="AD572" s="1">
        <f>(Table2[[#This Row],[Day High]]/Table2[[#This Row],[Close Price]])-1</f>
        <v>3.0434589996898964E-2</v>
      </c>
      <c r="AE572" s="1">
        <f>(Table2[[#This Row],[Close Price]]/Table2[[#This Row],[Current Week Low]])-1</f>
        <v>5.0737792673276605E-2</v>
      </c>
      <c r="AF572" s="1">
        <f>(Table2[[#This Row],[Current Week High]]/Table2[[#This Row],[Close Price]])-1</f>
        <v>3.0434589996898964E-2</v>
      </c>
      <c r="AG572" s="1">
        <f>(Table2[[#This Row],[Close Price]]/Table2[[#This Row],[Current Month Low]])-1</f>
        <v>3.7362132352941169E-2</v>
      </c>
      <c r="AH572" s="1">
        <f>(Table2[[#This Row],[Current Month High]]/Table2[[#This Row],[Close Price]])-1</f>
        <v>3.0434589996898964E-2</v>
      </c>
      <c r="AI572">
        <v>19.5233243255216</v>
      </c>
      <c r="AJ572">
        <v>20.969989281886399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0.05</v>
      </c>
      <c r="AM572" t="s">
        <v>3175</v>
      </c>
      <c r="AN572">
        <v>9.49</v>
      </c>
      <c r="AO572" t="s">
        <v>3175</v>
      </c>
      <c r="AP572">
        <v>2.8689560210719998E-3</v>
      </c>
      <c r="AQ572">
        <f>(Table2[[#This Row],[Sharpe Ratio]]-AVERAGE(Table2[Sharpe Ratio]))/_xlfn.STDEV.P(Table2[Sharpe Ratio])</f>
        <v>-0.68382397629905689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0.45163254333982206</v>
      </c>
      <c r="AS572">
        <f>_xlfn.RANK.AVG(Table2[[#This Row],[1Y Return vs Nifty Z-Score]],Table2[1Y Return vs Nifty Z-Score])</f>
        <v>562</v>
      </c>
      <c r="AT572">
        <f>_xlfn.RANK.AVG(Table2[[#This Row],[6M Return vs Nifty Z-Score]],Table2[6M Return vs Nifty Z-Score])</f>
        <v>505</v>
      </c>
      <c r="AU572">
        <f>_xlfn.RANK.AVG(Table2[[#This Row],[Sharpe Ratio Z-Score]],Table2[Sharpe Ratio Z-Score])</f>
        <v>504</v>
      </c>
      <c r="AV572">
        <f>(Table2[[#This Row],[Rank 1Y]]+Table2[[#This Row],[Rank 6M]]+Table2[[#This Row],[Rank Sharpe]])/3</f>
        <v>523.66666666666663</v>
      </c>
    </row>
    <row r="573" spans="1:48" x14ac:dyDescent="0.3">
      <c r="A573" t="s">
        <v>916</v>
      </c>
      <c r="B573" t="s">
        <v>917</v>
      </c>
      <c r="C573" t="s">
        <v>3128</v>
      </c>
      <c r="D573" t="s">
        <v>21</v>
      </c>
      <c r="E573">
        <v>16724.763616619999</v>
      </c>
      <c r="F573">
        <v>602.45000000000005</v>
      </c>
      <c r="G573">
        <v>-12.7567880608538</v>
      </c>
      <c r="H573">
        <f>(Table2[[#This Row],[1Y Return vs Nifty]]-AVERAGE(Table2[1Y Return vs Nifty]))/_xlfn.STDEV.P(Table2[1Y Return vs Nifty])</f>
        <v>-0.64100491247370017</v>
      </c>
      <c r="I573">
        <v>-7.3981492700804203</v>
      </c>
      <c r="J573">
        <f>(Table2[[#This Row],[1M Return vs Nifty]]-AVERAGE(Table2[1M Return vs Nifty]))/_xlfn.STDEV.P(Table2[1M Return vs Nifty])</f>
        <v>-0.75972071510445904</v>
      </c>
      <c r="K573">
        <v>-30.744848982284299</v>
      </c>
      <c r="L573">
        <f>(Table2[[#This Row],[6M Return vs Nifty]]-AVERAGE(Table2[6M Return vs Nifty]))/_xlfn.STDEV.P(Table2[6M Return vs Nifty])</f>
        <v>-1.3127536579394654</v>
      </c>
      <c r="M573">
        <v>0.38325218364408897</v>
      </c>
      <c r="N573">
        <f>(Table2[[#This Row],[1W Return vs Nifty]]-AVERAGE(Table2[1W Return vs Nifty]))/_xlfn.STDEV.P(Table2[1W Return vs Nifty])</f>
        <v>-0.56025822153519655</v>
      </c>
      <c r="O573">
        <v>639.91</v>
      </c>
      <c r="P573">
        <v>643.837684777807</v>
      </c>
      <c r="Q573">
        <v>638.68739707347095</v>
      </c>
      <c r="R573">
        <v>17.981685538094499</v>
      </c>
      <c r="S573" s="1">
        <f>(Table2[[#This Row],[Close Price]]-Table2[[#This Row],[20D EMA]])/Table2[[#This Row],[20D EMA]]</f>
        <v>-5.8539482114672255E-2</v>
      </c>
      <c r="T573" s="1">
        <f>(Table2[[#This Row],[Close Price]]-Table2[[#This Row],[50D EMA]])/Table2[[#This Row],[50D EMA]]</f>
        <v>-6.4282793251050754E-2</v>
      </c>
      <c r="U573" s="1">
        <f>(Table2[[#This Row],[Close Price]]-Table2[[#This Row],[200D EMA]])/Table2[[#This Row],[200D EMA]]</f>
        <v>-5.6737297838526719E-2</v>
      </c>
      <c r="V573">
        <v>0.41674037418295001</v>
      </c>
      <c r="W573">
        <v>600.65</v>
      </c>
      <c r="X573">
        <v>622</v>
      </c>
      <c r="Y573">
        <v>600.65</v>
      </c>
      <c r="Z573">
        <v>639.15</v>
      </c>
      <c r="AA573">
        <v>600.65</v>
      </c>
      <c r="AB573">
        <v>637.29999999999995</v>
      </c>
      <c r="AC573" s="1">
        <f>(Table2[[#This Row],[Close Price]]/Table2[[#This Row],[Day Low]])-1</f>
        <v>2.9967535170234427E-3</v>
      </c>
      <c r="AD573" s="1">
        <f>(Table2[[#This Row],[Day High]]/Table2[[#This Row],[Close Price]])-1</f>
        <v>3.2450825794671623E-2</v>
      </c>
      <c r="AE573" s="1">
        <f>(Table2[[#This Row],[Close Price]]/Table2[[#This Row],[Current Week Low]])-1</f>
        <v>2.9967535170234427E-3</v>
      </c>
      <c r="AF573" s="1">
        <f>(Table2[[#This Row],[Current Week High]]/Table2[[#This Row],[Close Price]])-1</f>
        <v>6.0917918499460377E-2</v>
      </c>
      <c r="AG573" s="1">
        <f>(Table2[[#This Row],[Close Price]]/Table2[[#This Row],[Current Month Low]])-1</f>
        <v>2.9967535170234427E-3</v>
      </c>
      <c r="AH573" s="1">
        <f>(Table2[[#This Row],[Current Month High]]/Table2[[#This Row],[Close Price]])-1</f>
        <v>5.7847124242675685E-2</v>
      </c>
      <c r="AI573">
        <v>44.410324508257901</v>
      </c>
      <c r="AJ573">
        <v>28.290034071550199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-0.17</v>
      </c>
      <c r="AM573" t="s">
        <v>3174</v>
      </c>
      <c r="AN573">
        <v>-9.56</v>
      </c>
      <c r="AO573" t="s">
        <v>3174</v>
      </c>
      <c r="AP573">
        <v>5.9115693998448002E-2</v>
      </c>
      <c r="AQ573">
        <f>(Table2[[#This Row],[Sharpe Ratio]]-AVERAGE(Table2[Sharpe Ratio]))/_xlfn.STDEV.P(Table2[Sharpe Ratio])</f>
        <v>-2.7137310751782572E-2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526</v>
      </c>
      <c r="AT573">
        <f>_xlfn.RANK.AVG(Table2[[#This Row],[6M Return vs Nifty Z-Score]],Table2[6M Return vs Nifty Z-Score])</f>
        <v>699</v>
      </c>
      <c r="AU573">
        <f>_xlfn.RANK.AVG(Table2[[#This Row],[Sharpe Ratio Z-Score]],Table2[Sharpe Ratio Z-Score])</f>
        <v>348</v>
      </c>
      <c r="AV573">
        <f>(Table2[[#This Row],[Rank 1Y]]+Table2[[#This Row],[Rank 6M]]+Table2[[#This Row],[Rank Sharpe]])/3</f>
        <v>524.33333333333337</v>
      </c>
    </row>
    <row r="574" spans="1:48" x14ac:dyDescent="0.3">
      <c r="A574" t="s">
        <v>1138</v>
      </c>
      <c r="B574" t="s">
        <v>1139</v>
      </c>
      <c r="C574" t="s">
        <v>3129</v>
      </c>
      <c r="D574" t="s">
        <v>24</v>
      </c>
      <c r="E574">
        <v>11202.329196098999</v>
      </c>
      <c r="F574">
        <v>101.73</v>
      </c>
      <c r="G574">
        <v>-32.366518447864799</v>
      </c>
      <c r="H574">
        <f>(Table2[[#This Row],[1Y Return vs Nifty]]-AVERAGE(Table2[1Y Return vs Nifty]))/_xlfn.STDEV.P(Table2[1Y Return vs Nifty])</f>
        <v>-0.97495397672296635</v>
      </c>
      <c r="I574">
        <v>-3.8249623106659301</v>
      </c>
      <c r="J574">
        <f>(Table2[[#This Row],[1M Return vs Nifty]]-AVERAGE(Table2[1M Return vs Nifty]))/_xlfn.STDEV.P(Table2[1M Return vs Nifty])</f>
        <v>-0.43278469977551265</v>
      </c>
      <c r="K574">
        <v>-37.252479499705998</v>
      </c>
      <c r="L574">
        <f>(Table2[[#This Row],[6M Return vs Nifty]]-AVERAGE(Table2[6M Return vs Nifty]))/_xlfn.STDEV.P(Table2[6M Return vs Nifty])</f>
        <v>-1.5285146216331207</v>
      </c>
      <c r="M574">
        <v>-1.2862246566014499</v>
      </c>
      <c r="N574">
        <f>(Table2[[#This Row],[1W Return vs Nifty]]-AVERAGE(Table2[1W Return vs Nifty]))/_xlfn.STDEV.P(Table2[1W Return vs Nifty])</f>
        <v>-0.96425679032521994</v>
      </c>
      <c r="O574">
        <v>106.41</v>
      </c>
      <c r="P574">
        <v>108.979635060351</v>
      </c>
      <c r="Q574">
        <v>113.707745573382</v>
      </c>
      <c r="R574">
        <v>24.090754457537098</v>
      </c>
      <c r="S574" s="1">
        <f>(Table2[[#This Row],[Close Price]]-Table2[[#This Row],[20D EMA]])/Table2[[#This Row],[20D EMA]]</f>
        <v>-4.3980828869467088E-2</v>
      </c>
      <c r="T574" s="1">
        <f>(Table2[[#This Row],[Close Price]]-Table2[[#This Row],[50D EMA]])/Table2[[#This Row],[50D EMA]]</f>
        <v>-6.6522842146941277E-2</v>
      </c>
      <c r="U574" s="1">
        <f>(Table2[[#This Row],[Close Price]]-Table2[[#This Row],[200D EMA]])/Table2[[#This Row],[200D EMA]]</f>
        <v>-0.10533799182265981</v>
      </c>
      <c r="V574">
        <v>0.59828717995298397</v>
      </c>
      <c r="W574">
        <v>101.29</v>
      </c>
      <c r="X574">
        <v>104.28</v>
      </c>
      <c r="Y574">
        <v>101.29</v>
      </c>
      <c r="Z574">
        <v>108</v>
      </c>
      <c r="AA574">
        <v>101.29</v>
      </c>
      <c r="AB574">
        <v>108</v>
      </c>
      <c r="AC574" s="1">
        <f>(Table2[[#This Row],[Close Price]]/Table2[[#This Row],[Day Low]])-1</f>
        <v>4.3439628788626283E-3</v>
      </c>
      <c r="AD574" s="1">
        <f>(Table2[[#This Row],[Day High]]/Table2[[#This Row],[Close Price]])-1</f>
        <v>2.5066352108522594E-2</v>
      </c>
      <c r="AE574" s="1">
        <f>(Table2[[#This Row],[Close Price]]/Table2[[#This Row],[Current Week Low]])-1</f>
        <v>4.3439628788626283E-3</v>
      </c>
      <c r="AF574" s="1">
        <f>(Table2[[#This Row],[Current Week High]]/Table2[[#This Row],[Close Price]])-1</f>
        <v>6.1633736360955371E-2</v>
      </c>
      <c r="AG574" s="1">
        <f>(Table2[[#This Row],[Close Price]]/Table2[[#This Row],[Current Month Low]])-1</f>
        <v>4.3439628788626283E-3</v>
      </c>
      <c r="AH574" s="1">
        <f>(Table2[[#This Row],[Current Month High]]/Table2[[#This Row],[Close Price]])-1</f>
        <v>6.1633736360955371E-2</v>
      </c>
      <c r="AI574">
        <v>49.906615550968198</v>
      </c>
      <c r="AJ574">
        <v>7.5369978858350999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-0.09</v>
      </c>
      <c r="AM574" t="s">
        <v>3174</v>
      </c>
      <c r="AN574">
        <v>-1.94</v>
      </c>
      <c r="AO574" t="s">
        <v>3174</v>
      </c>
      <c r="AP574">
        <v>0.111333386805296</v>
      </c>
      <c r="AQ574">
        <f>(Table2[[#This Row],[Sharpe Ratio]]-AVERAGE(Table2[Sharpe Ratio]))/_xlfn.STDEV.P(Table2[Sharpe Ratio])</f>
        <v>0.58250982266408879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654</v>
      </c>
      <c r="AT574">
        <f>_xlfn.RANK.AVG(Table2[[#This Row],[6M Return vs Nifty Z-Score]],Table2[6M Return vs Nifty Z-Score])</f>
        <v>718</v>
      </c>
      <c r="AU574">
        <f>_xlfn.RANK.AVG(Table2[[#This Row],[Sharpe Ratio Z-Score]],Table2[Sharpe Ratio Z-Score])</f>
        <v>201</v>
      </c>
      <c r="AV574">
        <f>(Table2[[#This Row],[Rank 1Y]]+Table2[[#This Row],[Rank 6M]]+Table2[[#This Row],[Rank Sharpe]])/3</f>
        <v>524.33333333333337</v>
      </c>
    </row>
    <row r="575" spans="1:48" x14ac:dyDescent="0.3">
      <c r="A575" t="s">
        <v>1974</v>
      </c>
      <c r="B575" t="s">
        <v>1975</v>
      </c>
      <c r="C575" t="s">
        <v>3141</v>
      </c>
      <c r="D575" t="s">
        <v>276</v>
      </c>
      <c r="E575">
        <v>3527.5709549399999</v>
      </c>
      <c r="F575">
        <v>1123.7</v>
      </c>
      <c r="G575">
        <v>-31.663749174823501</v>
      </c>
      <c r="H575">
        <f>(Table2[[#This Row],[1Y Return vs Nifty]]-AVERAGE(Table2[1Y Return vs Nifty]))/_xlfn.STDEV.P(Table2[1Y Return vs Nifty])</f>
        <v>-0.96298598244239586</v>
      </c>
      <c r="I575">
        <v>-4.0237715203089204</v>
      </c>
      <c r="J575">
        <f>(Table2[[#This Row],[1M Return vs Nifty]]-AVERAGE(Table2[1M Return vs Nifty]))/_xlfn.STDEV.P(Table2[1M Return vs Nifty])</f>
        <v>-0.45097515315778597</v>
      </c>
      <c r="K575">
        <v>15.232840911294399</v>
      </c>
      <c r="L575">
        <f>(Table2[[#This Row],[6M Return vs Nifty]]-AVERAGE(Table2[6M Return vs Nifty]))/_xlfn.STDEV.P(Table2[6M Return vs Nifty])</f>
        <v>0.21163999859789331</v>
      </c>
      <c r="M575">
        <v>4.2642512600397602</v>
      </c>
      <c r="N575">
        <f>(Table2[[#This Row],[1W Return vs Nifty]]-AVERAGE(Table2[1W Return vs Nifty]))/_xlfn.STDEV.P(Table2[1W Return vs Nifty])</f>
        <v>0.37890908797276407</v>
      </c>
      <c r="O575">
        <v>1174.22</v>
      </c>
      <c r="P575">
        <v>1161.81724385494</v>
      </c>
      <c r="Q575">
        <v>1080.0112420472501</v>
      </c>
      <c r="R575">
        <v>31.2234955014127</v>
      </c>
      <c r="S575" s="1">
        <f>(Table2[[#This Row],[Close Price]]-Table2[[#This Row],[20D EMA]])/Table2[[#This Row],[20D EMA]]</f>
        <v>-4.3024305496414623E-2</v>
      </c>
      <c r="T575" s="1">
        <f>(Table2[[#This Row],[Close Price]]-Table2[[#This Row],[50D EMA]])/Table2[[#This Row],[50D EMA]]</f>
        <v>-3.2808295845623649E-2</v>
      </c>
      <c r="U575" s="1">
        <f>(Table2[[#This Row],[Close Price]]-Table2[[#This Row],[200D EMA]])/Table2[[#This Row],[200D EMA]]</f>
        <v>4.0452132581448232E-2</v>
      </c>
      <c r="V575">
        <v>0.33722861642772001</v>
      </c>
      <c r="W575">
        <v>1107</v>
      </c>
      <c r="X575">
        <v>1151.95</v>
      </c>
      <c r="Y575">
        <v>1107</v>
      </c>
      <c r="Z575">
        <v>1179.9000000000001</v>
      </c>
      <c r="AA575">
        <v>1107</v>
      </c>
      <c r="AB575">
        <v>1179.9000000000001</v>
      </c>
      <c r="AC575" s="1">
        <f>(Table2[[#This Row],[Close Price]]/Table2[[#This Row],[Day Low]])-1</f>
        <v>1.508581752484206E-2</v>
      </c>
      <c r="AD575" s="1">
        <f>(Table2[[#This Row],[Day High]]/Table2[[#This Row],[Close Price]])-1</f>
        <v>2.514016196493718E-2</v>
      </c>
      <c r="AE575" s="1">
        <f>(Table2[[#This Row],[Close Price]]/Table2[[#This Row],[Current Week Low]])-1</f>
        <v>1.508581752484206E-2</v>
      </c>
      <c r="AF575" s="1">
        <f>(Table2[[#This Row],[Current Week High]]/Table2[[#This Row],[Close Price]])-1</f>
        <v>5.0013348758565446E-2</v>
      </c>
      <c r="AG575" s="1">
        <f>(Table2[[#This Row],[Close Price]]/Table2[[#This Row],[Current Month Low]])-1</f>
        <v>1.508581752484206E-2</v>
      </c>
      <c r="AH575" s="1">
        <f>(Table2[[#This Row],[Current Month High]]/Table2[[#This Row],[Close Price]])-1</f>
        <v>5.0013348758565446E-2</v>
      </c>
      <c r="AI575">
        <v>22.363620183322901</v>
      </c>
      <c r="AJ575">
        <v>49.4977715692144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-0.01</v>
      </c>
      <c r="AM575" t="s">
        <v>3174</v>
      </c>
      <c r="AN575">
        <v>-7.38</v>
      </c>
      <c r="AO575" t="s">
        <v>3174</v>
      </c>
      <c r="AP575">
        <v>-6.2721738449674005E-2</v>
      </c>
      <c r="AQ575">
        <f>(Table2[[#This Row],[Sharpe Ratio]]-AVERAGE(Table2[Sharpe Ratio]))/_xlfn.STDEV.P(Table2[Sharpe Ratio])</f>
        <v>-1.4496023305966732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-2.2730143796261979</v>
      </c>
      <c r="AS575">
        <f>_xlfn.RANK.AVG(Table2[[#This Row],[1Y Return vs Nifty Z-Score]],Table2[1Y Return vs Nifty Z-Score])</f>
        <v>648</v>
      </c>
      <c r="AT575">
        <f>_xlfn.RANK.AVG(Table2[[#This Row],[6M Return vs Nifty Z-Score]],Table2[6M Return vs Nifty Z-Score])</f>
        <v>250</v>
      </c>
      <c r="AU575">
        <f>_xlfn.RANK.AVG(Table2[[#This Row],[Sharpe Ratio Z-Score]],Table2[Sharpe Ratio Z-Score])</f>
        <v>675</v>
      </c>
      <c r="AV575">
        <f>(Table2[[#This Row],[Rank 1Y]]+Table2[[#This Row],[Rank 6M]]+Table2[[#This Row],[Rank Sharpe]])/3</f>
        <v>524.33333333333337</v>
      </c>
    </row>
    <row r="576" spans="1:48" x14ac:dyDescent="0.3">
      <c r="A576" t="s">
        <v>87</v>
      </c>
      <c r="B576" t="s">
        <v>88</v>
      </c>
      <c r="C576" t="s">
        <v>3139</v>
      </c>
      <c r="D576" t="s">
        <v>89</v>
      </c>
      <c r="E576">
        <v>308288.04463034001</v>
      </c>
      <c r="F576">
        <v>4737.55</v>
      </c>
      <c r="G576">
        <v>-1.0832636849345001</v>
      </c>
      <c r="H576">
        <f>(Table2[[#This Row],[1Y Return vs Nifty]]-AVERAGE(Table2[1Y Return vs Nifty]))/_xlfn.STDEV.P(Table2[1Y Return vs Nifty])</f>
        <v>-0.44220755703369735</v>
      </c>
      <c r="I576">
        <v>9.9310575006239604E-2</v>
      </c>
      <c r="J576">
        <f>(Table2[[#This Row],[1M Return vs Nifty]]-AVERAGE(Table2[1M Return vs Nifty]))/_xlfn.STDEV.P(Table2[1M Return vs Nifty])</f>
        <v>-7.3725362864880448E-2</v>
      </c>
      <c r="K576">
        <v>-9.1122920187448102</v>
      </c>
      <c r="L576">
        <f>(Table2[[#This Row],[6M Return vs Nifty]]-AVERAGE(Table2[6M Return vs Nifty]))/_xlfn.STDEV.P(Table2[6M Return vs Nifty])</f>
        <v>-0.59552465652092734</v>
      </c>
      <c r="M576">
        <v>-0.135354209434705</v>
      </c>
      <c r="N576">
        <f>(Table2[[#This Row],[1W Return vs Nifty]]-AVERAGE(Table2[1W Return vs Nifty]))/_xlfn.STDEV.P(Table2[1W Return vs Nifty])</f>
        <v>-0.68575636294000597</v>
      </c>
      <c r="O576">
        <v>5115.1099999999997</v>
      </c>
      <c r="P576">
        <v>5072.7749521800197</v>
      </c>
      <c r="Q576">
        <v>4633.9792885874404</v>
      </c>
      <c r="R576">
        <v>16.181195013785199</v>
      </c>
      <c r="S576" s="1">
        <f>(Table2[[#This Row],[Close Price]]-Table2[[#This Row],[20D EMA]])/Table2[[#This Row],[20D EMA]]</f>
        <v>-7.3812684380198959E-2</v>
      </c>
      <c r="T576" s="1">
        <f>(Table2[[#This Row],[Close Price]]-Table2[[#This Row],[50D EMA]])/Table2[[#This Row],[50D EMA]]</f>
        <v>-6.6083150808012275E-2</v>
      </c>
      <c r="U576" s="1">
        <f>(Table2[[#This Row],[Close Price]]-Table2[[#This Row],[200D EMA]])/Table2[[#This Row],[200D EMA]]</f>
        <v>2.2350274993164877E-2</v>
      </c>
      <c r="V576">
        <v>1.4544053866181901</v>
      </c>
      <c r="W576">
        <v>4696.1000000000004</v>
      </c>
      <c r="X576">
        <v>4875</v>
      </c>
      <c r="Y576">
        <v>4696.1000000000004</v>
      </c>
      <c r="Z576">
        <v>5215</v>
      </c>
      <c r="AA576">
        <v>4696.1000000000004</v>
      </c>
      <c r="AB576">
        <v>5138</v>
      </c>
      <c r="AC576" s="1">
        <f>(Table2[[#This Row],[Close Price]]/Table2[[#This Row],[Day Low]])-1</f>
        <v>8.8264730308127426E-3</v>
      </c>
      <c r="AD576" s="1">
        <f>(Table2[[#This Row],[Day High]]/Table2[[#This Row],[Close Price]])-1</f>
        <v>2.9012886407531191E-2</v>
      </c>
      <c r="AE576" s="1">
        <f>(Table2[[#This Row],[Close Price]]/Table2[[#This Row],[Current Week Low]])-1</f>
        <v>8.8264730308127426E-3</v>
      </c>
      <c r="AF576" s="1">
        <f>(Table2[[#This Row],[Current Week High]]/Table2[[#This Row],[Close Price]])-1</f>
        <v>0.1007799389980053</v>
      </c>
      <c r="AG576" s="1">
        <f>(Table2[[#This Row],[Close Price]]/Table2[[#This Row],[Current Month Low]])-1</f>
        <v>8.8264730308127426E-3</v>
      </c>
      <c r="AH576" s="1">
        <f>(Table2[[#This Row],[Current Month High]]/Table2[[#This Row],[Close Price]])-1</f>
        <v>8.4526812381927385E-2</v>
      </c>
      <c r="AI576">
        <v>15.773976000253199</v>
      </c>
      <c r="AJ576">
        <v>30.871546961325901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-0.13</v>
      </c>
      <c r="AM576" t="s">
        <v>3174</v>
      </c>
      <c r="AN576">
        <v>-9.24</v>
      </c>
      <c r="AO576" t="s">
        <v>3174</v>
      </c>
      <c r="AP576">
        <v>-1.7480338104617001E-2</v>
      </c>
      <c r="AQ576">
        <f>(Table2[[#This Row],[Sharpe Ratio]]-AVERAGE(Table2[Sharpe Ratio]))/_xlfn.STDEV.P(Table2[Sharpe Ratio])</f>
        <v>-0.92140415581123503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-2.7186180951707462</v>
      </c>
      <c r="AS576">
        <f>_xlfn.RANK.AVG(Table2[[#This Row],[1Y Return vs Nifty Z-Score]],Table2[1Y Return vs Nifty Z-Score])</f>
        <v>442</v>
      </c>
      <c r="AT576">
        <f>_xlfn.RANK.AVG(Table2[[#This Row],[6M Return vs Nifty Z-Score]],Table2[6M Return vs Nifty Z-Score])</f>
        <v>526</v>
      </c>
      <c r="AU576">
        <f>_xlfn.RANK.AVG(Table2[[#This Row],[Sharpe Ratio Z-Score]],Table2[Sharpe Ratio Z-Score])</f>
        <v>606</v>
      </c>
      <c r="AV576">
        <f>(Table2[[#This Row],[Rank 1Y]]+Table2[[#This Row],[Rank 6M]]+Table2[[#This Row],[Rank Sharpe]])/3</f>
        <v>524.66666666666663</v>
      </c>
    </row>
    <row r="577" spans="1:48" x14ac:dyDescent="0.3">
      <c r="A577" t="s">
        <v>937</v>
      </c>
      <c r="B577" t="s">
        <v>938</v>
      </c>
      <c r="C577" t="s">
        <v>3130</v>
      </c>
      <c r="D577" t="s">
        <v>27</v>
      </c>
      <c r="E577">
        <v>15922.886336415</v>
      </c>
      <c r="F577">
        <v>81.45</v>
      </c>
      <c r="G577">
        <v>-44.775934283188597</v>
      </c>
      <c r="H577">
        <f>(Table2[[#This Row],[1Y Return vs Nifty]]-AVERAGE(Table2[1Y Return vs Nifty]))/_xlfn.STDEV.P(Table2[1Y Return vs Nifty])</f>
        <v>-1.1862833894328608</v>
      </c>
      <c r="I577">
        <v>-13.3436374836712</v>
      </c>
      <c r="J577">
        <f>(Table2[[#This Row],[1M Return vs Nifty]]-AVERAGE(Table2[1M Return vs Nifty]))/_xlfn.STDEV.P(Table2[1M Return vs Nifty])</f>
        <v>-1.3037152633368581</v>
      </c>
      <c r="K577">
        <v>-12.016067932151399</v>
      </c>
      <c r="L577">
        <f>(Table2[[#This Row],[6M Return vs Nifty]]-AVERAGE(Table2[6M Return vs Nifty]))/_xlfn.STDEV.P(Table2[6M Return vs Nifty])</f>
        <v>-0.69179955838417184</v>
      </c>
      <c r="M577">
        <v>2.6902992589015102E-3</v>
      </c>
      <c r="N577">
        <f>(Table2[[#This Row],[1W Return vs Nifty]]-AVERAGE(Table2[1W Return vs Nifty]))/_xlfn.STDEV.P(Table2[1W Return vs Nifty])</f>
        <v>-0.65235081780328119</v>
      </c>
      <c r="O577">
        <v>87.03</v>
      </c>
      <c r="P577">
        <v>88.6863225530617</v>
      </c>
      <c r="Q577">
        <v>86.388723865340097</v>
      </c>
      <c r="R577">
        <v>19.933134889789802</v>
      </c>
      <c r="S577" s="1">
        <f>(Table2[[#This Row],[Close Price]]-Table2[[#This Row],[20D EMA]])/Table2[[#This Row],[20D EMA]]</f>
        <v>-6.4115822130299871E-2</v>
      </c>
      <c r="T577" s="1">
        <f>(Table2[[#This Row],[Close Price]]-Table2[[#This Row],[50D EMA]])/Table2[[#This Row],[50D EMA]]</f>
        <v>-8.1594572249087796E-2</v>
      </c>
      <c r="U577" s="1">
        <f>(Table2[[#This Row],[Close Price]]-Table2[[#This Row],[200D EMA]])/Table2[[#This Row],[200D EMA]]</f>
        <v>-5.716861697179848E-2</v>
      </c>
      <c r="V577">
        <v>0.17121002851605499</v>
      </c>
      <c r="W577">
        <v>79.510000000000005</v>
      </c>
      <c r="X577">
        <v>83.35</v>
      </c>
      <c r="Y577">
        <v>79.510000000000005</v>
      </c>
      <c r="Z577">
        <v>86.26</v>
      </c>
      <c r="AA577">
        <v>79.510000000000005</v>
      </c>
      <c r="AB577">
        <v>86.26</v>
      </c>
      <c r="AC577" s="1">
        <f>(Table2[[#This Row],[Close Price]]/Table2[[#This Row],[Day Low]])-1</f>
        <v>2.4399446610489317E-2</v>
      </c>
      <c r="AD577" s="1">
        <f>(Table2[[#This Row],[Day High]]/Table2[[#This Row],[Close Price]])-1</f>
        <v>2.332719459791277E-2</v>
      </c>
      <c r="AE577" s="1">
        <f>(Table2[[#This Row],[Close Price]]/Table2[[#This Row],[Current Week Low]])-1</f>
        <v>2.4399446610489317E-2</v>
      </c>
      <c r="AF577" s="1">
        <f>(Table2[[#This Row],[Current Week High]]/Table2[[#This Row],[Close Price]])-1</f>
        <v>5.9054634745242529E-2</v>
      </c>
      <c r="AG577" s="1">
        <f>(Table2[[#This Row],[Close Price]]/Table2[[#This Row],[Current Month Low]])-1</f>
        <v>2.4399446610489317E-2</v>
      </c>
      <c r="AH577" s="1">
        <f>(Table2[[#This Row],[Current Month High]]/Table2[[#This Row],[Close Price]])-1</f>
        <v>5.9054634745242529E-2</v>
      </c>
      <c r="AI577">
        <v>36.7710251688152</v>
      </c>
      <c r="AJ577">
        <v>25.2113758647194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-0.03</v>
      </c>
      <c r="AM577" t="s">
        <v>3174</v>
      </c>
      <c r="AN577">
        <v>-9.3800000000000008</v>
      </c>
      <c r="AO577" t="s">
        <v>3174</v>
      </c>
      <c r="AP577">
        <v>6.8249772018143001E-2</v>
      </c>
      <c r="AQ577">
        <f>(Table2[[#This Row],[Sharpe Ratio]]-AVERAGE(Table2[Sharpe Ratio]))/_xlfn.STDEV.P(Table2[Sharpe Ratio])</f>
        <v>7.9504024431331741E-2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695</v>
      </c>
      <c r="AT577">
        <f>_xlfn.RANK.AVG(Table2[[#This Row],[6M Return vs Nifty Z-Score]],Table2[6M Return vs Nifty Z-Score])</f>
        <v>552</v>
      </c>
      <c r="AU577">
        <f>_xlfn.RANK.AVG(Table2[[#This Row],[Sharpe Ratio Z-Score]],Table2[Sharpe Ratio Z-Score])</f>
        <v>327</v>
      </c>
      <c r="AV577">
        <f>(Table2[[#This Row],[Rank 1Y]]+Table2[[#This Row],[Rank 6M]]+Table2[[#This Row],[Rank Sharpe]])/3</f>
        <v>524.66666666666663</v>
      </c>
    </row>
    <row r="578" spans="1:48" x14ac:dyDescent="0.3">
      <c r="A578" t="s">
        <v>1591</v>
      </c>
      <c r="B578" t="s">
        <v>1592</v>
      </c>
      <c r="C578" t="s">
        <v>3131</v>
      </c>
      <c r="D578" t="s">
        <v>40</v>
      </c>
      <c r="E578">
        <v>6083.2265207999999</v>
      </c>
      <c r="F578">
        <v>358.8</v>
      </c>
      <c r="G578">
        <v>-12.503194227922901</v>
      </c>
      <c r="H578">
        <f>(Table2[[#This Row],[1Y Return vs Nifty]]-AVERAGE(Table2[1Y Return vs Nifty]))/_xlfn.STDEV.P(Table2[1Y Return vs Nifty])</f>
        <v>-0.6366862695584079</v>
      </c>
      <c r="I578">
        <v>-91.205932367582506</v>
      </c>
      <c r="J578">
        <f>(Table2[[#This Row],[1M Return vs Nifty]]-AVERAGE(Table2[1M Return vs Nifty]))/_xlfn.STDEV.P(Table2[1M Return vs Nifty])</f>
        <v>-8.4278844497946057</v>
      </c>
      <c r="K578">
        <v>-2.7286797672389902</v>
      </c>
      <c r="L578">
        <f>(Table2[[#This Row],[6M Return vs Nifty]]-AVERAGE(Table2[6M Return vs Nifty]))/_xlfn.STDEV.P(Table2[6M Return vs Nifty])</f>
        <v>-0.38387552746477827</v>
      </c>
      <c r="M578">
        <v>-1.4033372955168699</v>
      </c>
      <c r="N578">
        <f>(Table2[[#This Row],[1W Return vs Nifty]]-AVERAGE(Table2[1W Return vs Nifty]))/_xlfn.STDEV.P(Table2[1W Return vs Nifty])</f>
        <v>-0.99259700887062596</v>
      </c>
      <c r="O578">
        <v>398.34</v>
      </c>
      <c r="P578">
        <v>400.80322652283201</v>
      </c>
      <c r="Q578">
        <v>367.93901548289699</v>
      </c>
      <c r="R578">
        <v>20.754432817920399</v>
      </c>
      <c r="S578" s="1">
        <f>(Table2[[#This Row],[Close Price]]-Table2[[#This Row],[20D EMA]])/Table2[[#This Row],[20D EMA]]</f>
        <v>-9.9261937038710571E-2</v>
      </c>
      <c r="T578" s="1">
        <f>(Table2[[#This Row],[Close Price]]-Table2[[#This Row],[50D EMA]])/Table2[[#This Row],[50D EMA]]</f>
        <v>-0.10479762572579802</v>
      </c>
      <c r="U578" s="1">
        <f>(Table2[[#This Row],[Close Price]]-Table2[[#This Row],[200D EMA]])/Table2[[#This Row],[200D EMA]]</f>
        <v>-2.4838397392846726E-2</v>
      </c>
      <c r="V578">
        <v>0.67013676061337601</v>
      </c>
      <c r="W578">
        <v>354.45</v>
      </c>
      <c r="X578">
        <v>367.8</v>
      </c>
      <c r="Y578">
        <v>354.45</v>
      </c>
      <c r="Z578">
        <v>385</v>
      </c>
      <c r="AA578">
        <v>354.45</v>
      </c>
      <c r="AB578">
        <v>379.75</v>
      </c>
      <c r="AC578" s="1">
        <f>(Table2[[#This Row],[Close Price]]/Table2[[#This Row],[Day Low]])-1</f>
        <v>1.227253491324598E-2</v>
      </c>
      <c r="AD578" s="1">
        <f>(Table2[[#This Row],[Day High]]/Table2[[#This Row],[Close Price]])-1</f>
        <v>2.5083612040133874E-2</v>
      </c>
      <c r="AE578" s="1">
        <f>(Table2[[#This Row],[Close Price]]/Table2[[#This Row],[Current Week Low]])-1</f>
        <v>1.227253491324598E-2</v>
      </c>
      <c r="AF578" s="1">
        <f>(Table2[[#This Row],[Current Week High]]/Table2[[#This Row],[Close Price]])-1</f>
        <v>7.3021181716833805E-2</v>
      </c>
      <c r="AG578" s="1">
        <f>(Table2[[#This Row],[Close Price]]/Table2[[#This Row],[Current Month Low]])-1</f>
        <v>1.227253491324598E-2</v>
      </c>
      <c r="AH578" s="1">
        <f>(Table2[[#This Row],[Current Month High]]/Table2[[#This Row],[Close Price]])-1</f>
        <v>5.8389074693422582E-2</v>
      </c>
      <c r="AI578">
        <v>35.493311036789201</v>
      </c>
      <c r="AJ578">
        <v>24.938271604938201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-0.09</v>
      </c>
      <c r="AM578" t="s">
        <v>3174</v>
      </c>
      <c r="AN578">
        <v>-19</v>
      </c>
      <c r="AO578" t="s">
        <v>3174</v>
      </c>
      <c r="AP578">
        <v>-1.4185619172023E-2</v>
      </c>
      <c r="AQ578">
        <f>(Table2[[#This Row],[Sharpe Ratio]]-AVERAGE(Table2[Sharpe Ratio]))/_xlfn.STDEV.P(Table2[Sharpe Ratio])</f>
        <v>-0.88293796083596587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525</v>
      </c>
      <c r="AT578">
        <f>_xlfn.RANK.AVG(Table2[[#This Row],[6M Return vs Nifty Z-Score]],Table2[6M Return vs Nifty Z-Score])</f>
        <v>450</v>
      </c>
      <c r="AU578">
        <f>_xlfn.RANK.AVG(Table2[[#This Row],[Sharpe Ratio Z-Score]],Table2[Sharpe Ratio Z-Score])</f>
        <v>599</v>
      </c>
      <c r="AV578">
        <f>(Table2[[#This Row],[Rank 1Y]]+Table2[[#This Row],[Rank 6M]]+Table2[[#This Row],[Rank Sharpe]])/3</f>
        <v>524.66666666666663</v>
      </c>
    </row>
    <row r="579" spans="1:48" x14ac:dyDescent="0.3">
      <c r="A579" t="s">
        <v>107</v>
      </c>
      <c r="B579" t="s">
        <v>108</v>
      </c>
      <c r="C579" t="s">
        <v>3128</v>
      </c>
      <c r="D579" t="s">
        <v>21</v>
      </c>
      <c r="E579">
        <v>278800.03822798497</v>
      </c>
      <c r="F579">
        <v>533.54999999999995</v>
      </c>
      <c r="G579">
        <v>3.0715316318405899</v>
      </c>
      <c r="H579">
        <f>(Table2[[#This Row],[1Y Return vs Nifty]]-AVERAGE(Table2[1Y Return vs Nifty]))/_xlfn.STDEV.P(Table2[1Y Return vs Nifty])</f>
        <v>-0.37145237678382947</v>
      </c>
      <c r="I579">
        <v>1.3092310745234601</v>
      </c>
      <c r="J579">
        <f>(Table2[[#This Row],[1M Return vs Nifty]]-AVERAGE(Table2[1M Return vs Nifty]))/_xlfn.STDEV.P(Table2[1M Return vs Nifty])</f>
        <v>3.6978776456669839E-2</v>
      </c>
      <c r="K579">
        <v>-1.63505022760262</v>
      </c>
      <c r="L579">
        <f>(Table2[[#This Row],[6M Return vs Nifty]]-AVERAGE(Table2[6M Return vs Nifty]))/_xlfn.STDEV.P(Table2[6M Return vs Nifty])</f>
        <v>-0.34761616043954657</v>
      </c>
      <c r="M579">
        <v>1.0405333870595901</v>
      </c>
      <c r="N579">
        <f>(Table2[[#This Row],[1W Return vs Nifty]]-AVERAGE(Table2[1W Return vs Nifty]))/_xlfn.STDEV.P(Table2[1W Return vs Nifty])</f>
        <v>-0.40120200759371277</v>
      </c>
      <c r="O579">
        <v>535.45000000000005</v>
      </c>
      <c r="P579">
        <v>526.384919154572</v>
      </c>
      <c r="Q579">
        <v>491.86401027240902</v>
      </c>
      <c r="R579">
        <v>45.587747893366299</v>
      </c>
      <c r="S579" s="1">
        <f>(Table2[[#This Row],[Close Price]]-Table2[[#This Row],[20D EMA]])/Table2[[#This Row],[20D EMA]]</f>
        <v>-3.5484172191616223E-3</v>
      </c>
      <c r="T579" s="1">
        <f>(Table2[[#This Row],[Close Price]]-Table2[[#This Row],[50D EMA]])/Table2[[#This Row],[50D EMA]]</f>
        <v>1.3611865736837226E-2</v>
      </c>
      <c r="U579" s="1">
        <f>(Table2[[#This Row],[Close Price]]-Table2[[#This Row],[200D EMA]])/Table2[[#This Row],[200D EMA]]</f>
        <v>8.4751046746648503E-2</v>
      </c>
      <c r="V579">
        <v>0.78892188728064305</v>
      </c>
      <c r="W579">
        <v>528.04999999999995</v>
      </c>
      <c r="X579">
        <v>541.95000000000005</v>
      </c>
      <c r="Y579">
        <v>526.25</v>
      </c>
      <c r="Z579">
        <v>549.6</v>
      </c>
      <c r="AA579">
        <v>526.25</v>
      </c>
      <c r="AB579">
        <v>549.6</v>
      </c>
      <c r="AC579" s="1">
        <f>(Table2[[#This Row],[Close Price]]/Table2[[#This Row],[Day Low]])-1</f>
        <v>1.0415680333301758E-2</v>
      </c>
      <c r="AD579" s="1">
        <f>(Table2[[#This Row],[Day High]]/Table2[[#This Row],[Close Price]])-1</f>
        <v>1.5743604160809888E-2</v>
      </c>
      <c r="AE579" s="1">
        <f>(Table2[[#This Row],[Close Price]]/Table2[[#This Row],[Current Week Low]])-1</f>
        <v>1.3871733966745792E-2</v>
      </c>
      <c r="AF579" s="1">
        <f>(Table2[[#This Row],[Current Week High]]/Table2[[#This Row],[Close Price]])-1</f>
        <v>3.008152937869002E-2</v>
      </c>
      <c r="AG579" s="1">
        <f>(Table2[[#This Row],[Close Price]]/Table2[[#This Row],[Current Month Low]])-1</f>
        <v>1.3871733966745792E-2</v>
      </c>
      <c r="AH579" s="1">
        <f>(Table2[[#This Row],[Current Month High]]/Table2[[#This Row],[Close Price]])-1</f>
        <v>3.008152937869002E-2</v>
      </c>
      <c r="AI579">
        <v>8.6870958673039098</v>
      </c>
      <c r="AJ579">
        <v>42.261031862418299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-0.11</v>
      </c>
      <c r="AM579" t="s">
        <v>3174</v>
      </c>
      <c r="AN579">
        <v>-3.32</v>
      </c>
      <c r="AO579" t="s">
        <v>3174</v>
      </c>
      <c r="AP579">
        <v>-0.101873663786144</v>
      </c>
      <c r="AQ579">
        <f>(Table2[[#This Row],[Sharpe Ratio]]-AVERAGE(Table2[Sharpe Ratio]))/_xlfn.STDEV.P(Table2[Sharpe Ratio])</f>
        <v>-1.9067052351118439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-2.9899970034722627</v>
      </c>
      <c r="AS579">
        <f>_xlfn.RANK.AVG(Table2[[#This Row],[1Y Return vs Nifty Z-Score]],Table2[1Y Return vs Nifty Z-Score])</f>
        <v>422</v>
      </c>
      <c r="AT579">
        <f>_xlfn.RANK.AVG(Table2[[#This Row],[6M Return vs Nifty Z-Score]],Table2[6M Return vs Nifty Z-Score])</f>
        <v>439</v>
      </c>
      <c r="AU579">
        <f>_xlfn.RANK.AVG(Table2[[#This Row],[Sharpe Ratio Z-Score]],Table2[Sharpe Ratio Z-Score])</f>
        <v>715</v>
      </c>
      <c r="AV579">
        <f>(Table2[[#This Row],[Rank 1Y]]+Table2[[#This Row],[Rank 6M]]+Table2[[#This Row],[Rank Sharpe]])/3</f>
        <v>525.33333333333337</v>
      </c>
    </row>
    <row r="580" spans="1:48" x14ac:dyDescent="0.3">
      <c r="A580" t="s">
        <v>789</v>
      </c>
      <c r="B580" t="s">
        <v>790</v>
      </c>
      <c r="C580" t="s">
        <v>3128</v>
      </c>
      <c r="D580" t="s">
        <v>287</v>
      </c>
      <c r="E580">
        <v>20727.910135149999</v>
      </c>
      <c r="F580">
        <v>1884.1</v>
      </c>
      <c r="G580">
        <v>-15.800259622797199</v>
      </c>
      <c r="H580">
        <f>(Table2[[#This Row],[1Y Return vs Nifty]]-AVERAGE(Table2[1Y Return vs Nifty]))/_xlfn.STDEV.P(Table2[1Y Return vs Nifty])</f>
        <v>-0.69283451237750437</v>
      </c>
      <c r="I580">
        <v>-3.78599467361872</v>
      </c>
      <c r="J580">
        <f>(Table2[[#This Row],[1M Return vs Nifty]]-AVERAGE(Table2[1M Return vs Nifty]))/_xlfn.STDEV.P(Table2[1M Return vs Nifty])</f>
        <v>-0.42921927649156361</v>
      </c>
      <c r="K580">
        <v>-24.048097200057398</v>
      </c>
      <c r="L580">
        <f>(Table2[[#This Row],[6M Return vs Nifty]]-AVERAGE(Table2[6M Return vs Nifty]))/_xlfn.STDEV.P(Table2[6M Return vs Nifty])</f>
        <v>-1.0907223649392996</v>
      </c>
      <c r="M580">
        <v>-0.55638629807699103</v>
      </c>
      <c r="N580">
        <f>(Table2[[#This Row],[1W Return vs Nifty]]-AVERAGE(Table2[1W Return vs Nifty]))/_xlfn.STDEV.P(Table2[1W Return vs Nifty])</f>
        <v>-0.78764238922422847</v>
      </c>
      <c r="O580">
        <v>1967.88</v>
      </c>
      <c r="P580">
        <v>1941.5756582577101</v>
      </c>
      <c r="Q580">
        <v>1870.50459819304</v>
      </c>
      <c r="R580">
        <v>29.797986670916899</v>
      </c>
      <c r="S580" s="1">
        <f>(Table2[[#This Row],[Close Price]]-Table2[[#This Row],[20D EMA]])/Table2[[#This Row],[20D EMA]]</f>
        <v>-4.2573734170782869E-2</v>
      </c>
      <c r="T580" s="1">
        <f>(Table2[[#This Row],[Close Price]]-Table2[[#This Row],[50D EMA]])/Table2[[#This Row],[50D EMA]]</f>
        <v>-2.9602584897096645E-2</v>
      </c>
      <c r="U580" s="1">
        <f>(Table2[[#This Row],[Close Price]]-Table2[[#This Row],[200D EMA]])/Table2[[#This Row],[200D EMA]]</f>
        <v>7.2683070761191603E-3</v>
      </c>
      <c r="V580">
        <v>0.58959159051694399</v>
      </c>
      <c r="W580">
        <v>1848.05</v>
      </c>
      <c r="X580">
        <v>1909.95</v>
      </c>
      <c r="Y580">
        <v>1831.5</v>
      </c>
      <c r="Z580">
        <v>1936</v>
      </c>
      <c r="AA580">
        <v>1848.05</v>
      </c>
      <c r="AB580">
        <v>1936</v>
      </c>
      <c r="AC580" s="1">
        <f>(Table2[[#This Row],[Close Price]]/Table2[[#This Row],[Day Low]])-1</f>
        <v>1.9507047969481217E-2</v>
      </c>
      <c r="AD580" s="1">
        <f>(Table2[[#This Row],[Day High]]/Table2[[#This Row],[Close Price]])-1</f>
        <v>1.3720078552093895E-2</v>
      </c>
      <c r="AE580" s="1">
        <f>(Table2[[#This Row],[Close Price]]/Table2[[#This Row],[Current Week Low]])-1</f>
        <v>2.8719628719628743E-2</v>
      </c>
      <c r="AF580" s="1">
        <f>(Table2[[#This Row],[Current Week High]]/Table2[[#This Row],[Close Price]])-1</f>
        <v>2.7546308582347079E-2</v>
      </c>
      <c r="AG580" s="1">
        <f>(Table2[[#This Row],[Close Price]]/Table2[[#This Row],[Current Month Low]])-1</f>
        <v>1.9507047969481217E-2</v>
      </c>
      <c r="AH580" s="1">
        <f>(Table2[[#This Row],[Current Month High]]/Table2[[#This Row],[Close Price]])-1</f>
        <v>2.7546308582347079E-2</v>
      </c>
      <c r="AI580">
        <v>30.510588609946399</v>
      </c>
      <c r="AJ580">
        <v>22.177550094027598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-0.04</v>
      </c>
      <c r="AM580" t="s">
        <v>3174</v>
      </c>
      <c r="AN580">
        <v>-11.7</v>
      </c>
      <c r="AO580" t="s">
        <v>3174</v>
      </c>
      <c r="AP580">
        <v>5.2189479412373001E-2</v>
      </c>
      <c r="AQ580">
        <f>(Table2[[#This Row],[Sharpe Ratio]]-AVERAGE(Table2[Sharpe Ratio]))/_xlfn.STDEV.P(Table2[Sharpe Ratio])</f>
        <v>-0.10800160484158314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-3.1084201478741789</v>
      </c>
      <c r="AS580">
        <f>_xlfn.RANK.AVG(Table2[[#This Row],[1Y Return vs Nifty Z-Score]],Table2[1Y Return vs Nifty Z-Score])</f>
        <v>549</v>
      </c>
      <c r="AT580">
        <f>_xlfn.RANK.AVG(Table2[[#This Row],[6M Return vs Nifty Z-Score]],Table2[6M Return vs Nifty Z-Score])</f>
        <v>662</v>
      </c>
      <c r="AU580">
        <f>_xlfn.RANK.AVG(Table2[[#This Row],[Sharpe Ratio Z-Score]],Table2[Sharpe Ratio Z-Score])</f>
        <v>366</v>
      </c>
      <c r="AV580">
        <f>(Table2[[#This Row],[Rank 1Y]]+Table2[[#This Row],[Rank 6M]]+Table2[[#This Row],[Rank Sharpe]])/3</f>
        <v>525.66666666666663</v>
      </c>
    </row>
    <row r="581" spans="1:48" x14ac:dyDescent="0.3">
      <c r="A581" t="s">
        <v>1260</v>
      </c>
      <c r="B581" t="s">
        <v>1261</v>
      </c>
      <c r="C581" t="s">
        <v>3139</v>
      </c>
      <c r="D581" t="s">
        <v>292</v>
      </c>
      <c r="E581">
        <v>9342.4838683769995</v>
      </c>
      <c r="F581">
        <v>117.99</v>
      </c>
      <c r="G581">
        <v>-27.7261359644945</v>
      </c>
      <c r="H581">
        <f>(Table2[[#This Row],[1Y Return vs Nifty]]-AVERAGE(Table2[1Y Return vs Nifty]))/_xlfn.STDEV.P(Table2[1Y Return vs Nifty])</f>
        <v>-0.89592936202930151</v>
      </c>
      <c r="I581">
        <v>-10.512723269908101</v>
      </c>
      <c r="J581">
        <f>(Table2[[#This Row],[1M Return vs Nifty]]-AVERAGE(Table2[1M Return vs Nifty]))/_xlfn.STDEV.P(Table2[1M Return vs Nifty])</f>
        <v>-1.0446950040282201</v>
      </c>
      <c r="K581">
        <v>-28.0997900207234</v>
      </c>
      <c r="L581">
        <f>(Table2[[#This Row],[6M Return vs Nifty]]-AVERAGE(Table2[6M Return vs Nifty]))/_xlfn.STDEV.P(Table2[6M Return vs Nifty])</f>
        <v>-1.225056535454548</v>
      </c>
      <c r="M581">
        <v>1.1334654129534001</v>
      </c>
      <c r="N581">
        <f>(Table2[[#This Row],[1W Return vs Nifty]]-AVERAGE(Table2[1W Return vs Nifty]))/_xlfn.STDEV.P(Table2[1W Return vs Nifty])</f>
        <v>-0.37871328265259002</v>
      </c>
      <c r="O581">
        <v>124.9</v>
      </c>
      <c r="P581">
        <v>130.05003478565499</v>
      </c>
      <c r="Q581">
        <v>131.39905711463501</v>
      </c>
      <c r="R581">
        <v>12.622963582218601</v>
      </c>
      <c r="S581" s="1">
        <f>(Table2[[#This Row],[Close Price]]-Table2[[#This Row],[20D EMA]])/Table2[[#This Row],[20D EMA]]</f>
        <v>-5.5324259407526104E-2</v>
      </c>
      <c r="T581" s="1">
        <f>(Table2[[#This Row],[Close Price]]-Table2[[#This Row],[50D EMA]])/Table2[[#This Row],[50D EMA]]</f>
        <v>-9.2733806688571979E-2</v>
      </c>
      <c r="U581" s="1">
        <f>(Table2[[#This Row],[Close Price]]-Table2[[#This Row],[200D EMA]])/Table2[[#This Row],[200D EMA]]</f>
        <v>-0.10204835109993753</v>
      </c>
      <c r="V581">
        <v>0.70654371599575805</v>
      </c>
      <c r="W581">
        <v>116.25</v>
      </c>
      <c r="X581">
        <v>119.63</v>
      </c>
      <c r="Y581">
        <v>116.25</v>
      </c>
      <c r="Z581">
        <v>122.94</v>
      </c>
      <c r="AA581">
        <v>116.25</v>
      </c>
      <c r="AB581">
        <v>122.94</v>
      </c>
      <c r="AC581" s="1">
        <f>(Table2[[#This Row],[Close Price]]/Table2[[#This Row],[Day Low]])-1</f>
        <v>1.4967741935483891E-2</v>
      </c>
      <c r="AD581" s="1">
        <f>(Table2[[#This Row],[Day High]]/Table2[[#This Row],[Close Price]])-1</f>
        <v>1.3899483007034474E-2</v>
      </c>
      <c r="AE581" s="1">
        <f>(Table2[[#This Row],[Close Price]]/Table2[[#This Row],[Current Week Low]])-1</f>
        <v>1.4967741935483891E-2</v>
      </c>
      <c r="AF581" s="1">
        <f>(Table2[[#This Row],[Current Week High]]/Table2[[#This Row],[Close Price]])-1</f>
        <v>4.1952707856597993E-2</v>
      </c>
      <c r="AG581" s="1">
        <f>(Table2[[#This Row],[Close Price]]/Table2[[#This Row],[Current Month Low]])-1</f>
        <v>1.4967741935483891E-2</v>
      </c>
      <c r="AH581" s="1">
        <f>(Table2[[#This Row],[Current Month High]]/Table2[[#This Row],[Close Price]])-1</f>
        <v>4.1952707856597993E-2</v>
      </c>
      <c r="AI581">
        <v>33.9096533604542</v>
      </c>
      <c r="AJ581">
        <v>17.111662531017299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-0.22</v>
      </c>
      <c r="AM581" t="s">
        <v>3174</v>
      </c>
      <c r="AN581">
        <v>-9.85</v>
      </c>
      <c r="AO581" t="s">
        <v>3174</v>
      </c>
      <c r="AP581">
        <v>8.7215942361835996E-2</v>
      </c>
      <c r="AQ581">
        <f>(Table2[[#This Row],[Sharpe Ratio]]-AVERAGE(Table2[Sharpe Ratio]))/_xlfn.STDEV.P(Table2[Sharpe Ratio])</f>
        <v>0.30093608625527313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622</v>
      </c>
      <c r="AT581">
        <f>_xlfn.RANK.AVG(Table2[[#This Row],[6M Return vs Nifty Z-Score]],Table2[6M Return vs Nifty Z-Score])</f>
        <v>689</v>
      </c>
      <c r="AU581">
        <f>_xlfn.RANK.AVG(Table2[[#This Row],[Sharpe Ratio Z-Score]],Table2[Sharpe Ratio Z-Score])</f>
        <v>267</v>
      </c>
      <c r="AV581">
        <f>(Table2[[#This Row],[Rank 1Y]]+Table2[[#This Row],[Rank 6M]]+Table2[[#This Row],[Rank Sharpe]])/3</f>
        <v>526</v>
      </c>
    </row>
    <row r="582" spans="1:48" x14ac:dyDescent="0.3">
      <c r="A582" t="s">
        <v>734</v>
      </c>
      <c r="B582" t="s">
        <v>735</v>
      </c>
      <c r="C582" t="s">
        <v>3129</v>
      </c>
      <c r="D582" t="s">
        <v>54</v>
      </c>
      <c r="E582">
        <v>23372.59581545</v>
      </c>
      <c r="F582">
        <v>799.1</v>
      </c>
      <c r="G582">
        <v>-17.630788739564899</v>
      </c>
      <c r="H582">
        <f>(Table2[[#This Row],[1Y Return vs Nifty]]-AVERAGE(Table2[1Y Return vs Nifty]))/_xlfn.STDEV.P(Table2[1Y Return vs Nifty])</f>
        <v>-0.7240079897053987</v>
      </c>
      <c r="I582">
        <v>9.0815866223730595</v>
      </c>
      <c r="J582">
        <f>(Table2[[#This Row],[1M Return vs Nifty]]-AVERAGE(Table2[1M Return vs Nifty]))/_xlfn.STDEV.P(Table2[1M Return vs Nifty])</f>
        <v>0.74812627066731729</v>
      </c>
      <c r="K582">
        <v>-5.0448629688996496</v>
      </c>
      <c r="L582">
        <f>(Table2[[#This Row],[6M Return vs Nifty]]-AVERAGE(Table2[6M Return vs Nifty]))/_xlfn.STDEV.P(Table2[6M Return vs Nifty])</f>
        <v>-0.46066875018132475</v>
      </c>
      <c r="M582">
        <v>6.1256139952908697</v>
      </c>
      <c r="N582">
        <f>(Table2[[#This Row],[1W Return vs Nifty]]-AVERAGE(Table2[1W Return vs Nifty]))/_xlfn.STDEV.P(Table2[1W Return vs Nifty])</f>
        <v>0.82934233922405587</v>
      </c>
      <c r="O582">
        <v>783.28</v>
      </c>
      <c r="P582">
        <v>767.23843301966599</v>
      </c>
      <c r="Q582">
        <v>741.80961376223104</v>
      </c>
      <c r="R582">
        <v>53.702340385588499</v>
      </c>
      <c r="S582" s="1">
        <f>(Table2[[#This Row],[Close Price]]-Table2[[#This Row],[20D EMA]])/Table2[[#This Row],[20D EMA]]</f>
        <v>2.0197119803901608E-2</v>
      </c>
      <c r="T582" s="1">
        <f>(Table2[[#This Row],[Close Price]]-Table2[[#This Row],[50D EMA]])/Table2[[#This Row],[50D EMA]]</f>
        <v>4.1527595085317309E-2</v>
      </c>
      <c r="U582" s="1">
        <f>(Table2[[#This Row],[Close Price]]-Table2[[#This Row],[200D EMA]])/Table2[[#This Row],[200D EMA]]</f>
        <v>7.7230579349342354E-2</v>
      </c>
      <c r="V582">
        <v>4.2617942743392598</v>
      </c>
      <c r="W582">
        <v>795.5</v>
      </c>
      <c r="X582">
        <v>824.4</v>
      </c>
      <c r="Y582">
        <v>777</v>
      </c>
      <c r="Z582">
        <v>832</v>
      </c>
      <c r="AA582">
        <v>777</v>
      </c>
      <c r="AB582">
        <v>832</v>
      </c>
      <c r="AC582" s="1">
        <f>(Table2[[#This Row],[Close Price]]/Table2[[#This Row],[Day Low]])-1</f>
        <v>4.5254556882463604E-3</v>
      </c>
      <c r="AD582" s="1">
        <f>(Table2[[#This Row],[Day High]]/Table2[[#This Row],[Close Price]])-1</f>
        <v>3.1660618195469947E-2</v>
      </c>
      <c r="AE582" s="1">
        <f>(Table2[[#This Row],[Close Price]]/Table2[[#This Row],[Current Week Low]])-1</f>
        <v>2.8442728442728438E-2</v>
      </c>
      <c r="AF582" s="1">
        <f>(Table2[[#This Row],[Current Week High]]/Table2[[#This Row],[Close Price]])-1</f>
        <v>4.1171317732449086E-2</v>
      </c>
      <c r="AG582" s="1">
        <f>(Table2[[#This Row],[Close Price]]/Table2[[#This Row],[Current Month Low]])-1</f>
        <v>2.8442728442728438E-2</v>
      </c>
      <c r="AH582" s="1">
        <f>(Table2[[#This Row],[Current Month High]]/Table2[[#This Row],[Close Price]])-1</f>
        <v>4.1171317732449086E-2</v>
      </c>
      <c r="AI582">
        <v>7.9652108622199904</v>
      </c>
      <c r="AJ582">
        <v>33.172235647029403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0.02</v>
      </c>
      <c r="AM582" t="s">
        <v>3175</v>
      </c>
      <c r="AN582">
        <v>4.99</v>
      </c>
      <c r="AO582" t="s">
        <v>3175</v>
      </c>
      <c r="AQ582">
        <f>(Table2[[#This Row],[Sharpe Ratio]]-AVERAGE(Table2[Sharpe Ratio]))/_xlfn.STDEV.P(Table2[Sharpe Ratio])</f>
        <v>-0.71731934386752538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-0.32452747386287573</v>
      </c>
      <c r="AS582">
        <f>_xlfn.RANK.AVG(Table2[[#This Row],[1Y Return vs Nifty Z-Score]],Table2[1Y Return vs Nifty Z-Score])</f>
        <v>566</v>
      </c>
      <c r="AT582">
        <f>_xlfn.RANK.AVG(Table2[[#This Row],[6M Return vs Nifty Z-Score]],Table2[6M Return vs Nifty Z-Score])</f>
        <v>474</v>
      </c>
      <c r="AU582">
        <f>_xlfn.RANK.AVG(Table2[[#This Row],[Sharpe Ratio Z-Score]],Table2[Sharpe Ratio Z-Score])</f>
        <v>541.5</v>
      </c>
      <c r="AV582">
        <f>(Table2[[#This Row],[Rank 1Y]]+Table2[[#This Row],[Rank 6M]]+Table2[[#This Row],[Rank Sharpe]])/3</f>
        <v>527.16666666666663</v>
      </c>
    </row>
    <row r="583" spans="1:48" x14ac:dyDescent="0.3">
      <c r="A583" t="s">
        <v>1314</v>
      </c>
      <c r="B583" t="s">
        <v>1315</v>
      </c>
      <c r="C583" t="s">
        <v>3140</v>
      </c>
      <c r="D583" t="s">
        <v>436</v>
      </c>
      <c r="E583">
        <v>8665.6888788359993</v>
      </c>
      <c r="F583">
        <v>196.68</v>
      </c>
      <c r="G583">
        <v>-36.902445837278201</v>
      </c>
      <c r="H583">
        <f>(Table2[[#This Row],[1Y Return vs Nifty]]-AVERAGE(Table2[1Y Return vs Nifty]))/_xlfn.STDEV.P(Table2[1Y Return vs Nifty])</f>
        <v>-1.0521997459050132</v>
      </c>
      <c r="I583">
        <v>2.0429025022650098</v>
      </c>
      <c r="J583">
        <f>(Table2[[#This Row],[1M Return vs Nifty]]-AVERAGE(Table2[1M Return vs Nifty]))/_xlfn.STDEV.P(Table2[1M Return vs Nifty])</f>
        <v>0.10410753738381308</v>
      </c>
      <c r="K583">
        <v>4.1497835459881998</v>
      </c>
      <c r="L583">
        <f>(Table2[[#This Row],[6M Return vs Nifty]]-AVERAGE(Table2[6M Return vs Nifty]))/_xlfn.STDEV.P(Table2[6M Return vs Nifty])</f>
        <v>-0.15581957542198349</v>
      </c>
      <c r="M583">
        <v>3.1933814328699102</v>
      </c>
      <c r="N583">
        <f>(Table2[[#This Row],[1W Return vs Nifty]]-AVERAGE(Table2[1W Return vs Nifty]))/_xlfn.STDEV.P(Table2[1W Return vs Nifty])</f>
        <v>0.11976810014485864</v>
      </c>
      <c r="O583">
        <v>201.34</v>
      </c>
      <c r="P583">
        <v>197.09288960194701</v>
      </c>
      <c r="Q583">
        <v>193.55793762133601</v>
      </c>
      <c r="R583">
        <v>39.7949524319164</v>
      </c>
      <c r="S583" s="1">
        <f>(Table2[[#This Row],[Close Price]]-Table2[[#This Row],[20D EMA]])/Table2[[#This Row],[20D EMA]]</f>
        <v>-2.314492897586171E-2</v>
      </c>
      <c r="T583" s="1">
        <f>(Table2[[#This Row],[Close Price]]-Table2[[#This Row],[50D EMA]])/Table2[[#This Row],[50D EMA]]</f>
        <v>-2.0948985160290723E-3</v>
      </c>
      <c r="U583" s="1">
        <f>(Table2[[#This Row],[Close Price]]-Table2[[#This Row],[200D EMA]])/Table2[[#This Row],[200D EMA]]</f>
        <v>1.6129859705220639E-2</v>
      </c>
      <c r="V583">
        <v>0.74439817361510696</v>
      </c>
      <c r="W583">
        <v>195</v>
      </c>
      <c r="X583">
        <v>201.78</v>
      </c>
      <c r="Y583">
        <v>195</v>
      </c>
      <c r="Z583">
        <v>207</v>
      </c>
      <c r="AA583">
        <v>195</v>
      </c>
      <c r="AB583">
        <v>207</v>
      </c>
      <c r="AC583" s="1">
        <f>(Table2[[#This Row],[Close Price]]/Table2[[#This Row],[Day Low]])-1</f>
        <v>8.6153846153846914E-3</v>
      </c>
      <c r="AD583" s="1">
        <f>(Table2[[#This Row],[Day High]]/Table2[[#This Row],[Close Price]])-1</f>
        <v>2.5930445393532509E-2</v>
      </c>
      <c r="AE583" s="1">
        <f>(Table2[[#This Row],[Close Price]]/Table2[[#This Row],[Current Week Low]])-1</f>
        <v>8.6153846153846914E-3</v>
      </c>
      <c r="AF583" s="1">
        <f>(Table2[[#This Row],[Current Week High]]/Table2[[#This Row],[Close Price]])-1</f>
        <v>5.2471018913971879E-2</v>
      </c>
      <c r="AG583" s="1">
        <f>(Table2[[#This Row],[Close Price]]/Table2[[#This Row],[Current Month Low]])-1</f>
        <v>8.6153846153846914E-3</v>
      </c>
      <c r="AH583" s="1">
        <f>(Table2[[#This Row],[Current Month High]]/Table2[[#This Row],[Close Price]])-1</f>
        <v>5.2471018913971879E-2</v>
      </c>
      <c r="AI583">
        <v>17.525930445393499</v>
      </c>
      <c r="AJ583">
        <v>35.641379310344803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0.03</v>
      </c>
      <c r="AM583" t="s">
        <v>3175</v>
      </c>
      <c r="AN583">
        <v>-4.0999999999999996</v>
      </c>
      <c r="AO583" t="s">
        <v>3174</v>
      </c>
      <c r="AQ583">
        <f>(Table2[[#This Row],[Sharpe Ratio]]-AVERAGE(Table2[Sharpe Ratio]))/_xlfn.STDEV.P(Table2[Sharpe Ratio])</f>
        <v>-0.71731934386752538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-1.7014630276658502</v>
      </c>
      <c r="AS583">
        <f>_xlfn.RANK.AVG(Table2[[#This Row],[1Y Return vs Nifty Z-Score]],Table2[1Y Return vs Nifty Z-Score])</f>
        <v>674</v>
      </c>
      <c r="AT583">
        <f>_xlfn.RANK.AVG(Table2[[#This Row],[6M Return vs Nifty Z-Score]],Table2[6M Return vs Nifty Z-Score])</f>
        <v>370</v>
      </c>
      <c r="AU583">
        <f>_xlfn.RANK.AVG(Table2[[#This Row],[Sharpe Ratio Z-Score]],Table2[Sharpe Ratio Z-Score])</f>
        <v>541.5</v>
      </c>
      <c r="AV583">
        <f>(Table2[[#This Row],[Rank 1Y]]+Table2[[#This Row],[Rank 6M]]+Table2[[#This Row],[Rank Sharpe]])/3</f>
        <v>528.5</v>
      </c>
    </row>
    <row r="584" spans="1:48" x14ac:dyDescent="0.3">
      <c r="A584" t="s">
        <v>430</v>
      </c>
      <c r="B584" t="s">
        <v>431</v>
      </c>
      <c r="C584" t="s">
        <v>3128</v>
      </c>
      <c r="D584" t="s">
        <v>21</v>
      </c>
      <c r="E584">
        <v>53862.506380779902</v>
      </c>
      <c r="F584">
        <v>2846.6</v>
      </c>
      <c r="G584">
        <v>-11.427407979068599</v>
      </c>
      <c r="H584">
        <f>(Table2[[#This Row],[1Y Return vs Nifty]]-AVERAGE(Table2[1Y Return vs Nifty]))/_xlfn.STDEV.P(Table2[1Y Return vs Nifty])</f>
        <v>-0.61836588452266628</v>
      </c>
      <c r="I584">
        <v>-3.8181290608420202</v>
      </c>
      <c r="J584">
        <f>(Table2[[#This Row],[1M Return vs Nifty]]-AVERAGE(Table2[1M Return vs Nifty]))/_xlfn.STDEV.P(Table2[1M Return vs Nifty])</f>
        <v>-0.43215947767139345</v>
      </c>
      <c r="K584">
        <v>2.1082402860881602</v>
      </c>
      <c r="L584">
        <f>(Table2[[#This Row],[6M Return vs Nifty]]-AVERAGE(Table2[6M Return vs Nifty]))/_xlfn.STDEV.P(Table2[6M Return vs Nifty])</f>
        <v>-0.22350709087005441</v>
      </c>
      <c r="M584">
        <v>-1.32653617481022</v>
      </c>
      <c r="N584">
        <f>(Table2[[#This Row],[1W Return vs Nifty]]-AVERAGE(Table2[1W Return vs Nifty]))/_xlfn.STDEV.P(Table2[1W Return vs Nifty])</f>
        <v>-0.97401181972694606</v>
      </c>
      <c r="O584">
        <v>3012.05</v>
      </c>
      <c r="P584">
        <v>2942.71132386302</v>
      </c>
      <c r="Q584">
        <v>2649.5779575926899</v>
      </c>
      <c r="R584">
        <v>26.3265660653719</v>
      </c>
      <c r="S584" s="1">
        <f>(Table2[[#This Row],[Close Price]]-Table2[[#This Row],[20D EMA]])/Table2[[#This Row],[20D EMA]]</f>
        <v>-5.4929367042379863E-2</v>
      </c>
      <c r="T584" s="1">
        <f>(Table2[[#This Row],[Close Price]]-Table2[[#This Row],[50D EMA]])/Table2[[#This Row],[50D EMA]]</f>
        <v>-3.2660806068075587E-2</v>
      </c>
      <c r="U584" s="1">
        <f>(Table2[[#This Row],[Close Price]]-Table2[[#This Row],[200D EMA]])/Table2[[#This Row],[200D EMA]]</f>
        <v>7.4359783165737478E-2</v>
      </c>
      <c r="V584">
        <v>0.67112353442268902</v>
      </c>
      <c r="W584">
        <v>2836.6</v>
      </c>
      <c r="X584">
        <v>2959.95</v>
      </c>
      <c r="Y584">
        <v>2836.6</v>
      </c>
      <c r="Z584">
        <v>3081.8</v>
      </c>
      <c r="AA584">
        <v>2836.6</v>
      </c>
      <c r="AB584">
        <v>3051.8</v>
      </c>
      <c r="AC584" s="1">
        <f>(Table2[[#This Row],[Close Price]]/Table2[[#This Row],[Day Low]])-1</f>
        <v>3.525347246703836E-3</v>
      </c>
      <c r="AD584" s="1">
        <f>(Table2[[#This Row],[Day High]]/Table2[[#This Row],[Close Price]])-1</f>
        <v>3.9819433710391205E-2</v>
      </c>
      <c r="AE584" s="1">
        <f>(Table2[[#This Row],[Close Price]]/Table2[[#This Row],[Current Week Low]])-1</f>
        <v>3.525347246703836E-3</v>
      </c>
      <c r="AF584" s="1">
        <f>(Table2[[#This Row],[Current Week High]]/Table2[[#This Row],[Close Price]])-1</f>
        <v>8.2624885828707972E-2</v>
      </c>
      <c r="AG584" s="1">
        <f>(Table2[[#This Row],[Close Price]]/Table2[[#This Row],[Current Month Low]])-1</f>
        <v>3.525347246703836E-3</v>
      </c>
      <c r="AH584" s="1">
        <f>(Table2[[#This Row],[Current Month High]]/Table2[[#This Row],[Close Price]])-1</f>
        <v>7.2085997330148421E-2</v>
      </c>
      <c r="AI584">
        <v>11.986229185695199</v>
      </c>
      <c r="AJ584">
        <v>37.576724179594898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-0.05</v>
      </c>
      <c r="AM584" t="s">
        <v>3174</v>
      </c>
      <c r="AN584">
        <v>-10.42</v>
      </c>
      <c r="AO584" t="s">
        <v>3174</v>
      </c>
      <c r="AP584">
        <v>-5.5624077254711003E-2</v>
      </c>
      <c r="AQ584">
        <f>(Table2[[#This Row],[Sharpe Ratio]]-AVERAGE(Table2[Sharpe Ratio]))/_xlfn.STDEV.P(Table2[Sharpe Ratio])</f>
        <v>-1.3667363790604383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-3.6147806518514987</v>
      </c>
      <c r="AS584">
        <f>_xlfn.RANK.AVG(Table2[[#This Row],[1Y Return vs Nifty Z-Score]],Table2[1Y Return vs Nifty Z-Score])</f>
        <v>521</v>
      </c>
      <c r="AT584">
        <f>_xlfn.RANK.AVG(Table2[[#This Row],[6M Return vs Nifty Z-Score]],Table2[6M Return vs Nifty Z-Score])</f>
        <v>398</v>
      </c>
      <c r="AU584">
        <f>_xlfn.RANK.AVG(Table2[[#This Row],[Sharpe Ratio Z-Score]],Table2[Sharpe Ratio Z-Score])</f>
        <v>667</v>
      </c>
      <c r="AV584">
        <f>(Table2[[#This Row],[Rank 1Y]]+Table2[[#This Row],[Rank 6M]]+Table2[[#This Row],[Rank Sharpe]])/3</f>
        <v>528.66666666666663</v>
      </c>
    </row>
    <row r="585" spans="1:48" x14ac:dyDescent="0.3">
      <c r="A585" t="s">
        <v>933</v>
      </c>
      <c r="B585" t="s">
        <v>934</v>
      </c>
      <c r="C585" t="s">
        <v>3129</v>
      </c>
      <c r="D585" t="s">
        <v>54</v>
      </c>
      <c r="E585">
        <v>16023.00941997</v>
      </c>
      <c r="F585">
        <v>189.3</v>
      </c>
      <c r="G585">
        <v>4.4674417574240799</v>
      </c>
      <c r="H585">
        <f>(Table2[[#This Row],[1Y Return vs Nifty]]-AVERAGE(Table2[1Y Return vs Nifty]))/_xlfn.STDEV.P(Table2[1Y Return vs Nifty])</f>
        <v>-0.34768035794345536</v>
      </c>
      <c r="I585">
        <v>-8.2075019932056108</v>
      </c>
      <c r="J585">
        <f>(Table2[[#This Row],[1M Return vs Nifty]]-AVERAGE(Table2[1M Return vs Nifty]))/_xlfn.STDEV.P(Table2[1M Return vs Nifty])</f>
        <v>-0.83377409022859206</v>
      </c>
      <c r="K585">
        <v>-13.324733553192599</v>
      </c>
      <c r="L585">
        <f>(Table2[[#This Row],[6M Return vs Nifty]]-AVERAGE(Table2[6M Return vs Nifty]))/_xlfn.STDEV.P(Table2[6M Return vs Nifty])</f>
        <v>-0.73518846234740343</v>
      </c>
      <c r="M585">
        <v>-1.39211809542702</v>
      </c>
      <c r="N585">
        <f>(Table2[[#This Row],[1W Return vs Nifty]]-AVERAGE(Table2[1W Return vs Nifty]))/_xlfn.STDEV.P(Table2[1W Return vs Nifty])</f>
        <v>-0.98988206208609808</v>
      </c>
      <c r="O585">
        <v>202.8</v>
      </c>
      <c r="P585">
        <v>204.795189392634</v>
      </c>
      <c r="Q585">
        <v>188.60685145662899</v>
      </c>
      <c r="R585">
        <v>18.365002419721801</v>
      </c>
      <c r="S585" s="1">
        <f>(Table2[[#This Row],[Close Price]]-Table2[[#This Row],[20D EMA]])/Table2[[#This Row],[20D EMA]]</f>
        <v>-6.65680473372781E-2</v>
      </c>
      <c r="T585" s="1">
        <f>(Table2[[#This Row],[Close Price]]-Table2[[#This Row],[50D EMA]])/Table2[[#This Row],[50D EMA]]</f>
        <v>-7.5661881700387804E-2</v>
      </c>
      <c r="U585" s="1">
        <f>(Table2[[#This Row],[Close Price]]-Table2[[#This Row],[200D EMA]])/Table2[[#This Row],[200D EMA]]</f>
        <v>3.6750973679787889E-3</v>
      </c>
      <c r="V585">
        <v>0.87697713725112802</v>
      </c>
      <c r="W585">
        <v>188.4</v>
      </c>
      <c r="X585">
        <v>194.51</v>
      </c>
      <c r="Y585">
        <v>188.4</v>
      </c>
      <c r="Z585">
        <v>204.2</v>
      </c>
      <c r="AA585">
        <v>188.4</v>
      </c>
      <c r="AB585">
        <v>198.59</v>
      </c>
      <c r="AC585" s="1">
        <f>(Table2[[#This Row],[Close Price]]/Table2[[#This Row],[Day Low]])-1</f>
        <v>4.7770700636942109E-3</v>
      </c>
      <c r="AD585" s="1">
        <f>(Table2[[#This Row],[Day High]]/Table2[[#This Row],[Close Price]])-1</f>
        <v>2.7522451135763237E-2</v>
      </c>
      <c r="AE585" s="1">
        <f>(Table2[[#This Row],[Close Price]]/Table2[[#This Row],[Current Week Low]])-1</f>
        <v>4.7770700636942109E-3</v>
      </c>
      <c r="AF585" s="1">
        <f>(Table2[[#This Row],[Current Week High]]/Table2[[#This Row],[Close Price]])-1</f>
        <v>7.8711040676175292E-2</v>
      </c>
      <c r="AG585" s="1">
        <f>(Table2[[#This Row],[Close Price]]/Table2[[#This Row],[Current Month Low]])-1</f>
        <v>4.7770700636942109E-3</v>
      </c>
      <c r="AH585" s="1">
        <f>(Table2[[#This Row],[Current Month High]]/Table2[[#This Row],[Close Price]])-1</f>
        <v>4.9075541468568407E-2</v>
      </c>
      <c r="AI585">
        <v>21.711568938193299</v>
      </c>
      <c r="AJ585">
        <v>51.017151974471403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-0.14000000000000001</v>
      </c>
      <c r="AM585" t="s">
        <v>3174</v>
      </c>
      <c r="AN585">
        <v>-10.220000000000001</v>
      </c>
      <c r="AO585" t="s">
        <v>3174</v>
      </c>
      <c r="AP585">
        <v>-2.099006624366E-2</v>
      </c>
      <c r="AQ585">
        <f>(Table2[[#This Row],[Sharpe Ratio]]-AVERAGE(Table2[Sharpe Ratio]))/_xlfn.STDEV.P(Table2[Sharpe Ratio])</f>
        <v>-0.96238060620614763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411</v>
      </c>
      <c r="AT585">
        <f>_xlfn.RANK.AVG(Table2[[#This Row],[6M Return vs Nifty Z-Score]],Table2[6M Return vs Nifty Z-Score])</f>
        <v>565</v>
      </c>
      <c r="AU585">
        <f>_xlfn.RANK.AVG(Table2[[#This Row],[Sharpe Ratio Z-Score]],Table2[Sharpe Ratio Z-Score])</f>
        <v>611</v>
      </c>
      <c r="AV585">
        <f>(Table2[[#This Row],[Rank 1Y]]+Table2[[#This Row],[Rank 6M]]+Table2[[#This Row],[Rank Sharpe]])/3</f>
        <v>529</v>
      </c>
    </row>
    <row r="586" spans="1:48" x14ac:dyDescent="0.3">
      <c r="A586" t="s">
        <v>172</v>
      </c>
      <c r="B586" t="s">
        <v>173</v>
      </c>
      <c r="C586" t="s">
        <v>3129</v>
      </c>
      <c r="D586" t="s">
        <v>43</v>
      </c>
      <c r="E586">
        <v>152511.17571824</v>
      </c>
      <c r="F586">
        <v>708.8</v>
      </c>
      <c r="G586">
        <v>-15.3843995974905</v>
      </c>
      <c r="H586">
        <f>(Table2[[#This Row],[1Y Return vs Nifty]]-AVERAGE(Table2[1Y Return vs Nifty]))/_xlfn.STDEV.P(Table2[1Y Return vs Nifty])</f>
        <v>-0.68575251463612608</v>
      </c>
      <c r="I586">
        <v>-6.0709993231262898</v>
      </c>
      <c r="J586">
        <f>(Table2[[#This Row],[1M Return vs Nifty]]-AVERAGE(Table2[1M Return vs Nifty]))/_xlfn.STDEV.P(Table2[1M Return vs Nifty])</f>
        <v>-0.63829042882794551</v>
      </c>
      <c r="K586">
        <v>2.7780888989521002</v>
      </c>
      <c r="L586">
        <f>(Table2[[#This Row],[6M Return vs Nifty]]-AVERAGE(Table2[6M Return vs Nifty]))/_xlfn.STDEV.P(Table2[6M Return vs Nifty])</f>
        <v>-0.20129821133187753</v>
      </c>
      <c r="M586">
        <v>0.71882057873143301</v>
      </c>
      <c r="N586">
        <f>(Table2[[#This Row],[1W Return vs Nifty]]-AVERAGE(Table2[1W Return vs Nifty]))/_xlfn.STDEV.P(Table2[1W Return vs Nifty])</f>
        <v>-0.47905365009201722</v>
      </c>
      <c r="O586">
        <v>715.32</v>
      </c>
      <c r="P586">
        <v>701.56024319052096</v>
      </c>
      <c r="Q586">
        <v>647.67405936799003</v>
      </c>
      <c r="R586">
        <v>43.976435577595197</v>
      </c>
      <c r="S586" s="1">
        <f>(Table2[[#This Row],[Close Price]]-Table2[[#This Row],[20D EMA]])/Table2[[#This Row],[20D EMA]]</f>
        <v>-9.1148017670414569E-3</v>
      </c>
      <c r="T586" s="1">
        <f>(Table2[[#This Row],[Close Price]]-Table2[[#This Row],[50D EMA]])/Table2[[#This Row],[50D EMA]]</f>
        <v>1.0319508381139705E-2</v>
      </c>
      <c r="U586" s="1">
        <f>(Table2[[#This Row],[Close Price]]-Table2[[#This Row],[200D EMA]])/Table2[[#This Row],[200D EMA]]</f>
        <v>9.4377626752038715E-2</v>
      </c>
      <c r="V586">
        <v>0.70397894302057695</v>
      </c>
      <c r="W586">
        <v>701.55</v>
      </c>
      <c r="X586">
        <v>713.5</v>
      </c>
      <c r="Y586">
        <v>696.5</v>
      </c>
      <c r="Z586">
        <v>736.35</v>
      </c>
      <c r="AA586">
        <v>696.5</v>
      </c>
      <c r="AB586">
        <v>723.35</v>
      </c>
      <c r="AC586" s="1">
        <f>(Table2[[#This Row],[Close Price]]/Table2[[#This Row],[Day Low]])-1</f>
        <v>1.0334259853182148E-2</v>
      </c>
      <c r="AD586" s="1">
        <f>(Table2[[#This Row],[Day High]]/Table2[[#This Row],[Close Price]])-1</f>
        <v>6.6309255079006757E-3</v>
      </c>
      <c r="AE586" s="1">
        <f>(Table2[[#This Row],[Close Price]]/Table2[[#This Row],[Current Week Low]])-1</f>
        <v>1.7659727207465892E-2</v>
      </c>
      <c r="AF586" s="1">
        <f>(Table2[[#This Row],[Current Week High]]/Table2[[#This Row],[Close Price]])-1</f>
        <v>3.8868510158013736E-2</v>
      </c>
      <c r="AG586" s="1">
        <f>(Table2[[#This Row],[Close Price]]/Table2[[#This Row],[Current Month Low]])-1</f>
        <v>1.7659727207465892E-2</v>
      </c>
      <c r="AH586" s="1">
        <f>(Table2[[#This Row],[Current Month High]]/Table2[[#This Row],[Close Price]])-1</f>
        <v>2.0527652370203153E-2</v>
      </c>
      <c r="AI586">
        <v>7.3927765237020404</v>
      </c>
      <c r="AJ586">
        <v>38.599921783339802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0.1</v>
      </c>
      <c r="AM586" t="s">
        <v>3175</v>
      </c>
      <c r="AN586">
        <v>1.42</v>
      </c>
      <c r="AO586" t="s">
        <v>3175</v>
      </c>
      <c r="AP586">
        <v>-5.0160622171242002E-2</v>
      </c>
      <c r="AQ586">
        <f>(Table2[[#This Row],[Sharpe Ratio]]-AVERAGE(Table2[Sharpe Ratio]))/_xlfn.STDEV.P(Table2[Sharpe Ratio])</f>
        <v>-1.3029499581914867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-3.3073447630794526</v>
      </c>
      <c r="AS586">
        <f>_xlfn.RANK.AVG(Table2[[#This Row],[1Y Return vs Nifty Z-Score]],Table2[1Y Return vs Nifty Z-Score])</f>
        <v>546</v>
      </c>
      <c r="AT586">
        <f>_xlfn.RANK.AVG(Table2[[#This Row],[6M Return vs Nifty Z-Score]],Table2[6M Return vs Nifty Z-Score])</f>
        <v>385</v>
      </c>
      <c r="AU586">
        <f>_xlfn.RANK.AVG(Table2[[#This Row],[Sharpe Ratio Z-Score]],Table2[Sharpe Ratio Z-Score])</f>
        <v>661</v>
      </c>
      <c r="AV586">
        <f>(Table2[[#This Row],[Rank 1Y]]+Table2[[#This Row],[Rank 6M]]+Table2[[#This Row],[Rank Sharpe]])/3</f>
        <v>530.66666666666663</v>
      </c>
    </row>
    <row r="587" spans="1:48" x14ac:dyDescent="0.3">
      <c r="A587" t="s">
        <v>1599</v>
      </c>
      <c r="B587" t="s">
        <v>1600</v>
      </c>
      <c r="C587" t="s">
        <v>3143</v>
      </c>
      <c r="D587" t="s">
        <v>276</v>
      </c>
      <c r="E587">
        <v>5956.1020454400004</v>
      </c>
      <c r="F587">
        <v>811.05</v>
      </c>
      <c r="G587">
        <v>-16.134084374304798</v>
      </c>
      <c r="H587">
        <f>(Table2[[#This Row],[1Y Return vs Nifty]]-AVERAGE(Table2[1Y Return vs Nifty]))/_xlfn.STDEV.P(Table2[1Y Return vs Nifty])</f>
        <v>-0.69851946883478677</v>
      </c>
      <c r="I587">
        <v>6.28435703254363</v>
      </c>
      <c r="J587">
        <f>(Table2[[#This Row],[1M Return vs Nifty]]-AVERAGE(Table2[1M Return vs Nifty]))/_xlfn.STDEV.P(Table2[1M Return vs Nifty])</f>
        <v>0.49218805460237608</v>
      </c>
      <c r="K587">
        <v>-3.0788855981738301</v>
      </c>
      <c r="L587">
        <f>(Table2[[#This Row],[6M Return vs Nifty]]-AVERAGE(Table2[6M Return vs Nifty]))/_xlfn.STDEV.P(Table2[6M Return vs Nifty])</f>
        <v>-0.39548662729156669</v>
      </c>
      <c r="M587">
        <v>4.4659936610898701</v>
      </c>
      <c r="N587">
        <f>(Table2[[#This Row],[1W Return vs Nifty]]-AVERAGE(Table2[1W Return vs Nifty]))/_xlfn.STDEV.P(Table2[1W Return vs Nifty])</f>
        <v>0.42772895736162009</v>
      </c>
      <c r="O587">
        <v>813.47</v>
      </c>
      <c r="P587">
        <v>797.98385247844101</v>
      </c>
      <c r="Q587">
        <v>772.97418524253101</v>
      </c>
      <c r="R587">
        <v>46.815276002966101</v>
      </c>
      <c r="S587" s="1">
        <f>(Table2[[#This Row],[Close Price]]-Table2[[#This Row],[20D EMA]])/Table2[[#This Row],[20D EMA]]</f>
        <v>-2.9749099536554176E-3</v>
      </c>
      <c r="T587" s="1">
        <f>(Table2[[#This Row],[Close Price]]-Table2[[#This Row],[50D EMA]])/Table2[[#This Row],[50D EMA]]</f>
        <v>1.6373949774769348E-2</v>
      </c>
      <c r="U587" s="1">
        <f>(Table2[[#This Row],[Close Price]]-Table2[[#This Row],[200D EMA]])/Table2[[#This Row],[200D EMA]]</f>
        <v>4.9258843936065146E-2</v>
      </c>
      <c r="V587">
        <v>0.61050808051683603</v>
      </c>
      <c r="W587">
        <v>806.35</v>
      </c>
      <c r="X587">
        <v>829</v>
      </c>
      <c r="Y587">
        <v>806</v>
      </c>
      <c r="Z587">
        <v>844.95</v>
      </c>
      <c r="AA587">
        <v>806</v>
      </c>
      <c r="AB587">
        <v>838</v>
      </c>
      <c r="AC587" s="1">
        <f>(Table2[[#This Row],[Close Price]]/Table2[[#This Row],[Day Low]])-1</f>
        <v>5.8287344205369962E-3</v>
      </c>
      <c r="AD587" s="1">
        <f>(Table2[[#This Row],[Day High]]/Table2[[#This Row],[Close Price]])-1</f>
        <v>2.2131804451020365E-2</v>
      </c>
      <c r="AE587" s="1">
        <f>(Table2[[#This Row],[Close Price]]/Table2[[#This Row],[Current Week Low]])-1</f>
        <v>6.26550868486353E-3</v>
      </c>
      <c r="AF587" s="1">
        <f>(Table2[[#This Row],[Current Week High]]/Table2[[#This Row],[Close Price]])-1</f>
        <v>4.1797669687442252E-2</v>
      </c>
      <c r="AG587" s="1">
        <f>(Table2[[#This Row],[Close Price]]/Table2[[#This Row],[Current Month Low]])-1</f>
        <v>6.26550868486353E-3</v>
      </c>
      <c r="AH587" s="1">
        <f>(Table2[[#This Row],[Current Month High]]/Table2[[#This Row],[Close Price]])-1</f>
        <v>3.3228530916712851E-2</v>
      </c>
      <c r="AI587">
        <v>7.1820479625177303</v>
      </c>
      <c r="AJ587">
        <v>25.744186046511601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0.04</v>
      </c>
      <c r="AM587" t="s">
        <v>3175</v>
      </c>
      <c r="AN587">
        <v>-4.2300000000000004</v>
      </c>
      <c r="AO587" t="s">
        <v>3174</v>
      </c>
      <c r="AP587">
        <v>-1.1530408131154E-2</v>
      </c>
      <c r="AQ587">
        <f>(Table2[[#This Row],[Sharpe Ratio]]-AVERAGE(Table2[Sharpe Ratio]))/_xlfn.STDEV.P(Table2[Sharpe Ratio])</f>
        <v>-0.8519380887108674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-1.0260271728732249</v>
      </c>
      <c r="AS587">
        <f>_xlfn.RANK.AVG(Table2[[#This Row],[1Y Return vs Nifty Z-Score]],Table2[1Y Return vs Nifty Z-Score])</f>
        <v>552</v>
      </c>
      <c r="AT587">
        <f>_xlfn.RANK.AVG(Table2[[#This Row],[6M Return vs Nifty Z-Score]],Table2[6M Return vs Nifty Z-Score])</f>
        <v>455</v>
      </c>
      <c r="AU587">
        <f>_xlfn.RANK.AVG(Table2[[#This Row],[Sharpe Ratio Z-Score]],Table2[Sharpe Ratio Z-Score])</f>
        <v>588</v>
      </c>
      <c r="AV587">
        <f>(Table2[[#This Row],[Rank 1Y]]+Table2[[#This Row],[Rank 6M]]+Table2[[#This Row],[Rank Sharpe]])/3</f>
        <v>531.66666666666663</v>
      </c>
    </row>
    <row r="588" spans="1:48" x14ac:dyDescent="0.3">
      <c r="A588" t="s">
        <v>1988</v>
      </c>
      <c r="B588" t="s">
        <v>1989</v>
      </c>
      <c r="C588" t="s">
        <v>3128</v>
      </c>
      <c r="D588" t="s">
        <v>21</v>
      </c>
      <c r="E588">
        <v>3467.5129532999999</v>
      </c>
      <c r="F588">
        <v>587.4</v>
      </c>
      <c r="G588">
        <v>-28.556830538595602</v>
      </c>
      <c r="H588">
        <f>(Table2[[#This Row],[1Y Return vs Nifty]]-AVERAGE(Table2[1Y Return vs Nifty]))/_xlfn.STDEV.P(Table2[1Y Return vs Nifty])</f>
        <v>-0.91007589388992083</v>
      </c>
      <c r="I588">
        <v>-9.5092868150803795</v>
      </c>
      <c r="J588">
        <f>(Table2[[#This Row],[1M Return vs Nifty]]-AVERAGE(Table2[1M Return vs Nifty]))/_xlfn.STDEV.P(Table2[1M Return vs Nifty])</f>
        <v>-0.95288354274634635</v>
      </c>
      <c r="K588">
        <v>-16.5903848367441</v>
      </c>
      <c r="L588">
        <f>(Table2[[#This Row],[6M Return vs Nifty]]-AVERAGE(Table2[6M Return vs Nifty]))/_xlfn.STDEV.P(Table2[6M Return vs Nifty])</f>
        <v>-0.84346136845972741</v>
      </c>
      <c r="M588">
        <v>-0.53567860483925001</v>
      </c>
      <c r="N588">
        <f>(Table2[[#This Row],[1W Return vs Nifty]]-AVERAGE(Table2[1W Return vs Nifty]))/_xlfn.STDEV.P(Table2[1W Return vs Nifty])</f>
        <v>-0.7826313113647958</v>
      </c>
      <c r="O588">
        <v>622.29</v>
      </c>
      <c r="P588">
        <v>621.58180048277495</v>
      </c>
      <c r="Q588">
        <v>604.40829676725298</v>
      </c>
      <c r="R588">
        <v>23.1795494639094</v>
      </c>
      <c r="S588" s="1">
        <f>(Table2[[#This Row],[Close Price]]-Table2[[#This Row],[20D EMA]])/Table2[[#This Row],[20D EMA]]</f>
        <v>-5.6067106975847256E-2</v>
      </c>
      <c r="T588" s="1">
        <f>(Table2[[#This Row],[Close Price]]-Table2[[#This Row],[50D EMA]])/Table2[[#This Row],[50D EMA]]</f>
        <v>-5.499163658946641E-2</v>
      </c>
      <c r="U588" s="1">
        <f>(Table2[[#This Row],[Close Price]]-Table2[[#This Row],[200D EMA]])/Table2[[#This Row],[200D EMA]]</f>
        <v>-2.8140409154248584E-2</v>
      </c>
      <c r="V588">
        <v>0.27695421729403202</v>
      </c>
      <c r="W588">
        <v>579.95000000000005</v>
      </c>
      <c r="X588">
        <v>606.20000000000005</v>
      </c>
      <c r="Y588">
        <v>579.95000000000005</v>
      </c>
      <c r="Z588">
        <v>631.29999999999995</v>
      </c>
      <c r="AA588">
        <v>579.95000000000005</v>
      </c>
      <c r="AB588">
        <v>618.4</v>
      </c>
      <c r="AC588" s="1">
        <f>(Table2[[#This Row],[Close Price]]/Table2[[#This Row],[Day Low]])-1</f>
        <v>1.2845934994395902E-2</v>
      </c>
      <c r="AD588" s="1">
        <f>(Table2[[#This Row],[Day High]]/Table2[[#This Row],[Close Price]])-1</f>
        <v>3.2005447735784953E-2</v>
      </c>
      <c r="AE588" s="1">
        <f>(Table2[[#This Row],[Close Price]]/Table2[[#This Row],[Current Week Low]])-1</f>
        <v>1.2845934994395902E-2</v>
      </c>
      <c r="AF588" s="1">
        <f>(Table2[[#This Row],[Current Week High]]/Table2[[#This Row],[Close Price]])-1</f>
        <v>7.4736125297923062E-2</v>
      </c>
      <c r="AG588" s="1">
        <f>(Table2[[#This Row],[Close Price]]/Table2[[#This Row],[Current Month Low]])-1</f>
        <v>1.2845934994395902E-2</v>
      </c>
      <c r="AH588" s="1">
        <f>(Table2[[#This Row],[Current Month High]]/Table2[[#This Row],[Close Price]])-1</f>
        <v>5.2774940415389882E-2</v>
      </c>
      <c r="AI588">
        <v>34.7463398025195</v>
      </c>
      <c r="AJ588">
        <v>30.533333333333299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-0.17</v>
      </c>
      <c r="AM588" t="s">
        <v>3174</v>
      </c>
      <c r="AN588">
        <v>-10.050000000000001</v>
      </c>
      <c r="AO588" t="s">
        <v>3174</v>
      </c>
      <c r="AP588">
        <v>5.1496487348311998E-2</v>
      </c>
      <c r="AQ588">
        <f>(Table2[[#This Row],[Sharpe Ratio]]-AVERAGE(Table2[Sharpe Ratio]))/_xlfn.STDEV.P(Table2[Sharpe Ratio])</f>
        <v>-0.11609236110876414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-3.6051444775695547</v>
      </c>
      <c r="AS588">
        <f>_xlfn.RANK.AVG(Table2[[#This Row],[1Y Return vs Nifty Z-Score]],Table2[1Y Return vs Nifty Z-Score])</f>
        <v>624</v>
      </c>
      <c r="AT588">
        <f>_xlfn.RANK.AVG(Table2[[#This Row],[6M Return vs Nifty Z-Score]],Table2[6M Return vs Nifty Z-Score])</f>
        <v>603</v>
      </c>
      <c r="AU588">
        <f>_xlfn.RANK.AVG(Table2[[#This Row],[Sharpe Ratio Z-Score]],Table2[Sharpe Ratio Z-Score])</f>
        <v>370</v>
      </c>
      <c r="AV588">
        <f>(Table2[[#This Row],[Rank 1Y]]+Table2[[#This Row],[Rank 6M]]+Table2[[#This Row],[Rank Sharpe]])/3</f>
        <v>532.33333333333337</v>
      </c>
    </row>
    <row r="589" spans="1:48" x14ac:dyDescent="0.3">
      <c r="A589" t="s">
        <v>608</v>
      </c>
      <c r="B589" t="s">
        <v>609</v>
      </c>
      <c r="C589" t="s">
        <v>3129</v>
      </c>
      <c r="D589" t="s">
        <v>422</v>
      </c>
      <c r="E589">
        <v>32169.733035000001</v>
      </c>
      <c r="F589">
        <v>4399</v>
      </c>
      <c r="G589">
        <v>-15.066262724583099</v>
      </c>
      <c r="H589">
        <f>(Table2[[#This Row],[1Y Return vs Nifty]]-AVERAGE(Table2[1Y Return vs Nifty]))/_xlfn.STDEV.P(Table2[1Y Return vs Nifty])</f>
        <v>-0.68033471903598941</v>
      </c>
      <c r="I589">
        <v>-2.6038153572609102</v>
      </c>
      <c r="J589">
        <f>(Table2[[#This Row],[1M Return vs Nifty]]-AVERAGE(Table2[1M Return vs Nifty]))/_xlfn.STDEV.P(Table2[1M Return vs Nifty])</f>
        <v>-0.32105337320010741</v>
      </c>
      <c r="K589">
        <v>-20.308088527303401</v>
      </c>
      <c r="L589">
        <f>(Table2[[#This Row],[6M Return vs Nifty]]-AVERAGE(Table2[6M Return vs Nifty]))/_xlfn.STDEV.P(Table2[6M Return vs Nifty])</f>
        <v>-0.96672210504505152</v>
      </c>
      <c r="M589">
        <v>2.47936809502849</v>
      </c>
      <c r="N589">
        <f>(Table2[[#This Row],[1W Return vs Nifty]]-AVERAGE(Table2[1W Return vs Nifty]))/_xlfn.STDEV.P(Table2[1W Return vs Nifty])</f>
        <v>-5.3016786492140672E-2</v>
      </c>
      <c r="O589">
        <v>4581.75</v>
      </c>
      <c r="P589">
        <v>4528.05333102452</v>
      </c>
      <c r="Q589">
        <v>4374.1117063444999</v>
      </c>
      <c r="R589">
        <v>27.514022168414201</v>
      </c>
      <c r="S589" s="1">
        <f>(Table2[[#This Row],[Close Price]]-Table2[[#This Row],[20D EMA]])/Table2[[#This Row],[20D EMA]]</f>
        <v>-3.9886506247612814E-2</v>
      </c>
      <c r="T589" s="1">
        <f>(Table2[[#This Row],[Close Price]]-Table2[[#This Row],[50D EMA]])/Table2[[#This Row],[50D EMA]]</f>
        <v>-2.850084166197759E-2</v>
      </c>
      <c r="U589" s="1">
        <f>(Table2[[#This Row],[Close Price]]-Table2[[#This Row],[200D EMA]])/Table2[[#This Row],[200D EMA]]</f>
        <v>5.6899081062334262E-3</v>
      </c>
      <c r="V589">
        <v>0.69480397083175705</v>
      </c>
      <c r="W589">
        <v>4376.8500000000004</v>
      </c>
      <c r="X589">
        <v>4489.95</v>
      </c>
      <c r="Y589">
        <v>4376.8500000000004</v>
      </c>
      <c r="Z589">
        <v>4688</v>
      </c>
      <c r="AA589">
        <v>4376.8500000000004</v>
      </c>
      <c r="AB589">
        <v>4688</v>
      </c>
      <c r="AC589" s="1">
        <f>(Table2[[#This Row],[Close Price]]/Table2[[#This Row],[Day Low]])-1</f>
        <v>5.0607171824483821E-3</v>
      </c>
      <c r="AD589" s="1">
        <f>(Table2[[#This Row],[Day High]]/Table2[[#This Row],[Close Price]])-1</f>
        <v>2.0675153443964422E-2</v>
      </c>
      <c r="AE589" s="1">
        <f>(Table2[[#This Row],[Close Price]]/Table2[[#This Row],[Current Week Low]])-1</f>
        <v>5.0607171824483821E-3</v>
      </c>
      <c r="AF589" s="1">
        <f>(Table2[[#This Row],[Current Week High]]/Table2[[#This Row],[Close Price]])-1</f>
        <v>6.569674926119573E-2</v>
      </c>
      <c r="AG589" s="1">
        <f>(Table2[[#This Row],[Close Price]]/Table2[[#This Row],[Current Month Low]])-1</f>
        <v>5.0607171824483821E-3</v>
      </c>
      <c r="AH589" s="1">
        <f>(Table2[[#This Row],[Current Month High]]/Table2[[#This Row],[Close Price]])-1</f>
        <v>6.569674926119573E-2</v>
      </c>
      <c r="AI589">
        <v>19.7658558763355</v>
      </c>
      <c r="AJ589">
        <v>20.168273827410001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-0.01</v>
      </c>
      <c r="AM589" t="s">
        <v>3174</v>
      </c>
      <c r="AN589">
        <v>-7.15</v>
      </c>
      <c r="AO589" t="s">
        <v>3174</v>
      </c>
      <c r="AP589">
        <v>3.4243884859252997E-2</v>
      </c>
      <c r="AQ589">
        <f>(Table2[[#This Row],[Sharpe Ratio]]-AVERAGE(Table2[Sharpe Ratio]))/_xlfn.STDEV.P(Table2[Sharpe Ratio])</f>
        <v>-0.31751833544899738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-2.3386453192222865</v>
      </c>
      <c r="AS589">
        <f>_xlfn.RANK.AVG(Table2[[#This Row],[1Y Return vs Nifty Z-Score]],Table2[1Y Return vs Nifty Z-Score])</f>
        <v>544</v>
      </c>
      <c r="AT589">
        <f>_xlfn.RANK.AVG(Table2[[#This Row],[6M Return vs Nifty Z-Score]],Table2[6M Return vs Nifty Z-Score])</f>
        <v>633</v>
      </c>
      <c r="AU589">
        <f>_xlfn.RANK.AVG(Table2[[#This Row],[Sharpe Ratio Z-Score]],Table2[Sharpe Ratio Z-Score])</f>
        <v>421</v>
      </c>
      <c r="AV589">
        <f>(Table2[[#This Row],[Rank 1Y]]+Table2[[#This Row],[Rank 6M]]+Table2[[#This Row],[Rank Sharpe]])/3</f>
        <v>532.66666666666663</v>
      </c>
    </row>
    <row r="590" spans="1:48" x14ac:dyDescent="0.3">
      <c r="A590" t="s">
        <v>1462</v>
      </c>
      <c r="B590" t="s">
        <v>1463</v>
      </c>
      <c r="C590" t="s">
        <v>3141</v>
      </c>
      <c r="D590" t="s">
        <v>146</v>
      </c>
      <c r="E590">
        <v>7198.5394999999999</v>
      </c>
      <c r="F590">
        <v>384.25</v>
      </c>
      <c r="G590">
        <v>-34.326208449316098</v>
      </c>
      <c r="H590">
        <f>(Table2[[#This Row],[1Y Return vs Nifty]]-AVERAGE(Table2[1Y Return vs Nifty]))/_xlfn.STDEV.P(Table2[1Y Return vs Nifty])</f>
        <v>-1.008327033327395</v>
      </c>
      <c r="I590">
        <v>-3.2620357477393598</v>
      </c>
      <c r="J590">
        <f>(Table2[[#This Row],[1M Return vs Nifty]]-AVERAGE(Table2[1M Return vs Nifty]))/_xlfn.STDEV.P(Table2[1M Return vs Nifty])</f>
        <v>-0.38127858786577101</v>
      </c>
      <c r="K590">
        <v>-18.132451817595399</v>
      </c>
      <c r="L590">
        <f>(Table2[[#This Row],[6M Return vs Nifty]]-AVERAGE(Table2[6M Return vs Nifty]))/_xlfn.STDEV.P(Table2[6M Return vs Nifty])</f>
        <v>-0.89458871150385311</v>
      </c>
      <c r="M590">
        <v>4.2178603609380403</v>
      </c>
      <c r="N590">
        <f>(Table2[[#This Row],[1W Return vs Nifty]]-AVERAGE(Table2[1W Return vs Nifty]))/_xlfn.STDEV.P(Table2[1W Return vs Nifty])</f>
        <v>0.36768290238565476</v>
      </c>
      <c r="O590">
        <v>397.03</v>
      </c>
      <c r="P590">
        <v>414.71449079415999</v>
      </c>
      <c r="Q590">
        <v>418.30326703191798</v>
      </c>
      <c r="R590">
        <v>38.650221238927401</v>
      </c>
      <c r="S590" s="1">
        <f>(Table2[[#This Row],[Close Price]]-Table2[[#This Row],[20D EMA]])/Table2[[#This Row],[20D EMA]]</f>
        <v>-3.2189003349872736E-2</v>
      </c>
      <c r="T590" s="1">
        <f>(Table2[[#This Row],[Close Price]]-Table2[[#This Row],[50D EMA]])/Table2[[#This Row],[50D EMA]]</f>
        <v>-7.3458949398710005E-2</v>
      </c>
      <c r="U590" s="1">
        <f>(Table2[[#This Row],[Close Price]]-Table2[[#This Row],[200D EMA]])/Table2[[#This Row],[200D EMA]]</f>
        <v>-8.1408082880977353E-2</v>
      </c>
      <c r="V590">
        <v>0.43093064723293301</v>
      </c>
      <c r="W590">
        <v>379.55</v>
      </c>
      <c r="X590">
        <v>394.5</v>
      </c>
      <c r="Y590">
        <v>379.55</v>
      </c>
      <c r="Z590">
        <v>408</v>
      </c>
      <c r="AA590">
        <v>379.55</v>
      </c>
      <c r="AB590">
        <v>407.35</v>
      </c>
      <c r="AC590" s="1">
        <f>(Table2[[#This Row],[Close Price]]/Table2[[#This Row],[Day Low]])-1</f>
        <v>1.2383085232512192E-2</v>
      </c>
      <c r="AD590" s="1">
        <f>(Table2[[#This Row],[Day High]]/Table2[[#This Row],[Close Price]])-1</f>
        <v>2.6675341574495803E-2</v>
      </c>
      <c r="AE590" s="1">
        <f>(Table2[[#This Row],[Close Price]]/Table2[[#This Row],[Current Week Low]])-1</f>
        <v>1.2383085232512192E-2</v>
      </c>
      <c r="AF590" s="1">
        <f>(Table2[[#This Row],[Current Week High]]/Table2[[#This Row],[Close Price]])-1</f>
        <v>6.1808718282368336E-2</v>
      </c>
      <c r="AG590" s="1">
        <f>(Table2[[#This Row],[Close Price]]/Table2[[#This Row],[Current Month Low]])-1</f>
        <v>1.2383085232512192E-2</v>
      </c>
      <c r="AH590" s="1">
        <f>(Table2[[#This Row],[Current Month High]]/Table2[[#This Row],[Close Price]])-1</f>
        <v>6.0117111255692857E-2</v>
      </c>
      <c r="AI590">
        <v>42.4853610930383</v>
      </c>
      <c r="AJ590">
        <v>11.376811594202801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-0.27</v>
      </c>
      <c r="AM590" t="s">
        <v>3174</v>
      </c>
      <c r="AN590">
        <v>-3.1</v>
      </c>
      <c r="AO590" t="s">
        <v>3174</v>
      </c>
      <c r="AP590">
        <v>7.0208666049905E-2</v>
      </c>
      <c r="AQ590">
        <f>(Table2[[#This Row],[Sharpe Ratio]]-AVERAGE(Table2[Sharpe Ratio]))/_xlfn.STDEV.P(Table2[Sharpe Ratio])</f>
        <v>0.10237432120117572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663</v>
      </c>
      <c r="AT590">
        <f>_xlfn.RANK.AVG(Table2[[#This Row],[6M Return vs Nifty Z-Score]],Table2[6M Return vs Nifty Z-Score])</f>
        <v>617</v>
      </c>
      <c r="AU590">
        <f>_xlfn.RANK.AVG(Table2[[#This Row],[Sharpe Ratio Z-Score]],Table2[Sharpe Ratio Z-Score])</f>
        <v>320</v>
      </c>
      <c r="AV590">
        <f>(Table2[[#This Row],[Rank 1Y]]+Table2[[#This Row],[Rank 6M]]+Table2[[#This Row],[Rank Sharpe]])/3</f>
        <v>533.33333333333337</v>
      </c>
    </row>
    <row r="591" spans="1:48" x14ac:dyDescent="0.3">
      <c r="A591" t="s">
        <v>1103</v>
      </c>
      <c r="B591" t="s">
        <v>1104</v>
      </c>
      <c r="C591" t="s">
        <v>3129</v>
      </c>
      <c r="D591" t="s">
        <v>24</v>
      </c>
      <c r="E591">
        <v>11731.502287456</v>
      </c>
      <c r="F591">
        <v>158.38999999999999</v>
      </c>
      <c r="G591">
        <v>-1.9897457205921001</v>
      </c>
      <c r="H591">
        <f>(Table2[[#This Row],[1Y Return vs Nifty]]-AVERAGE(Table2[1Y Return vs Nifty]))/_xlfn.STDEV.P(Table2[1Y Return vs Nifty])</f>
        <v>-0.45764473141561235</v>
      </c>
      <c r="I591">
        <v>-4.1915030723908204</v>
      </c>
      <c r="J591">
        <f>(Table2[[#This Row],[1M Return vs Nifty]]-AVERAGE(Table2[1M Return vs Nifty]))/_xlfn.STDEV.P(Table2[1M Return vs Nifty])</f>
        <v>-0.46632209299201782</v>
      </c>
      <c r="K591">
        <v>-8.2530098223779795</v>
      </c>
      <c r="L591">
        <f>(Table2[[#This Row],[6M Return vs Nifty]]-AVERAGE(Table2[6M Return vs Nifty]))/_xlfn.STDEV.P(Table2[6M Return vs Nifty])</f>
        <v>-0.56703509272707453</v>
      </c>
      <c r="M591">
        <v>1.40823516472943</v>
      </c>
      <c r="N591">
        <f>(Table2[[#This Row],[1W Return vs Nifty]]-AVERAGE(Table2[1W Return vs Nifty]))/_xlfn.STDEV.P(Table2[1W Return vs Nifty])</f>
        <v>-0.31222144294070775</v>
      </c>
      <c r="O591">
        <v>165.48</v>
      </c>
      <c r="P591">
        <v>165.25049387823901</v>
      </c>
      <c r="Q591">
        <v>155.66357433157199</v>
      </c>
      <c r="R591">
        <v>20.434706545805401</v>
      </c>
      <c r="S591" s="1">
        <f>(Table2[[#This Row],[Close Price]]-Table2[[#This Row],[20D EMA]])/Table2[[#This Row],[20D EMA]]</f>
        <v>-4.2845056804447688E-2</v>
      </c>
      <c r="T591" s="1">
        <f>(Table2[[#This Row],[Close Price]]-Table2[[#This Row],[50D EMA]])/Table2[[#This Row],[50D EMA]]</f>
        <v>-4.1515723900311136E-2</v>
      </c>
      <c r="U591" s="1">
        <f>(Table2[[#This Row],[Close Price]]-Table2[[#This Row],[200D EMA]])/Table2[[#This Row],[200D EMA]]</f>
        <v>1.7514859723190963E-2</v>
      </c>
      <c r="V591">
        <v>0.80809878013417302</v>
      </c>
      <c r="W591">
        <v>157.80000000000001</v>
      </c>
      <c r="X591">
        <v>161.86000000000001</v>
      </c>
      <c r="Y591">
        <v>157.80000000000001</v>
      </c>
      <c r="Z591">
        <v>165.99</v>
      </c>
      <c r="AA591">
        <v>157.80000000000001</v>
      </c>
      <c r="AB591">
        <v>165.57</v>
      </c>
      <c r="AC591" s="1">
        <f>(Table2[[#This Row],[Close Price]]/Table2[[#This Row],[Day Low]])-1</f>
        <v>3.7389100126741237E-3</v>
      </c>
      <c r="AD591" s="1">
        <f>(Table2[[#This Row],[Day High]]/Table2[[#This Row],[Close Price]])-1</f>
        <v>2.1907948734137372E-2</v>
      </c>
      <c r="AE591" s="1">
        <f>(Table2[[#This Row],[Close Price]]/Table2[[#This Row],[Current Week Low]])-1</f>
        <v>3.7389100126741237E-3</v>
      </c>
      <c r="AF591" s="1">
        <f>(Table2[[#This Row],[Current Week High]]/Table2[[#This Row],[Close Price]])-1</f>
        <v>4.798282719868685E-2</v>
      </c>
      <c r="AG591" s="1">
        <f>(Table2[[#This Row],[Close Price]]/Table2[[#This Row],[Current Month Low]])-1</f>
        <v>3.7389100126741237E-3</v>
      </c>
      <c r="AH591" s="1">
        <f>(Table2[[#This Row],[Current Month High]]/Table2[[#This Row],[Close Price]])-1</f>
        <v>4.5331144642969834E-2</v>
      </c>
      <c r="AI591">
        <v>11.635835595681501</v>
      </c>
      <c r="AJ591">
        <v>27.5795408779701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0.01</v>
      </c>
      <c r="AM591" t="s">
        <v>3175</v>
      </c>
      <c r="AN591">
        <v>-7.09</v>
      </c>
      <c r="AO591" t="s">
        <v>3174</v>
      </c>
      <c r="AP591">
        <v>-3.4759806042076999E-2</v>
      </c>
      <c r="AQ591">
        <f>(Table2[[#This Row],[Sharpe Ratio]]-AVERAGE(Table2[Sharpe Ratio]))/_xlfn.STDEV.P(Table2[Sharpe Ratio])</f>
        <v>-1.1231437871272023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-2.9263671472026149</v>
      </c>
      <c r="AS591">
        <f>_xlfn.RANK.AVG(Table2[[#This Row],[1Y Return vs Nifty Z-Score]],Table2[1Y Return vs Nifty Z-Score])</f>
        <v>449</v>
      </c>
      <c r="AT591">
        <f>_xlfn.RANK.AVG(Table2[[#This Row],[6M Return vs Nifty Z-Score]],Table2[6M Return vs Nifty Z-Score])</f>
        <v>514</v>
      </c>
      <c r="AU591">
        <f>_xlfn.RANK.AVG(Table2[[#This Row],[Sharpe Ratio Z-Score]],Table2[Sharpe Ratio Z-Score])</f>
        <v>638</v>
      </c>
      <c r="AV591">
        <f>(Table2[[#This Row],[Rank 1Y]]+Table2[[#This Row],[Rank 6M]]+Table2[[#This Row],[Rank Sharpe]])/3</f>
        <v>533.66666666666663</v>
      </c>
    </row>
    <row r="592" spans="1:48" x14ac:dyDescent="0.3">
      <c r="A592" t="s">
        <v>1091</v>
      </c>
      <c r="B592" t="s">
        <v>1092</v>
      </c>
      <c r="C592" t="s">
        <v>3128</v>
      </c>
      <c r="D592" t="s">
        <v>287</v>
      </c>
      <c r="E592">
        <v>12264.16518996</v>
      </c>
      <c r="F592">
        <v>887.55</v>
      </c>
      <c r="G592">
        <v>-5.2666143841847202E-2</v>
      </c>
      <c r="H592">
        <f>(Table2[[#This Row],[1Y Return vs Nifty]]-AVERAGE(Table2[1Y Return vs Nifty]))/_xlfn.STDEV.P(Table2[1Y Return vs Nifty])</f>
        <v>-0.42465672498893586</v>
      </c>
      <c r="I592">
        <v>-8.55271112071717</v>
      </c>
      <c r="J592">
        <f>(Table2[[#This Row],[1M Return vs Nifty]]-AVERAGE(Table2[1M Return vs Nifty]))/_xlfn.STDEV.P(Table2[1M Return vs Nifty])</f>
        <v>-0.86535970214471336</v>
      </c>
      <c r="K592">
        <v>-31.484910574686801</v>
      </c>
      <c r="L592">
        <f>(Table2[[#This Row],[6M Return vs Nifty]]-AVERAGE(Table2[6M Return vs Nifty]))/_xlfn.STDEV.P(Table2[6M Return vs Nifty])</f>
        <v>-1.3372904539271837</v>
      </c>
      <c r="M592">
        <v>-10.0500540212677</v>
      </c>
      <c r="N592">
        <f>(Table2[[#This Row],[1W Return vs Nifty]]-AVERAGE(Table2[1W Return vs Nifty]))/_xlfn.STDEV.P(Table2[1W Return vs Nifty])</f>
        <v>-3.0850256653965356</v>
      </c>
      <c r="O592">
        <v>965.82</v>
      </c>
      <c r="P592">
        <v>979.980788501436</v>
      </c>
      <c r="Q592">
        <v>939.76360760040905</v>
      </c>
      <c r="R592">
        <v>19.4835776597793</v>
      </c>
      <c r="S592" s="1">
        <f>(Table2[[#This Row],[Close Price]]-Table2[[#This Row],[20D EMA]])/Table2[[#This Row],[20D EMA]]</f>
        <v>-8.1039945331428317E-2</v>
      </c>
      <c r="T592" s="1">
        <f>(Table2[[#This Row],[Close Price]]-Table2[[#This Row],[50D EMA]])/Table2[[#This Row],[50D EMA]]</f>
        <v>-9.4318980112639825E-2</v>
      </c>
      <c r="U592" s="1">
        <f>(Table2[[#This Row],[Close Price]]-Table2[[#This Row],[200D EMA]])/Table2[[#This Row],[200D EMA]]</f>
        <v>-5.5560363455370694E-2</v>
      </c>
      <c r="V592">
        <v>2.0343177610273901</v>
      </c>
      <c r="W592">
        <v>866.25</v>
      </c>
      <c r="X592">
        <v>896.8</v>
      </c>
      <c r="Y592">
        <v>866.25</v>
      </c>
      <c r="Z592">
        <v>991.45</v>
      </c>
      <c r="AA592">
        <v>866.25</v>
      </c>
      <c r="AB592">
        <v>973.2</v>
      </c>
      <c r="AC592" s="1">
        <f>(Table2[[#This Row],[Close Price]]/Table2[[#This Row],[Day Low]])-1</f>
        <v>2.4588744588744493E-2</v>
      </c>
      <c r="AD592" s="1">
        <f>(Table2[[#This Row],[Day High]]/Table2[[#This Row],[Close Price]])-1</f>
        <v>1.0421948059264219E-2</v>
      </c>
      <c r="AE592" s="1">
        <f>(Table2[[#This Row],[Close Price]]/Table2[[#This Row],[Current Week Low]])-1</f>
        <v>2.4588744588744493E-2</v>
      </c>
      <c r="AF592" s="1">
        <f>(Table2[[#This Row],[Current Week High]]/Table2[[#This Row],[Close Price]])-1</f>
        <v>0.1170638273900062</v>
      </c>
      <c r="AG592" s="1">
        <f>(Table2[[#This Row],[Close Price]]/Table2[[#This Row],[Current Month Low]])-1</f>
        <v>2.4588744588744493E-2</v>
      </c>
      <c r="AH592" s="1">
        <f>(Table2[[#This Row],[Current Month High]]/Table2[[#This Row],[Close Price]])-1</f>
        <v>9.6501605543349855E-2</v>
      </c>
      <c r="AI592">
        <v>35.090980789814601</v>
      </c>
      <c r="AJ592">
        <v>42.008000000000003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-0.24</v>
      </c>
      <c r="AM592" t="s">
        <v>3174</v>
      </c>
      <c r="AN592">
        <v>-10.47</v>
      </c>
      <c r="AO592" t="s">
        <v>3174</v>
      </c>
      <c r="AP592">
        <v>1.9518085446479001E-2</v>
      </c>
      <c r="AQ592">
        <f>(Table2[[#This Row],[Sharpe Ratio]]-AVERAGE(Table2[Sharpe Ratio]))/_xlfn.STDEV.P(Table2[Sharpe Ratio])</f>
        <v>-0.48944361434752132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441</v>
      </c>
      <c r="AT592">
        <f>_xlfn.RANK.AVG(Table2[[#This Row],[6M Return vs Nifty Z-Score]],Table2[6M Return vs Nifty Z-Score])</f>
        <v>703</v>
      </c>
      <c r="AU592">
        <f>_xlfn.RANK.AVG(Table2[[#This Row],[Sharpe Ratio Z-Score]],Table2[Sharpe Ratio Z-Score])</f>
        <v>459</v>
      </c>
      <c r="AV592">
        <f>(Table2[[#This Row],[Rank 1Y]]+Table2[[#This Row],[Rank 6M]]+Table2[[#This Row],[Rank Sharpe]])/3</f>
        <v>534.33333333333337</v>
      </c>
    </row>
    <row r="593" spans="1:48" x14ac:dyDescent="0.3">
      <c r="A593" t="s">
        <v>1156</v>
      </c>
      <c r="B593" t="s">
        <v>1157</v>
      </c>
      <c r="C593" t="s">
        <v>3132</v>
      </c>
      <c r="D593" t="s">
        <v>48</v>
      </c>
      <c r="E593">
        <v>10914.458774925</v>
      </c>
      <c r="F593">
        <v>425.45</v>
      </c>
      <c r="G593">
        <v>-14.563583413415699</v>
      </c>
      <c r="H593">
        <f>(Table2[[#This Row],[1Y Return vs Nifty]]-AVERAGE(Table2[1Y Return vs Nifty]))/_xlfn.STDEV.P(Table2[1Y Return vs Nifty])</f>
        <v>-0.67177420941812083</v>
      </c>
      <c r="I593">
        <v>-1.52283218824365</v>
      </c>
      <c r="J593">
        <f>(Table2[[#This Row],[1M Return vs Nifty]]-AVERAGE(Table2[1M Return vs Nifty]))/_xlfn.STDEV.P(Table2[1M Return vs Nifty])</f>
        <v>-0.22214661742988293</v>
      </c>
      <c r="K593">
        <v>-12.0235473891428</v>
      </c>
      <c r="L593">
        <f>(Table2[[#This Row],[6M Return vs Nifty]]-AVERAGE(Table2[6M Return vs Nifty]))/_xlfn.STDEV.P(Table2[6M Return vs Nifty])</f>
        <v>-0.69204754032537918</v>
      </c>
      <c r="M593">
        <v>2.7620081708433899</v>
      </c>
      <c r="N593">
        <f>(Table2[[#This Row],[1W Return vs Nifty]]-AVERAGE(Table2[1W Return vs Nifty]))/_xlfn.STDEV.P(Table2[1W Return vs Nifty])</f>
        <v>1.5379601741151208E-2</v>
      </c>
      <c r="O593">
        <v>443.43</v>
      </c>
      <c r="P593">
        <v>456.74165276671198</v>
      </c>
      <c r="Q593">
        <v>441.17454198357098</v>
      </c>
      <c r="R593">
        <v>33.123268543649402</v>
      </c>
      <c r="S593" s="1">
        <f>(Table2[[#This Row],[Close Price]]-Table2[[#This Row],[20D EMA]])/Table2[[#This Row],[20D EMA]]</f>
        <v>-4.0547549782378317E-2</v>
      </c>
      <c r="T593" s="1">
        <f>(Table2[[#This Row],[Close Price]]-Table2[[#This Row],[50D EMA]])/Table2[[#This Row],[50D EMA]]</f>
        <v>-6.8510617713893274E-2</v>
      </c>
      <c r="U593" s="1">
        <f>(Table2[[#This Row],[Close Price]]-Table2[[#This Row],[200D EMA]])/Table2[[#This Row],[200D EMA]]</f>
        <v>-3.564245097387455E-2</v>
      </c>
      <c r="V593">
        <v>0.53928807414295998</v>
      </c>
      <c r="W593">
        <v>423.95</v>
      </c>
      <c r="X593">
        <v>434.2</v>
      </c>
      <c r="Y593">
        <v>423.95</v>
      </c>
      <c r="Z593">
        <v>450.85</v>
      </c>
      <c r="AA593">
        <v>423.95</v>
      </c>
      <c r="AB593">
        <v>450.85</v>
      </c>
      <c r="AC593" s="1">
        <f>(Table2[[#This Row],[Close Price]]/Table2[[#This Row],[Day Low]])-1</f>
        <v>3.5381530840901121E-3</v>
      </c>
      <c r="AD593" s="1">
        <f>(Table2[[#This Row],[Day High]]/Table2[[#This Row],[Close Price]])-1</f>
        <v>2.0566459043365848E-2</v>
      </c>
      <c r="AE593" s="1">
        <f>(Table2[[#This Row],[Close Price]]/Table2[[#This Row],[Current Week Low]])-1</f>
        <v>3.5381530840901121E-3</v>
      </c>
      <c r="AF593" s="1">
        <f>(Table2[[#This Row],[Current Week High]]/Table2[[#This Row],[Close Price]])-1</f>
        <v>5.9701492537313605E-2</v>
      </c>
      <c r="AG593" s="1">
        <f>(Table2[[#This Row],[Close Price]]/Table2[[#This Row],[Current Month Low]])-1</f>
        <v>3.5381530840901121E-3</v>
      </c>
      <c r="AH593" s="1">
        <f>(Table2[[#This Row],[Current Month High]]/Table2[[#This Row],[Close Price]])-1</f>
        <v>5.9701492537313605E-2</v>
      </c>
      <c r="AI593">
        <v>35.104007521447798</v>
      </c>
      <c r="AJ593">
        <v>37.1976781683327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-0.18</v>
      </c>
      <c r="AM593" t="s">
        <v>3174</v>
      </c>
      <c r="AN593">
        <v>-6.64</v>
      </c>
      <c r="AO593" t="s">
        <v>3174</v>
      </c>
      <c r="AP593">
        <v>9.4838346744800003E-4</v>
      </c>
      <c r="AQ593">
        <f>(Table2[[#This Row],[Sharpe Ratio]]-AVERAGE(Table2[Sharpe Ratio]))/_xlfn.STDEV.P(Table2[Sharpe Ratio])</f>
        <v>-0.70624686572400897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541</v>
      </c>
      <c r="AT593">
        <f>_xlfn.RANK.AVG(Table2[[#This Row],[6M Return vs Nifty Z-Score]],Table2[6M Return vs Nifty Z-Score])</f>
        <v>553</v>
      </c>
      <c r="AU593">
        <f>_xlfn.RANK.AVG(Table2[[#This Row],[Sharpe Ratio Z-Score]],Table2[Sharpe Ratio Z-Score])</f>
        <v>512</v>
      </c>
      <c r="AV593">
        <f>(Table2[[#This Row],[Rank 1Y]]+Table2[[#This Row],[Rank 6M]]+Table2[[#This Row],[Rank Sharpe]])/3</f>
        <v>535.33333333333337</v>
      </c>
    </row>
    <row r="594" spans="1:48" x14ac:dyDescent="0.3">
      <c r="A594" t="s">
        <v>645</v>
      </c>
      <c r="B594" t="s">
        <v>646</v>
      </c>
      <c r="C594" t="s">
        <v>3135</v>
      </c>
      <c r="D594" t="s">
        <v>540</v>
      </c>
      <c r="E594">
        <v>29824.794109271901</v>
      </c>
      <c r="F594">
        <v>67.459999999999994</v>
      </c>
      <c r="G594">
        <v>-21.622380641227</v>
      </c>
      <c r="H594">
        <f>(Table2[[#This Row],[1Y Return vs Nifty]]-AVERAGE(Table2[1Y Return vs Nifty]))/_xlfn.STDEV.P(Table2[1Y Return vs Nifty])</f>
        <v>-0.79198385444793207</v>
      </c>
      <c r="I594">
        <v>-2.1858955870921699</v>
      </c>
      <c r="J594">
        <f>(Table2[[#This Row],[1M Return vs Nifty]]-AVERAGE(Table2[1M Return vs Nifty]))/_xlfn.STDEV.P(Table2[1M Return vs Nifty])</f>
        <v>-0.28281495300601101</v>
      </c>
      <c r="K594">
        <v>-15.551251241015899</v>
      </c>
      <c r="L594">
        <f>(Table2[[#This Row],[6M Return vs Nifty]]-AVERAGE(Table2[6M Return vs Nifty]))/_xlfn.STDEV.P(Table2[6M Return vs Nifty])</f>
        <v>-0.80900881842318983</v>
      </c>
      <c r="M594">
        <v>-1.42820469538865</v>
      </c>
      <c r="N594">
        <f>(Table2[[#This Row],[1W Return vs Nifty]]-AVERAGE(Table2[1W Return vs Nifty]))/_xlfn.STDEV.P(Table2[1W Return vs Nifty])</f>
        <v>-0.99861469879332709</v>
      </c>
      <c r="O594">
        <v>70.099999999999994</v>
      </c>
      <c r="P594">
        <v>70.651739764756897</v>
      </c>
      <c r="Q594">
        <v>68.566681714720403</v>
      </c>
      <c r="R594">
        <v>26.9685049454745</v>
      </c>
      <c r="S594" s="1">
        <f>(Table2[[#This Row],[Close Price]]-Table2[[#This Row],[20D EMA]])/Table2[[#This Row],[20D EMA]]</f>
        <v>-3.7660485021398016E-2</v>
      </c>
      <c r="T594" s="1">
        <f>(Table2[[#This Row],[Close Price]]-Table2[[#This Row],[50D EMA]])/Table2[[#This Row],[50D EMA]]</f>
        <v>-4.517567119202115E-2</v>
      </c>
      <c r="U594" s="1">
        <f>(Table2[[#This Row],[Close Price]]-Table2[[#This Row],[200D EMA]])/Table2[[#This Row],[200D EMA]]</f>
        <v>-1.6140225646690709E-2</v>
      </c>
      <c r="V594">
        <v>1.2709035374350599</v>
      </c>
      <c r="W594">
        <v>66.42</v>
      </c>
      <c r="X594">
        <v>68.58</v>
      </c>
      <c r="Y594">
        <v>66.42</v>
      </c>
      <c r="Z594">
        <v>73.06</v>
      </c>
      <c r="AA594">
        <v>66.42</v>
      </c>
      <c r="AB594">
        <v>71.86</v>
      </c>
      <c r="AC594" s="1">
        <f>(Table2[[#This Row],[Close Price]]/Table2[[#This Row],[Day Low]])-1</f>
        <v>1.5657934357121261E-2</v>
      </c>
      <c r="AD594" s="1">
        <f>(Table2[[#This Row],[Day High]]/Table2[[#This Row],[Close Price]])-1</f>
        <v>1.6602431070263934E-2</v>
      </c>
      <c r="AE594" s="1">
        <f>(Table2[[#This Row],[Close Price]]/Table2[[#This Row],[Current Week Low]])-1</f>
        <v>1.5657934357121261E-2</v>
      </c>
      <c r="AF594" s="1">
        <f>(Table2[[#This Row],[Current Week High]]/Table2[[#This Row],[Close Price]])-1</f>
        <v>8.301215535131945E-2</v>
      </c>
      <c r="AG594" s="1">
        <f>(Table2[[#This Row],[Close Price]]/Table2[[#This Row],[Current Month Low]])-1</f>
        <v>1.5657934357121261E-2</v>
      </c>
      <c r="AH594" s="1">
        <f>(Table2[[#This Row],[Current Month High]]/Table2[[#This Row],[Close Price]])-1</f>
        <v>6.5223836347465314E-2</v>
      </c>
      <c r="AI594">
        <v>18.588793359027498</v>
      </c>
      <c r="AJ594">
        <v>16.611927398444202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-0.14000000000000001</v>
      </c>
      <c r="AM594" t="s">
        <v>3174</v>
      </c>
      <c r="AN594">
        <v>-3.2</v>
      </c>
      <c r="AO594" t="s">
        <v>3174</v>
      </c>
      <c r="AP594">
        <v>2.8461406330223E-2</v>
      </c>
      <c r="AQ594">
        <f>(Table2[[#This Row],[Sharpe Ratio]]-AVERAGE(Table2[Sharpe Ratio]))/_xlfn.STDEV.P(Table2[Sharpe Ratio])</f>
        <v>-0.38502938907409451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583</v>
      </c>
      <c r="AT594">
        <f>_xlfn.RANK.AVG(Table2[[#This Row],[6M Return vs Nifty Z-Score]],Table2[6M Return vs Nifty Z-Score])</f>
        <v>587</v>
      </c>
      <c r="AU594">
        <f>_xlfn.RANK.AVG(Table2[[#This Row],[Sharpe Ratio Z-Score]],Table2[Sharpe Ratio Z-Score])</f>
        <v>437</v>
      </c>
      <c r="AV594">
        <f>(Table2[[#This Row],[Rank 1Y]]+Table2[[#This Row],[Rank 6M]]+Table2[[#This Row],[Rank Sharpe]])/3</f>
        <v>535.66666666666663</v>
      </c>
    </row>
    <row r="595" spans="1:48" x14ac:dyDescent="0.3">
      <c r="A595" t="s">
        <v>908</v>
      </c>
      <c r="B595" t="s">
        <v>909</v>
      </c>
      <c r="C595" t="s">
        <v>3143</v>
      </c>
      <c r="D595" t="s">
        <v>482</v>
      </c>
      <c r="E595">
        <v>16774.874978579999</v>
      </c>
      <c r="F595">
        <v>1578.6</v>
      </c>
      <c r="G595">
        <v>-16.982000497662099</v>
      </c>
      <c r="H595">
        <f>(Table2[[#This Row],[1Y Return vs Nifty]]-AVERAGE(Table2[1Y Return vs Nifty]))/_xlfn.STDEV.P(Table2[1Y Return vs Nifty])</f>
        <v>-0.71295927960059902</v>
      </c>
      <c r="I595">
        <v>8.8190030214922199</v>
      </c>
      <c r="J595">
        <f>(Table2[[#This Row],[1M Return vs Nifty]]-AVERAGE(Table2[1M Return vs Nifty]))/_xlfn.STDEV.P(Table2[1M Return vs Nifty])</f>
        <v>0.72410064952355968</v>
      </c>
      <c r="K595">
        <v>7.0594457335934102</v>
      </c>
      <c r="L595">
        <f>(Table2[[#This Row],[6M Return vs Nifty]]-AVERAGE(Table2[6M Return vs Nifty]))/_xlfn.STDEV.P(Table2[6M Return vs Nifty])</f>
        <v>-5.9349513709042567E-2</v>
      </c>
      <c r="M595">
        <v>6.8170669475326298</v>
      </c>
      <c r="N595">
        <f>(Table2[[#This Row],[1W Return vs Nifty]]-AVERAGE(Table2[1W Return vs Nifty]))/_xlfn.STDEV.P(Table2[1W Return vs Nifty])</f>
        <v>0.99666781290371631</v>
      </c>
      <c r="O595">
        <v>1560.64</v>
      </c>
      <c r="P595">
        <v>1537.7536088034799</v>
      </c>
      <c r="Q595">
        <v>1462.9791987128499</v>
      </c>
      <c r="R595">
        <v>54.187250156814201</v>
      </c>
      <c r="S595" s="1">
        <f>(Table2[[#This Row],[Close Price]]-Table2[[#This Row],[20D EMA]])/Table2[[#This Row],[20D EMA]]</f>
        <v>1.1508099241336764E-2</v>
      </c>
      <c r="T595" s="1">
        <f>(Table2[[#This Row],[Close Price]]-Table2[[#This Row],[50D EMA]])/Table2[[#This Row],[50D EMA]]</f>
        <v>2.6562377069173283E-2</v>
      </c>
      <c r="U595" s="1">
        <f>(Table2[[#This Row],[Close Price]]-Table2[[#This Row],[200D EMA]])/Table2[[#This Row],[200D EMA]]</f>
        <v>7.903106304510335E-2</v>
      </c>
      <c r="V595">
        <v>0.99475386739549299</v>
      </c>
      <c r="W595">
        <v>1547</v>
      </c>
      <c r="X595">
        <v>1614.15</v>
      </c>
      <c r="Y595">
        <v>1538.6</v>
      </c>
      <c r="Z595">
        <v>1643.95</v>
      </c>
      <c r="AA595">
        <v>1547</v>
      </c>
      <c r="AB595">
        <v>1643.95</v>
      </c>
      <c r="AC595" s="1">
        <f>(Table2[[#This Row],[Close Price]]/Table2[[#This Row],[Day Low]])-1</f>
        <v>2.0426632191338001E-2</v>
      </c>
      <c r="AD595" s="1">
        <f>(Table2[[#This Row],[Day High]]/Table2[[#This Row],[Close Price]])-1</f>
        <v>2.2519954389965902E-2</v>
      </c>
      <c r="AE595" s="1">
        <f>(Table2[[#This Row],[Close Price]]/Table2[[#This Row],[Current Week Low]])-1</f>
        <v>2.5997660210581142E-2</v>
      </c>
      <c r="AF595" s="1">
        <f>(Table2[[#This Row],[Current Week High]]/Table2[[#This Row],[Close Price]])-1</f>
        <v>4.1397440770302829E-2</v>
      </c>
      <c r="AG595" s="1">
        <f>(Table2[[#This Row],[Close Price]]/Table2[[#This Row],[Current Month Low]])-1</f>
        <v>2.0426632191338001E-2</v>
      </c>
      <c r="AH595" s="1">
        <f>(Table2[[#This Row],[Current Month High]]/Table2[[#This Row],[Close Price]])-1</f>
        <v>4.1397440770302829E-2</v>
      </c>
      <c r="AI595">
        <v>7.0568858482199497</v>
      </c>
      <c r="AJ595">
        <v>26.999195494770699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0.06</v>
      </c>
      <c r="AM595" t="s">
        <v>3175</v>
      </c>
      <c r="AN595">
        <v>0.02</v>
      </c>
      <c r="AO595" t="s">
        <v>3175</v>
      </c>
      <c r="AP595">
        <v>-9.0242067256297007E-2</v>
      </c>
      <c r="AQ595">
        <f>(Table2[[#This Row],[Sharpe Ratio]]-AVERAGE(Table2[Sharpe Ratio]))/_xlfn.STDEV.P(Table2[Sharpe Ratio])</f>
        <v>-1.7709051049203153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-0.8224454358026807</v>
      </c>
      <c r="AS595">
        <f>_xlfn.RANK.AVG(Table2[[#This Row],[1Y Return vs Nifty Z-Score]],Table2[1Y Return vs Nifty Z-Score])</f>
        <v>560</v>
      </c>
      <c r="AT595">
        <f>_xlfn.RANK.AVG(Table2[[#This Row],[6M Return vs Nifty Z-Score]],Table2[6M Return vs Nifty Z-Score])</f>
        <v>341</v>
      </c>
      <c r="AU595">
        <f>_xlfn.RANK.AVG(Table2[[#This Row],[Sharpe Ratio Z-Score]],Table2[Sharpe Ratio Z-Score])</f>
        <v>706</v>
      </c>
      <c r="AV595">
        <f>(Table2[[#This Row],[Rank 1Y]]+Table2[[#This Row],[Rank 6M]]+Table2[[#This Row],[Rank Sharpe]])/3</f>
        <v>535.66666666666663</v>
      </c>
    </row>
    <row r="596" spans="1:48" x14ac:dyDescent="0.3">
      <c r="A596" t="s">
        <v>1498</v>
      </c>
      <c r="B596" t="s">
        <v>1499</v>
      </c>
      <c r="C596" t="s">
        <v>3139</v>
      </c>
      <c r="D596" t="s">
        <v>1500</v>
      </c>
      <c r="E596">
        <v>6829.9728201850003</v>
      </c>
      <c r="F596">
        <v>501.35</v>
      </c>
      <c r="G596">
        <v>-8.2283587207122295</v>
      </c>
      <c r="H596">
        <f>(Table2[[#This Row],[1Y Return vs Nifty]]-AVERAGE(Table2[1Y Return vs Nifty]))/_xlfn.STDEV.P(Table2[1Y Return vs Nifty])</f>
        <v>-0.56388683329496314</v>
      </c>
      <c r="I596">
        <v>-0.98857598893725995</v>
      </c>
      <c r="J596">
        <f>(Table2[[#This Row],[1M Return vs Nifty]]-AVERAGE(Table2[1M Return vs Nifty]))/_xlfn.STDEV.P(Table2[1M Return vs Nifty])</f>
        <v>-0.17326375880816672</v>
      </c>
      <c r="K596">
        <v>-14.4858137307455</v>
      </c>
      <c r="L596">
        <f>(Table2[[#This Row],[6M Return vs Nifty]]-AVERAGE(Table2[6M Return vs Nifty]))/_xlfn.STDEV.P(Table2[6M Return vs Nifty])</f>
        <v>-0.773684160184543</v>
      </c>
      <c r="M596">
        <v>2.1363179820320202</v>
      </c>
      <c r="N596">
        <f>(Table2[[#This Row],[1W Return vs Nifty]]-AVERAGE(Table2[1W Return vs Nifty]))/_xlfn.STDEV.P(Table2[1W Return vs Nifty])</f>
        <v>-0.1360318672245252</v>
      </c>
      <c r="O596">
        <v>507.6</v>
      </c>
      <c r="P596">
        <v>495.39117308741203</v>
      </c>
      <c r="Q596">
        <v>464.00603201323798</v>
      </c>
      <c r="R596">
        <v>43.461670404275303</v>
      </c>
      <c r="S596" s="1">
        <f>(Table2[[#This Row],[Close Price]]-Table2[[#This Row],[20D EMA]])/Table2[[#This Row],[20D EMA]]</f>
        <v>-1.2312844759653269E-2</v>
      </c>
      <c r="T596" s="1">
        <f>(Table2[[#This Row],[Close Price]]-Table2[[#This Row],[50D EMA]])/Table2[[#This Row],[50D EMA]]</f>
        <v>1.2028528638189031E-2</v>
      </c>
      <c r="U596" s="1">
        <f>(Table2[[#This Row],[Close Price]]-Table2[[#This Row],[200D EMA]])/Table2[[#This Row],[200D EMA]]</f>
        <v>8.0481643362982455E-2</v>
      </c>
      <c r="V596">
        <v>0.59510257745227502</v>
      </c>
      <c r="W596">
        <v>476.2</v>
      </c>
      <c r="X596">
        <v>504</v>
      </c>
      <c r="Y596">
        <v>476.2</v>
      </c>
      <c r="Z596">
        <v>520</v>
      </c>
      <c r="AA596">
        <v>476.2</v>
      </c>
      <c r="AB596">
        <v>512.4</v>
      </c>
      <c r="AC596" s="1">
        <f>(Table2[[#This Row],[Close Price]]/Table2[[#This Row],[Day Low]])-1</f>
        <v>5.2813943721125689E-2</v>
      </c>
      <c r="AD596" s="1">
        <f>(Table2[[#This Row],[Day High]]/Table2[[#This Row],[Close Price]])-1</f>
        <v>5.2857285329610537E-3</v>
      </c>
      <c r="AE596" s="1">
        <f>(Table2[[#This Row],[Close Price]]/Table2[[#This Row],[Current Week Low]])-1</f>
        <v>5.2813943721125689E-2</v>
      </c>
      <c r="AF596" s="1">
        <f>(Table2[[#This Row],[Current Week High]]/Table2[[#This Row],[Close Price]])-1</f>
        <v>3.7199561184801055E-2</v>
      </c>
      <c r="AG596" s="1">
        <f>(Table2[[#This Row],[Close Price]]/Table2[[#This Row],[Current Month Low]])-1</f>
        <v>5.2813943721125689E-2</v>
      </c>
      <c r="AH596" s="1">
        <f>(Table2[[#This Row],[Current Month High]]/Table2[[#This Row],[Close Price]])-1</f>
        <v>2.2040490675176994E-2</v>
      </c>
      <c r="AI596">
        <v>15.069312855290599</v>
      </c>
      <c r="AJ596">
        <v>46.465089103125898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</v>
      </c>
      <c r="AM596" t="s">
        <v>3176</v>
      </c>
      <c r="AN596">
        <v>-4.62</v>
      </c>
      <c r="AO596" t="s">
        <v>3174</v>
      </c>
      <c r="AQ596">
        <f>(Table2[[#This Row],[Sharpe Ratio]]-AVERAGE(Table2[Sharpe Ratio]))/_xlfn.STDEV.P(Table2[Sharpe Ratio])</f>
        <v>-0.71731934386752538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-2.3641859633797235</v>
      </c>
      <c r="AS596">
        <f>_xlfn.RANK.AVG(Table2[[#This Row],[1Y Return vs Nifty Z-Score]],Table2[1Y Return vs Nifty Z-Score])</f>
        <v>495</v>
      </c>
      <c r="AT596">
        <f>_xlfn.RANK.AVG(Table2[[#This Row],[6M Return vs Nifty Z-Score]],Table2[6M Return vs Nifty Z-Score])</f>
        <v>575</v>
      </c>
      <c r="AU596">
        <f>_xlfn.RANK.AVG(Table2[[#This Row],[Sharpe Ratio Z-Score]],Table2[Sharpe Ratio Z-Score])</f>
        <v>541.5</v>
      </c>
      <c r="AV596">
        <f>(Table2[[#This Row],[Rank 1Y]]+Table2[[#This Row],[Rank 6M]]+Table2[[#This Row],[Rank Sharpe]])/3</f>
        <v>537.16666666666663</v>
      </c>
    </row>
    <row r="597" spans="1:48" x14ac:dyDescent="0.3">
      <c r="A597" t="s">
        <v>1739</v>
      </c>
      <c r="B597" t="s">
        <v>1740</v>
      </c>
      <c r="C597" t="s">
        <v>3143</v>
      </c>
      <c r="D597" t="s">
        <v>276</v>
      </c>
      <c r="E597">
        <v>4732.7566434749997</v>
      </c>
      <c r="F597">
        <v>283.95</v>
      </c>
      <c r="G597">
        <v>-2.4456318922239402</v>
      </c>
      <c r="H597">
        <f>(Table2[[#This Row],[1Y Return vs Nifty]]-AVERAGE(Table2[1Y Return vs Nifty]))/_xlfn.STDEV.P(Table2[1Y Return vs Nifty])</f>
        <v>-0.46540836494937449</v>
      </c>
      <c r="I597">
        <v>2.3293283116499701</v>
      </c>
      <c r="J597">
        <f>(Table2[[#This Row],[1M Return vs Nifty]]-AVERAGE(Table2[1M Return vs Nifty]))/_xlfn.STDEV.P(Table2[1M Return vs Nifty])</f>
        <v>0.1303146499338465</v>
      </c>
      <c r="K597">
        <v>-8.3163288562852493</v>
      </c>
      <c r="L597">
        <f>(Table2[[#This Row],[6M Return vs Nifty]]-AVERAGE(Table2[6M Return vs Nifty]))/_xlfn.STDEV.P(Table2[6M Return vs Nifty])</f>
        <v>-0.56913443990719026</v>
      </c>
      <c r="M597">
        <v>7.53143633970876</v>
      </c>
      <c r="N597">
        <f>(Table2[[#This Row],[1W Return vs Nifty]]-AVERAGE(Table2[1W Return vs Nifty]))/_xlfn.STDEV.P(Table2[1W Return vs Nifty])</f>
        <v>1.1695388615276125</v>
      </c>
      <c r="O597">
        <v>284.81</v>
      </c>
      <c r="P597">
        <v>286.49285407950202</v>
      </c>
      <c r="Q597">
        <v>273.17855107259697</v>
      </c>
      <c r="R597">
        <v>48.884365019116203</v>
      </c>
      <c r="S597" s="1">
        <f>(Table2[[#This Row],[Close Price]]-Table2[[#This Row],[20D EMA]])/Table2[[#This Row],[20D EMA]]</f>
        <v>-3.0195568975808912E-3</v>
      </c>
      <c r="T597" s="1">
        <f>(Table2[[#This Row],[Close Price]]-Table2[[#This Row],[50D EMA]])/Table2[[#This Row],[50D EMA]]</f>
        <v>-8.8758028107618729E-3</v>
      </c>
      <c r="U597" s="1">
        <f>(Table2[[#This Row],[Close Price]]-Table2[[#This Row],[200D EMA]])/Table2[[#This Row],[200D EMA]]</f>
        <v>3.9430068301886959E-2</v>
      </c>
      <c r="V597">
        <v>0.634941783895003</v>
      </c>
      <c r="W597">
        <v>279.14999999999998</v>
      </c>
      <c r="X597">
        <v>291.89999999999998</v>
      </c>
      <c r="Y597">
        <v>279.14999999999998</v>
      </c>
      <c r="Z597">
        <v>299.75</v>
      </c>
      <c r="AA597">
        <v>279.14999999999998</v>
      </c>
      <c r="AB597">
        <v>299.75</v>
      </c>
      <c r="AC597" s="1">
        <f>(Table2[[#This Row],[Close Price]]/Table2[[#This Row],[Day Low]])-1</f>
        <v>1.7195056421278831E-2</v>
      </c>
      <c r="AD597" s="1">
        <f>(Table2[[#This Row],[Day High]]/Table2[[#This Row],[Close Price]])-1</f>
        <v>2.7997886951928175E-2</v>
      </c>
      <c r="AE597" s="1">
        <f>(Table2[[#This Row],[Close Price]]/Table2[[#This Row],[Current Week Low]])-1</f>
        <v>1.7195056421278831E-2</v>
      </c>
      <c r="AF597" s="1">
        <f>(Table2[[#This Row],[Current Week High]]/Table2[[#This Row],[Close Price]])-1</f>
        <v>5.5643599225215779E-2</v>
      </c>
      <c r="AG597" s="1">
        <f>(Table2[[#This Row],[Close Price]]/Table2[[#This Row],[Current Month Low]])-1</f>
        <v>1.7195056421278831E-2</v>
      </c>
      <c r="AH597" s="1">
        <f>(Table2[[#This Row],[Current Month High]]/Table2[[#This Row],[Close Price]])-1</f>
        <v>5.5643599225215779E-2</v>
      </c>
      <c r="AI597">
        <v>18.3306920232435</v>
      </c>
      <c r="AJ597">
        <v>35.021398002852997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</v>
      </c>
      <c r="AM597" t="s">
        <v>3174</v>
      </c>
      <c r="AN597">
        <v>-0.02</v>
      </c>
      <c r="AO597" t="s">
        <v>3174</v>
      </c>
      <c r="AP597">
        <v>-3.9876998764520999E-2</v>
      </c>
      <c r="AQ597">
        <f>(Table2[[#This Row],[Sharpe Ratio]]-AVERAGE(Table2[Sharpe Ratio]))/_xlfn.STDEV.P(Table2[Sharpe Ratio])</f>
        <v>-1.1828875579964779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452</v>
      </c>
      <c r="AT597">
        <f>_xlfn.RANK.AVG(Table2[[#This Row],[6M Return vs Nifty Z-Score]],Table2[6M Return vs Nifty Z-Score])</f>
        <v>516</v>
      </c>
      <c r="AU597">
        <f>_xlfn.RANK.AVG(Table2[[#This Row],[Sharpe Ratio Z-Score]],Table2[Sharpe Ratio Z-Score])</f>
        <v>644</v>
      </c>
      <c r="AV597">
        <f>(Table2[[#This Row],[Rank 1Y]]+Table2[[#This Row],[Rank 6M]]+Table2[[#This Row],[Rank Sharpe]])/3</f>
        <v>537.33333333333337</v>
      </c>
    </row>
    <row r="598" spans="1:48" x14ac:dyDescent="0.3">
      <c r="A598" t="s">
        <v>19</v>
      </c>
      <c r="B598" t="s">
        <v>20</v>
      </c>
      <c r="C598" t="s">
        <v>3128</v>
      </c>
      <c r="D598" t="s">
        <v>21</v>
      </c>
      <c r="E598">
        <v>1538501.26484155</v>
      </c>
      <c r="F598">
        <v>4252.25</v>
      </c>
      <c r="G598">
        <v>-8.5052931730689494</v>
      </c>
      <c r="H598">
        <f>(Table2[[#This Row],[1Y Return vs Nifty]]-AVERAGE(Table2[1Y Return vs Nifty]))/_xlfn.STDEV.P(Table2[1Y Return vs Nifty])</f>
        <v>-0.56860296143123612</v>
      </c>
      <c r="I598">
        <v>-4.4114891359987203</v>
      </c>
      <c r="J598">
        <f>(Table2[[#This Row],[1M Return vs Nifty]]-AVERAGE(Table2[1M Return vs Nifty]))/_xlfn.STDEV.P(Table2[1M Return vs Nifty])</f>
        <v>-0.48645016574073624</v>
      </c>
      <c r="K598">
        <v>-4.8850395342293398</v>
      </c>
      <c r="L598">
        <f>(Table2[[#This Row],[6M Return vs Nifty]]-AVERAGE(Table2[6M Return vs Nifty]))/_xlfn.STDEV.P(Table2[6M Return vs Nifty])</f>
        <v>-0.4553697925664173</v>
      </c>
      <c r="M598">
        <v>1.9820775590714199</v>
      </c>
      <c r="N598">
        <f>(Table2[[#This Row],[1W Return vs Nifty]]-AVERAGE(Table2[1W Return vs Nifty]))/_xlfn.STDEV.P(Table2[1W Return vs Nifty])</f>
        <v>-0.17335667977866981</v>
      </c>
      <c r="O598">
        <v>4335.0600000000004</v>
      </c>
      <c r="P598">
        <v>4321.0467796315497</v>
      </c>
      <c r="Q598">
        <v>4043.7661720002002</v>
      </c>
      <c r="R598">
        <v>33.472533338349798</v>
      </c>
      <c r="S598" s="1">
        <f>(Table2[[#This Row],[Close Price]]-Table2[[#This Row],[20D EMA]])/Table2[[#This Row],[20D EMA]]</f>
        <v>-1.9102388432916822E-2</v>
      </c>
      <c r="T598" s="1">
        <f>(Table2[[#This Row],[Close Price]]-Table2[[#This Row],[50D EMA]])/Table2[[#This Row],[50D EMA]]</f>
        <v>-1.5921322573003004E-2</v>
      </c>
      <c r="U598" s="1">
        <f>(Table2[[#This Row],[Close Price]]-Table2[[#This Row],[200D EMA]])/Table2[[#This Row],[200D EMA]]</f>
        <v>5.1556845557337409E-2</v>
      </c>
      <c r="V598">
        <v>1.20339798218817</v>
      </c>
      <c r="W598">
        <v>4224.05</v>
      </c>
      <c r="X598">
        <v>4298</v>
      </c>
      <c r="Y598">
        <v>4210</v>
      </c>
      <c r="Z598">
        <v>4298.75</v>
      </c>
      <c r="AA598">
        <v>4210</v>
      </c>
      <c r="AB598">
        <v>4298</v>
      </c>
      <c r="AC598" s="1">
        <f>(Table2[[#This Row],[Close Price]]/Table2[[#This Row],[Day Low]])-1</f>
        <v>6.6760573383364274E-3</v>
      </c>
      <c r="AD598" s="1">
        <f>(Table2[[#This Row],[Day High]]/Table2[[#This Row],[Close Price]])-1</f>
        <v>1.0759009935916275E-2</v>
      </c>
      <c r="AE598" s="1">
        <f>(Table2[[#This Row],[Close Price]]/Table2[[#This Row],[Current Week Low]])-1</f>
        <v>1.0035629453681638E-2</v>
      </c>
      <c r="AF598" s="1">
        <f>(Table2[[#This Row],[Current Week High]]/Table2[[#This Row],[Close Price]])-1</f>
        <v>1.093538714798048E-2</v>
      </c>
      <c r="AG598" s="1">
        <f>(Table2[[#This Row],[Close Price]]/Table2[[#This Row],[Current Month Low]])-1</f>
        <v>1.0035629453681638E-2</v>
      </c>
      <c r="AH598" s="1">
        <f>(Table2[[#This Row],[Current Month High]]/Table2[[#This Row],[Close Price]])-1</f>
        <v>1.0759009935916275E-2</v>
      </c>
      <c r="AI598">
        <v>7.99576694691046</v>
      </c>
      <c r="AJ598">
        <v>28.427967381455701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-0.05</v>
      </c>
      <c r="AM598" t="s">
        <v>3174</v>
      </c>
      <c r="AN598">
        <v>-5.62</v>
      </c>
      <c r="AO598" t="s">
        <v>3174</v>
      </c>
      <c r="AP598">
        <v>-4.1997726170363001E-2</v>
      </c>
      <c r="AQ598">
        <f>(Table2[[#This Row],[Sharpe Ratio]]-AVERAGE(Table2[Sharpe Ratio]))/_xlfn.STDEV.P(Table2[Sharpe Ratio])</f>
        <v>-1.2076472766709594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-2.8914268761880191</v>
      </c>
      <c r="AS598">
        <f>_xlfn.RANK.AVG(Table2[[#This Row],[1Y Return vs Nifty Z-Score]],Table2[1Y Return vs Nifty Z-Score])</f>
        <v>497</v>
      </c>
      <c r="AT598">
        <f>_xlfn.RANK.AVG(Table2[[#This Row],[6M Return vs Nifty Z-Score]],Table2[6M Return vs Nifty Z-Score])</f>
        <v>473</v>
      </c>
      <c r="AU598">
        <f>_xlfn.RANK.AVG(Table2[[#This Row],[Sharpe Ratio Z-Score]],Table2[Sharpe Ratio Z-Score])</f>
        <v>648</v>
      </c>
      <c r="AV598">
        <f>(Table2[[#This Row],[Rank 1Y]]+Table2[[#This Row],[Rank 6M]]+Table2[[#This Row],[Rank Sharpe]])/3</f>
        <v>539.33333333333337</v>
      </c>
    </row>
    <row r="599" spans="1:48" x14ac:dyDescent="0.3">
      <c r="A599" t="s">
        <v>1009</v>
      </c>
      <c r="B599" t="s">
        <v>1010</v>
      </c>
      <c r="C599" t="s">
        <v>3129</v>
      </c>
      <c r="D599" t="s">
        <v>579</v>
      </c>
      <c r="E599">
        <v>14062.667350199999</v>
      </c>
      <c r="F599">
        <v>1776.9</v>
      </c>
      <c r="G599">
        <v>-29.436362072090599</v>
      </c>
      <c r="H599">
        <f>(Table2[[#This Row],[1Y Return vs Nifty]]-AVERAGE(Table2[1Y Return vs Nifty]))/_xlfn.STDEV.P(Table2[1Y Return vs Nifty])</f>
        <v>-0.92505410760278906</v>
      </c>
      <c r="I599">
        <v>3.8202692057035001</v>
      </c>
      <c r="J599">
        <f>(Table2[[#This Row],[1M Return vs Nifty]]-AVERAGE(Table2[1M Return vs Nifty]))/_xlfn.STDEV.P(Table2[1M Return vs Nifty])</f>
        <v>0.26673132236923203</v>
      </c>
      <c r="K599">
        <v>11.259733038521</v>
      </c>
      <c r="L599">
        <f>(Table2[[#This Row],[6M Return vs Nifty]]-AVERAGE(Table2[6M Return vs Nifty]))/_xlfn.STDEV.P(Table2[6M Return vs Nifty])</f>
        <v>7.9911317752614952E-2</v>
      </c>
      <c r="M599">
        <v>-1.55408685856456</v>
      </c>
      <c r="N599">
        <f>(Table2[[#This Row],[1W Return vs Nifty]]-AVERAGE(Table2[1W Return vs Nifty]))/_xlfn.STDEV.P(Table2[1W Return vs Nifty])</f>
        <v>-1.0290770643280176</v>
      </c>
      <c r="O599">
        <v>1818.54</v>
      </c>
      <c r="P599">
        <v>1781.7453695838101</v>
      </c>
      <c r="Q599">
        <v>1678.5028136661099</v>
      </c>
      <c r="R599">
        <v>36.388210823410802</v>
      </c>
      <c r="S599" s="1">
        <f>(Table2[[#This Row],[Close Price]]-Table2[[#This Row],[20D EMA]])/Table2[[#This Row],[20D EMA]]</f>
        <v>-2.2897489194628588E-2</v>
      </c>
      <c r="T599" s="1">
        <f>(Table2[[#This Row],[Close Price]]-Table2[[#This Row],[50D EMA]])/Table2[[#This Row],[50D EMA]]</f>
        <v>-2.7194512002249828E-3</v>
      </c>
      <c r="U599" s="1">
        <f>(Table2[[#This Row],[Close Price]]-Table2[[#This Row],[200D EMA]])/Table2[[#This Row],[200D EMA]]</f>
        <v>5.8621996658424137E-2</v>
      </c>
      <c r="V599">
        <v>0.83803517859879895</v>
      </c>
      <c r="W599">
        <v>1735.1</v>
      </c>
      <c r="X599">
        <v>1811.35</v>
      </c>
      <c r="Y599">
        <v>1735.1</v>
      </c>
      <c r="Z599">
        <v>1869.4</v>
      </c>
      <c r="AA599">
        <v>1735.1</v>
      </c>
      <c r="AB599">
        <v>1869.4</v>
      </c>
      <c r="AC599" s="1">
        <f>(Table2[[#This Row],[Close Price]]/Table2[[#This Row],[Day Low]])-1</f>
        <v>2.4090830499683191E-2</v>
      </c>
      <c r="AD599" s="1">
        <f>(Table2[[#This Row],[Day High]]/Table2[[#This Row],[Close Price]])-1</f>
        <v>1.9387697675727233E-2</v>
      </c>
      <c r="AE599" s="1">
        <f>(Table2[[#This Row],[Close Price]]/Table2[[#This Row],[Current Week Low]])-1</f>
        <v>2.4090830499683191E-2</v>
      </c>
      <c r="AF599" s="1">
        <f>(Table2[[#This Row],[Current Week High]]/Table2[[#This Row],[Close Price]])-1</f>
        <v>5.2056953120603211E-2</v>
      </c>
      <c r="AG599" s="1">
        <f>(Table2[[#This Row],[Close Price]]/Table2[[#This Row],[Current Month Low]])-1</f>
        <v>2.4090830499683191E-2</v>
      </c>
      <c r="AH599" s="1">
        <f>(Table2[[#This Row],[Current Month High]]/Table2[[#This Row],[Close Price]])-1</f>
        <v>5.2056953120603211E-2</v>
      </c>
      <c r="AI599">
        <v>11.370926895154399</v>
      </c>
      <c r="AJ599">
        <v>35.952563121652602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-0.01</v>
      </c>
      <c r="AM599" t="s">
        <v>3174</v>
      </c>
      <c r="AN599">
        <v>-2.79</v>
      </c>
      <c r="AO599" t="s">
        <v>3174</v>
      </c>
      <c r="AP599">
        <v>-8.5358961818762999E-2</v>
      </c>
      <c r="AQ599">
        <f>(Table2[[#This Row],[Sharpe Ratio]]-AVERAGE(Table2[Sharpe Ratio]))/_xlfn.STDEV.P(Table2[Sharpe Ratio])</f>
        <v>-1.7138943280717132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-3.3213828598806727</v>
      </c>
      <c r="AS599">
        <f>_xlfn.RANK.AVG(Table2[[#This Row],[1Y Return vs Nifty Z-Score]],Table2[1Y Return vs Nifty Z-Score])</f>
        <v>629</v>
      </c>
      <c r="AT599">
        <f>_xlfn.RANK.AVG(Table2[[#This Row],[6M Return vs Nifty Z-Score]],Table2[6M Return vs Nifty Z-Score])</f>
        <v>291</v>
      </c>
      <c r="AU599">
        <f>_xlfn.RANK.AVG(Table2[[#This Row],[Sharpe Ratio Z-Score]],Table2[Sharpe Ratio Z-Score])</f>
        <v>700</v>
      </c>
      <c r="AV599">
        <f>(Table2[[#This Row],[Rank 1Y]]+Table2[[#This Row],[Rank 6M]]+Table2[[#This Row],[Rank Sharpe]])/3</f>
        <v>540</v>
      </c>
    </row>
    <row r="600" spans="1:48" x14ac:dyDescent="0.3">
      <c r="A600" t="s">
        <v>1719</v>
      </c>
      <c r="B600" t="s">
        <v>1720</v>
      </c>
      <c r="C600" t="s">
        <v>3143</v>
      </c>
      <c r="D600" t="s">
        <v>482</v>
      </c>
      <c r="E600">
        <v>4847.2099502199999</v>
      </c>
      <c r="F600">
        <v>876.7</v>
      </c>
      <c r="G600">
        <v>-21.669637308920699</v>
      </c>
      <c r="H600">
        <f>(Table2[[#This Row],[1Y Return vs Nifty]]-AVERAGE(Table2[1Y Return vs Nifty]))/_xlfn.STDEV.P(Table2[1Y Return vs Nifty])</f>
        <v>-0.79278862430679276</v>
      </c>
      <c r="I600">
        <v>1.8499962299642501</v>
      </c>
      <c r="J600">
        <f>(Table2[[#This Row],[1M Return vs Nifty]]-AVERAGE(Table2[1M Return vs Nifty]))/_xlfn.STDEV.P(Table2[1M Return vs Nifty])</f>
        <v>8.6457185271169773E-2</v>
      </c>
      <c r="K600">
        <v>9.8621911201772292</v>
      </c>
      <c r="L600">
        <f>(Table2[[#This Row],[6M Return vs Nifty]]-AVERAGE(Table2[6M Return vs Nifty]))/_xlfn.STDEV.P(Table2[6M Return vs Nifty])</f>
        <v>3.3575713680305284E-2</v>
      </c>
      <c r="M600">
        <v>0.92014928296197795</v>
      </c>
      <c r="N600">
        <f>(Table2[[#This Row],[1W Return vs Nifty]]-AVERAGE(Table2[1W Return vs Nifty]))/_xlfn.STDEV.P(Table2[1W Return vs Nifty])</f>
        <v>-0.43033389165947283</v>
      </c>
      <c r="O600">
        <v>907.55</v>
      </c>
      <c r="P600">
        <v>887.76934920953795</v>
      </c>
      <c r="Q600">
        <v>817.33289163759105</v>
      </c>
      <c r="R600">
        <v>26.131045546770299</v>
      </c>
      <c r="S600" s="1">
        <f>(Table2[[#This Row],[Close Price]]-Table2[[#This Row],[20D EMA]])/Table2[[#This Row],[20D EMA]]</f>
        <v>-3.3992617486639759E-2</v>
      </c>
      <c r="T600" s="1">
        <f>(Table2[[#This Row],[Close Price]]-Table2[[#This Row],[50D EMA]])/Table2[[#This Row],[50D EMA]]</f>
        <v>-1.2468721993380326E-2</v>
      </c>
      <c r="U600" s="1">
        <f>(Table2[[#This Row],[Close Price]]-Table2[[#This Row],[200D EMA]])/Table2[[#This Row],[200D EMA]]</f>
        <v>7.2635163676653597E-2</v>
      </c>
      <c r="V600">
        <v>0.74873109398697302</v>
      </c>
      <c r="W600">
        <v>869</v>
      </c>
      <c r="X600">
        <v>895.15</v>
      </c>
      <c r="Y600">
        <v>869</v>
      </c>
      <c r="Z600">
        <v>916.2</v>
      </c>
      <c r="AA600">
        <v>869</v>
      </c>
      <c r="AB600">
        <v>916.2</v>
      </c>
      <c r="AC600" s="1">
        <f>(Table2[[#This Row],[Close Price]]/Table2[[#This Row],[Day Low]])-1</f>
        <v>8.8607594936709333E-3</v>
      </c>
      <c r="AD600" s="1">
        <f>(Table2[[#This Row],[Day High]]/Table2[[#This Row],[Close Price]])-1</f>
        <v>2.1044827192882254E-2</v>
      </c>
      <c r="AE600" s="1">
        <f>(Table2[[#This Row],[Close Price]]/Table2[[#This Row],[Current Week Low]])-1</f>
        <v>8.8607594936709333E-3</v>
      </c>
      <c r="AF600" s="1">
        <f>(Table2[[#This Row],[Current Week High]]/Table2[[#This Row],[Close Price]])-1</f>
        <v>4.5055321090452738E-2</v>
      </c>
      <c r="AG600" s="1">
        <f>(Table2[[#This Row],[Close Price]]/Table2[[#This Row],[Current Month Low]])-1</f>
        <v>8.8607594936709333E-3</v>
      </c>
      <c r="AH600" s="1">
        <f>(Table2[[#This Row],[Current Month High]]/Table2[[#This Row],[Close Price]])-1</f>
        <v>4.5055321090452738E-2</v>
      </c>
      <c r="AI600">
        <v>10.9501539865404</v>
      </c>
      <c r="AJ600">
        <v>33.450034249181797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0.06</v>
      </c>
      <c r="AM600" t="s">
        <v>3175</v>
      </c>
      <c r="AN600">
        <v>-5.19</v>
      </c>
      <c r="AO600" t="s">
        <v>3174</v>
      </c>
      <c r="AP600">
        <v>-0.136335605531725</v>
      </c>
      <c r="AQ600">
        <f>(Table2[[#This Row],[Sharpe Ratio]]-AVERAGE(Table2[Sharpe Ratio]))/_xlfn.STDEV.P(Table2[Sharpe Ratio])</f>
        <v>-2.3090520809376889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-3.4121416979524795</v>
      </c>
      <c r="AS600">
        <f>_xlfn.RANK.AVG(Table2[[#This Row],[1Y Return vs Nifty Z-Score]],Table2[1Y Return vs Nifty Z-Score])</f>
        <v>584</v>
      </c>
      <c r="AT600">
        <f>_xlfn.RANK.AVG(Table2[[#This Row],[6M Return vs Nifty Z-Score]],Table2[6M Return vs Nifty Z-Score])</f>
        <v>309</v>
      </c>
      <c r="AU600">
        <f>_xlfn.RANK.AVG(Table2[[#This Row],[Sharpe Ratio Z-Score]],Table2[Sharpe Ratio Z-Score])</f>
        <v>728</v>
      </c>
      <c r="AV600">
        <f>(Table2[[#This Row],[Rank 1Y]]+Table2[[#This Row],[Rank 6M]]+Table2[[#This Row],[Rank Sharpe]])/3</f>
        <v>540.33333333333337</v>
      </c>
    </row>
    <row r="601" spans="1:48" x14ac:dyDescent="0.3">
      <c r="A601" t="s">
        <v>912</v>
      </c>
      <c r="B601" t="s">
        <v>913</v>
      </c>
      <c r="C601" t="s">
        <v>3129</v>
      </c>
      <c r="D601" t="s">
        <v>54</v>
      </c>
      <c r="E601">
        <v>16743.806611683998</v>
      </c>
      <c r="F601">
        <v>202.97</v>
      </c>
      <c r="G601">
        <v>-25.1456232716125</v>
      </c>
      <c r="H601">
        <f>(Table2[[#This Row],[1Y Return vs Nifty]]-AVERAGE(Table2[1Y Return vs Nifty]))/_xlfn.STDEV.P(Table2[1Y Return vs Nifty])</f>
        <v>-0.85198384202143296</v>
      </c>
      <c r="I601">
        <v>-2.2762836818355301</v>
      </c>
      <c r="J601">
        <f>(Table2[[#This Row],[1M Return vs Nifty]]-AVERAGE(Table2[1M Return vs Nifty]))/_xlfn.STDEV.P(Table2[1M Return vs Nifty])</f>
        <v>-0.29108519575127495</v>
      </c>
      <c r="K601">
        <v>-19.386533099823499</v>
      </c>
      <c r="L601">
        <f>(Table2[[#This Row],[6M Return vs Nifty]]-AVERAGE(Table2[6M Return vs Nifty]))/_xlfn.STDEV.P(Table2[6M Return vs Nifty])</f>
        <v>-0.93616786773888061</v>
      </c>
      <c r="M601">
        <v>2.7272479353530099</v>
      </c>
      <c r="N601">
        <f>(Table2[[#This Row],[1W Return vs Nifty]]-AVERAGE(Table2[1W Return vs Nifty]))/_xlfn.STDEV.P(Table2[1W Return vs Nifty])</f>
        <v>6.9679334565811123E-3</v>
      </c>
      <c r="O601">
        <v>208.11</v>
      </c>
      <c r="P601">
        <v>210.29679550055701</v>
      </c>
      <c r="Q601">
        <v>211.49395980527501</v>
      </c>
      <c r="R601">
        <v>27.870612783271199</v>
      </c>
      <c r="S601" s="1">
        <f>(Table2[[#This Row],[Close Price]]-Table2[[#This Row],[20D EMA]])/Table2[[#This Row],[20D EMA]]</f>
        <v>-2.4698476767094395E-2</v>
      </c>
      <c r="T601" s="1">
        <f>(Table2[[#This Row],[Close Price]]-Table2[[#This Row],[50D EMA]])/Table2[[#This Row],[50D EMA]]</f>
        <v>-3.484026222614317E-2</v>
      </c>
      <c r="U601" s="1">
        <f>(Table2[[#This Row],[Close Price]]-Table2[[#This Row],[200D EMA]])/Table2[[#This Row],[200D EMA]]</f>
        <v>-4.0303561449807471E-2</v>
      </c>
      <c r="V601">
        <v>0.70782529447048403</v>
      </c>
      <c r="W601">
        <v>201.3</v>
      </c>
      <c r="X601">
        <v>204.09</v>
      </c>
      <c r="Y601">
        <v>201.3</v>
      </c>
      <c r="Z601">
        <v>208</v>
      </c>
      <c r="AA601">
        <v>201.3</v>
      </c>
      <c r="AB601">
        <v>208</v>
      </c>
      <c r="AC601" s="1">
        <f>(Table2[[#This Row],[Close Price]]/Table2[[#This Row],[Day Low]])-1</f>
        <v>8.2960755091900928E-3</v>
      </c>
      <c r="AD601" s="1">
        <f>(Table2[[#This Row],[Day High]]/Table2[[#This Row],[Close Price]])-1</f>
        <v>5.5180568556929543E-3</v>
      </c>
      <c r="AE601" s="1">
        <f>(Table2[[#This Row],[Close Price]]/Table2[[#This Row],[Current Week Low]])-1</f>
        <v>8.2960755091900928E-3</v>
      </c>
      <c r="AF601" s="1">
        <f>(Table2[[#This Row],[Current Week High]]/Table2[[#This Row],[Close Price]])-1</f>
        <v>2.4781987485835266E-2</v>
      </c>
      <c r="AG601" s="1">
        <f>(Table2[[#This Row],[Close Price]]/Table2[[#This Row],[Current Month Low]])-1</f>
        <v>8.2960755091900928E-3</v>
      </c>
      <c r="AH601" s="1">
        <f>(Table2[[#This Row],[Current Month High]]/Table2[[#This Row],[Close Price]])-1</f>
        <v>2.4781987485835266E-2</v>
      </c>
      <c r="AI601">
        <v>42.508745134748899</v>
      </c>
      <c r="AJ601">
        <v>10.8974183854664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-7.0000000000000007E-2</v>
      </c>
      <c r="AM601" t="s">
        <v>3174</v>
      </c>
      <c r="AN601">
        <v>-4.8</v>
      </c>
      <c r="AO601" t="s">
        <v>3174</v>
      </c>
      <c r="AP601">
        <v>4.1990066728662997E-2</v>
      </c>
      <c r="AQ601">
        <f>(Table2[[#This Row],[Sharpe Ratio]]-AVERAGE(Table2[Sharpe Ratio]))/_xlfn.STDEV.P(Table2[Sharpe Ratio])</f>
        <v>-0.22708083586294736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603</v>
      </c>
      <c r="AT601">
        <f>_xlfn.RANK.AVG(Table2[[#This Row],[6M Return vs Nifty Z-Score]],Table2[6M Return vs Nifty Z-Score])</f>
        <v>627</v>
      </c>
      <c r="AU601">
        <f>_xlfn.RANK.AVG(Table2[[#This Row],[Sharpe Ratio Z-Score]],Table2[Sharpe Ratio Z-Score])</f>
        <v>401</v>
      </c>
      <c r="AV601">
        <f>(Table2[[#This Row],[Rank 1Y]]+Table2[[#This Row],[Rank 6M]]+Table2[[#This Row],[Rank Sharpe]])/3</f>
        <v>543.66666666666663</v>
      </c>
    </row>
    <row r="602" spans="1:48" x14ac:dyDescent="0.3">
      <c r="A602" t="s">
        <v>1270</v>
      </c>
      <c r="B602" t="s">
        <v>1271</v>
      </c>
      <c r="C602" t="s">
        <v>3137</v>
      </c>
      <c r="D602" t="s">
        <v>77</v>
      </c>
      <c r="E602">
        <v>9177.6767976699994</v>
      </c>
      <c r="F602">
        <v>779.95</v>
      </c>
      <c r="G602">
        <v>-8.8477311220519397</v>
      </c>
      <c r="H602">
        <f>(Table2[[#This Row],[1Y Return vs Nifty]]-AVERAGE(Table2[1Y Return vs Nifty]))/_xlfn.STDEV.P(Table2[1Y Return vs Nifty])</f>
        <v>-0.5744345986016306</v>
      </c>
      <c r="I602">
        <v>1.74430060861293</v>
      </c>
      <c r="J602">
        <f>(Table2[[#This Row],[1M Return vs Nifty]]-AVERAGE(Table2[1M Return vs Nifty]))/_xlfn.STDEV.P(Table2[1M Return vs Nifty])</f>
        <v>7.6786349215062583E-2</v>
      </c>
      <c r="K602">
        <v>-21.4439281694636</v>
      </c>
      <c r="L602">
        <f>(Table2[[#This Row],[6M Return vs Nifty]]-AVERAGE(Table2[6M Return vs Nifty]))/_xlfn.STDEV.P(Table2[6M Return vs Nifty])</f>
        <v>-1.0043809510932191</v>
      </c>
      <c r="M602">
        <v>6.8056908382709702</v>
      </c>
      <c r="N602">
        <f>(Table2[[#This Row],[1W Return vs Nifty]]-AVERAGE(Table2[1W Return vs Nifty]))/_xlfn.STDEV.P(Table2[1W Return vs Nifty])</f>
        <v>0.99391489549311396</v>
      </c>
      <c r="O602">
        <v>781.84</v>
      </c>
      <c r="P602">
        <v>796.77377849482696</v>
      </c>
      <c r="Q602">
        <v>809.820073626154</v>
      </c>
      <c r="R602">
        <v>50.326529729296801</v>
      </c>
      <c r="S602" s="1">
        <f>(Table2[[#This Row],[Close Price]]-Table2[[#This Row],[20D EMA]])/Table2[[#This Row],[20D EMA]]</f>
        <v>-2.417374398853968E-3</v>
      </c>
      <c r="T602" s="1">
        <f>(Table2[[#This Row],[Close Price]]-Table2[[#This Row],[50D EMA]])/Table2[[#This Row],[50D EMA]]</f>
        <v>-2.1114874697067028E-2</v>
      </c>
      <c r="U602" s="1">
        <f>(Table2[[#This Row],[Close Price]]-Table2[[#This Row],[200D EMA]])/Table2[[#This Row],[200D EMA]]</f>
        <v>-3.6884827381968799E-2</v>
      </c>
      <c r="V602">
        <v>1.5270977273793001</v>
      </c>
      <c r="W602">
        <v>775</v>
      </c>
      <c r="X602">
        <v>800</v>
      </c>
      <c r="Y602">
        <v>764.05</v>
      </c>
      <c r="Z602">
        <v>800</v>
      </c>
      <c r="AA602">
        <v>771.8</v>
      </c>
      <c r="AB602">
        <v>800</v>
      </c>
      <c r="AC602" s="1">
        <f>(Table2[[#This Row],[Close Price]]/Table2[[#This Row],[Day Low]])-1</f>
        <v>6.3870967741936902E-3</v>
      </c>
      <c r="AD602" s="1">
        <f>(Table2[[#This Row],[Day High]]/Table2[[#This Row],[Close Price]])-1</f>
        <v>2.5706776075389293E-2</v>
      </c>
      <c r="AE602" s="1">
        <f>(Table2[[#This Row],[Close Price]]/Table2[[#This Row],[Current Week Low]])-1</f>
        <v>2.0810156403376912E-2</v>
      </c>
      <c r="AF602" s="1">
        <f>(Table2[[#This Row],[Current Week High]]/Table2[[#This Row],[Close Price]])-1</f>
        <v>2.5706776075389293E-2</v>
      </c>
      <c r="AG602" s="1">
        <f>(Table2[[#This Row],[Close Price]]/Table2[[#This Row],[Current Month Low]])-1</f>
        <v>1.0559730500129705E-2</v>
      </c>
      <c r="AH602" s="1">
        <f>(Table2[[#This Row],[Current Month High]]/Table2[[#This Row],[Close Price]])-1</f>
        <v>2.5706776075389293E-2</v>
      </c>
      <c r="AI602">
        <v>28.200525674722702</v>
      </c>
      <c r="AJ602">
        <v>21.157281553398001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-0.09</v>
      </c>
      <c r="AM602" t="s">
        <v>3174</v>
      </c>
      <c r="AN602">
        <v>-0.3</v>
      </c>
      <c r="AO602" t="s">
        <v>3174</v>
      </c>
      <c r="AP602">
        <v>7.655169971919E-3</v>
      </c>
      <c r="AQ602">
        <f>(Table2[[#This Row],[Sharpe Ratio]]-AVERAGE(Table2[Sharpe Ratio]))/_xlfn.STDEV.P(Table2[Sharpe Ratio])</f>
        <v>-0.62794441789263367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500</v>
      </c>
      <c r="AT602">
        <f>_xlfn.RANK.AVG(Table2[[#This Row],[6M Return vs Nifty Z-Score]],Table2[6M Return vs Nifty Z-Score])</f>
        <v>642</v>
      </c>
      <c r="AU602">
        <f>_xlfn.RANK.AVG(Table2[[#This Row],[Sharpe Ratio Z-Score]],Table2[Sharpe Ratio Z-Score])</f>
        <v>489</v>
      </c>
      <c r="AV602">
        <f>(Table2[[#This Row],[Rank 1Y]]+Table2[[#This Row],[Rank 6M]]+Table2[[#This Row],[Rank Sharpe]])/3</f>
        <v>543.66666666666663</v>
      </c>
    </row>
    <row r="603" spans="1:48" x14ac:dyDescent="0.3">
      <c r="A603" t="s">
        <v>474</v>
      </c>
      <c r="B603" t="s">
        <v>475</v>
      </c>
      <c r="C603" t="s">
        <v>3143</v>
      </c>
      <c r="D603" t="s">
        <v>406</v>
      </c>
      <c r="E603">
        <v>44983.915925130001</v>
      </c>
      <c r="F603">
        <v>599.29999999999995</v>
      </c>
      <c r="G603">
        <v>-29.3235847057508</v>
      </c>
      <c r="H603">
        <f>(Table2[[#This Row],[1Y Return vs Nifty]]-AVERAGE(Table2[1Y Return vs Nifty]))/_xlfn.STDEV.P(Table2[1Y Return vs Nifty])</f>
        <v>-0.92313353576348323</v>
      </c>
      <c r="I603">
        <v>2.3076421501828199</v>
      </c>
      <c r="J603">
        <f>(Table2[[#This Row],[1M Return vs Nifty]]-AVERAGE(Table2[1M Return vs Nifty]))/_xlfn.STDEV.P(Table2[1M Return vs Nifty])</f>
        <v>0.12833043044060957</v>
      </c>
      <c r="K603">
        <v>10.4705369929124</v>
      </c>
      <c r="L603">
        <f>(Table2[[#This Row],[6M Return vs Nifty]]-AVERAGE(Table2[6M Return vs Nifty]))/_xlfn.STDEV.P(Table2[6M Return vs Nifty])</f>
        <v>5.3745465390855979E-2</v>
      </c>
      <c r="M603">
        <v>5.3391754538968197</v>
      </c>
      <c r="N603">
        <f>(Table2[[#This Row],[1W Return vs Nifty]]-AVERAGE(Table2[1W Return vs Nifty]))/_xlfn.STDEV.P(Table2[1W Return vs Nifty])</f>
        <v>0.63903119653232432</v>
      </c>
      <c r="O603">
        <v>602.54</v>
      </c>
      <c r="P603">
        <v>587.053642200534</v>
      </c>
      <c r="Q603">
        <v>563.07772440709402</v>
      </c>
      <c r="R603">
        <v>44.189393778136598</v>
      </c>
      <c r="S603" s="1">
        <f>(Table2[[#This Row],[Close Price]]-Table2[[#This Row],[20D EMA]])/Table2[[#This Row],[20D EMA]]</f>
        <v>-5.3772363660504023E-3</v>
      </c>
      <c r="T603" s="1">
        <f>(Table2[[#This Row],[Close Price]]-Table2[[#This Row],[50D EMA]])/Table2[[#This Row],[50D EMA]]</f>
        <v>2.0860713432525935E-2</v>
      </c>
      <c r="U603" s="1">
        <f>(Table2[[#This Row],[Close Price]]-Table2[[#This Row],[200D EMA]])/Table2[[#This Row],[200D EMA]]</f>
        <v>6.4329086417060866E-2</v>
      </c>
      <c r="V603">
        <v>0.95859225318691899</v>
      </c>
      <c r="W603">
        <v>596.6</v>
      </c>
      <c r="X603">
        <v>612.95000000000005</v>
      </c>
      <c r="Y603">
        <v>596.6</v>
      </c>
      <c r="Z603">
        <v>625</v>
      </c>
      <c r="AA603">
        <v>596.6</v>
      </c>
      <c r="AB603">
        <v>625</v>
      </c>
      <c r="AC603" s="1">
        <f>(Table2[[#This Row],[Close Price]]/Table2[[#This Row],[Day Low]])-1</f>
        <v>4.5256453234996386E-3</v>
      </c>
      <c r="AD603" s="1">
        <f>(Table2[[#This Row],[Day High]]/Table2[[#This Row],[Close Price]])-1</f>
        <v>2.277657266811306E-2</v>
      </c>
      <c r="AE603" s="1">
        <f>(Table2[[#This Row],[Close Price]]/Table2[[#This Row],[Current Week Low]])-1</f>
        <v>4.5256453234996386E-3</v>
      </c>
      <c r="AF603" s="1">
        <f>(Table2[[#This Row],[Current Week High]]/Table2[[#This Row],[Close Price]])-1</f>
        <v>4.2883363924578699E-2</v>
      </c>
      <c r="AG603" s="1">
        <f>(Table2[[#This Row],[Close Price]]/Table2[[#This Row],[Current Month Low]])-1</f>
        <v>4.5256453234996386E-3</v>
      </c>
      <c r="AH603" s="1">
        <f>(Table2[[#This Row],[Current Month High]]/Table2[[#This Row],[Close Price]])-1</f>
        <v>4.2883363924578699E-2</v>
      </c>
      <c r="AI603">
        <v>5.9402636409143996</v>
      </c>
      <c r="AJ603">
        <v>33.832067887449703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7.0000000000000007E-2</v>
      </c>
      <c r="AM603" t="s">
        <v>3175</v>
      </c>
      <c r="AN603">
        <v>-1.86</v>
      </c>
      <c r="AO603" t="s">
        <v>3174</v>
      </c>
      <c r="AP603">
        <v>-8.8527988769338997E-2</v>
      </c>
      <c r="AQ603">
        <f>(Table2[[#This Row],[Sharpe Ratio]]-AVERAGE(Table2[Sharpe Ratio]))/_xlfn.STDEV.P(Table2[Sharpe Ratio])</f>
        <v>-1.7508930557497564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-1.8529194991494502</v>
      </c>
      <c r="AS603">
        <f>_xlfn.RANK.AVG(Table2[[#This Row],[1Y Return vs Nifty Z-Score]],Table2[1Y Return vs Nifty Z-Score])</f>
        <v>627</v>
      </c>
      <c r="AT603">
        <f>_xlfn.RANK.AVG(Table2[[#This Row],[6M Return vs Nifty Z-Score]],Table2[6M Return vs Nifty Z-Score])</f>
        <v>302</v>
      </c>
      <c r="AU603">
        <f>_xlfn.RANK.AVG(Table2[[#This Row],[Sharpe Ratio Z-Score]],Table2[Sharpe Ratio Z-Score])</f>
        <v>704</v>
      </c>
      <c r="AV603">
        <f>(Table2[[#This Row],[Rank 1Y]]+Table2[[#This Row],[Rank 6M]]+Table2[[#This Row],[Rank Sharpe]])/3</f>
        <v>544.33333333333337</v>
      </c>
    </row>
    <row r="604" spans="1:48" x14ac:dyDescent="0.3">
      <c r="A604" t="s">
        <v>739</v>
      </c>
      <c r="B604" t="s">
        <v>740</v>
      </c>
      <c r="C604" t="s">
        <v>3129</v>
      </c>
      <c r="D604" t="s">
        <v>398</v>
      </c>
      <c r="E604">
        <v>23165.08498629</v>
      </c>
      <c r="F604">
        <v>1032.45</v>
      </c>
      <c r="G604">
        <v>-29.973560207802201</v>
      </c>
      <c r="H604">
        <f>(Table2[[#This Row],[1Y Return vs Nifty]]-AVERAGE(Table2[1Y Return vs Nifty]))/_xlfn.STDEV.P(Table2[1Y Return vs Nifty])</f>
        <v>-0.93420246462743051</v>
      </c>
      <c r="I604">
        <v>0.70220968843000497</v>
      </c>
      <c r="J604">
        <f>(Table2[[#This Row],[1M Return vs Nifty]]-AVERAGE(Table2[1M Return vs Nifty]))/_xlfn.STDEV.P(Table2[1M Return vs Nifty])</f>
        <v>-1.8561881069229028E-2</v>
      </c>
      <c r="K604">
        <v>9.4322114708346891</v>
      </c>
      <c r="L604">
        <f>(Table2[[#This Row],[6M Return vs Nifty]]-AVERAGE(Table2[6M Return vs Nifty]))/_xlfn.STDEV.P(Table2[6M Return vs Nifty])</f>
        <v>1.9319707095044721E-2</v>
      </c>
      <c r="M604">
        <v>0.85732890642359305</v>
      </c>
      <c r="N604">
        <f>(Table2[[#This Row],[1W Return vs Nifty]]-AVERAGE(Table2[1W Return vs Nifty]))/_xlfn.STDEV.P(Table2[1W Return vs Nifty])</f>
        <v>-0.44553586487679836</v>
      </c>
      <c r="O604">
        <v>1068.21</v>
      </c>
      <c r="P604">
        <v>1034.49393564106</v>
      </c>
      <c r="Q604">
        <v>959.76915922671196</v>
      </c>
      <c r="R604">
        <v>33.686812553958603</v>
      </c>
      <c r="S604" s="1">
        <f>(Table2[[#This Row],[Close Price]]-Table2[[#This Row],[20D EMA]])/Table2[[#This Row],[20D EMA]]</f>
        <v>-3.3476563597045518E-2</v>
      </c>
      <c r="T604" s="1">
        <f>(Table2[[#This Row],[Close Price]]-Table2[[#This Row],[50D EMA]])/Table2[[#This Row],[50D EMA]]</f>
        <v>-1.9757831057689024E-3</v>
      </c>
      <c r="U604" s="1">
        <f>(Table2[[#This Row],[Close Price]]-Table2[[#This Row],[200D EMA]])/Table2[[#This Row],[200D EMA]]</f>
        <v>7.5727418488678241E-2</v>
      </c>
      <c r="V604">
        <v>0.58266513889145899</v>
      </c>
      <c r="W604">
        <v>1026</v>
      </c>
      <c r="X604">
        <v>1071.3</v>
      </c>
      <c r="Y604">
        <v>1026</v>
      </c>
      <c r="Z604">
        <v>1121.9000000000001</v>
      </c>
      <c r="AA604">
        <v>1026</v>
      </c>
      <c r="AB604">
        <v>1121.9000000000001</v>
      </c>
      <c r="AC604" s="1">
        <f>(Table2[[#This Row],[Close Price]]/Table2[[#This Row],[Day Low]])-1</f>
        <v>6.2865497076023402E-3</v>
      </c>
      <c r="AD604" s="1">
        <f>(Table2[[#This Row],[Day High]]/Table2[[#This Row],[Close Price]])-1</f>
        <v>3.7628940868807081E-2</v>
      </c>
      <c r="AE604" s="1">
        <f>(Table2[[#This Row],[Close Price]]/Table2[[#This Row],[Current Week Low]])-1</f>
        <v>6.2865497076023402E-3</v>
      </c>
      <c r="AF604" s="1">
        <f>(Table2[[#This Row],[Current Week High]]/Table2[[#This Row],[Close Price]])-1</f>
        <v>8.6638578139377254E-2</v>
      </c>
      <c r="AG604" s="1">
        <f>(Table2[[#This Row],[Close Price]]/Table2[[#This Row],[Current Month Low]])-1</f>
        <v>6.2865497076023402E-3</v>
      </c>
      <c r="AH604" s="1">
        <f>(Table2[[#This Row],[Current Month High]]/Table2[[#This Row],[Close Price]])-1</f>
        <v>8.6638578139377254E-2</v>
      </c>
      <c r="AI604">
        <v>10.785025909244901</v>
      </c>
      <c r="AJ604">
        <v>40.164268259571003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0.06</v>
      </c>
      <c r="AM604" t="s">
        <v>3175</v>
      </c>
      <c r="AN604">
        <v>-5.35</v>
      </c>
      <c r="AO604" t="s">
        <v>3174</v>
      </c>
      <c r="AP604">
        <v>-7.4804668826184001E-2</v>
      </c>
      <c r="AQ604">
        <f>(Table2[[#This Row],[Sharpe Ratio]]-AVERAGE(Table2[Sharpe Ratio]))/_xlfn.STDEV.P(Table2[Sharpe Ratio])</f>
        <v>-1.5906718315903448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-2.969652335068758</v>
      </c>
      <c r="AS604">
        <f>_xlfn.RANK.AVG(Table2[[#This Row],[1Y Return vs Nifty Z-Score]],Table2[1Y Return vs Nifty Z-Score])</f>
        <v>635</v>
      </c>
      <c r="AT604">
        <f>_xlfn.RANK.AVG(Table2[[#This Row],[6M Return vs Nifty Z-Score]],Table2[6M Return vs Nifty Z-Score])</f>
        <v>312</v>
      </c>
      <c r="AU604">
        <f>_xlfn.RANK.AVG(Table2[[#This Row],[Sharpe Ratio Z-Score]],Table2[Sharpe Ratio Z-Score])</f>
        <v>689</v>
      </c>
      <c r="AV604">
        <f>(Table2[[#This Row],[Rank 1Y]]+Table2[[#This Row],[Rank 6M]]+Table2[[#This Row],[Rank Sharpe]])/3</f>
        <v>545.33333333333337</v>
      </c>
    </row>
    <row r="605" spans="1:48" x14ac:dyDescent="0.3">
      <c r="A605" t="s">
        <v>1075</v>
      </c>
      <c r="B605" t="s">
        <v>1076</v>
      </c>
      <c r="C605" t="s">
        <v>3141</v>
      </c>
      <c r="D605" t="s">
        <v>77</v>
      </c>
      <c r="E605">
        <v>12486.108723089999</v>
      </c>
      <c r="F605">
        <v>604.65</v>
      </c>
      <c r="G605">
        <v>-46.391644985498097</v>
      </c>
      <c r="H605">
        <f>(Table2[[#This Row],[1Y Return vs Nifty]]-AVERAGE(Table2[1Y Return vs Nifty]))/_xlfn.STDEV.P(Table2[1Y Return vs Nifty])</f>
        <v>-1.2137985600387342</v>
      </c>
      <c r="I605">
        <v>2.3996009289349001</v>
      </c>
      <c r="J605">
        <f>(Table2[[#This Row],[1M Return vs Nifty]]-AVERAGE(Table2[1M Return vs Nifty]))/_xlfn.STDEV.P(Table2[1M Return vs Nifty])</f>
        <v>0.13674438611693043</v>
      </c>
      <c r="K605">
        <v>-12.005076857203299</v>
      </c>
      <c r="L605">
        <f>(Table2[[#This Row],[6M Return vs Nifty]]-AVERAGE(Table2[6M Return vs Nifty]))/_xlfn.STDEV.P(Table2[6M Return vs Nifty])</f>
        <v>-0.69143514849389276</v>
      </c>
      <c r="M605">
        <v>4.7574315644955902</v>
      </c>
      <c r="N605">
        <f>(Table2[[#This Row],[1W Return vs Nifty]]-AVERAGE(Table2[1W Return vs Nifty]))/_xlfn.STDEV.P(Table2[1W Return vs Nifty])</f>
        <v>0.49825434173877586</v>
      </c>
      <c r="O605">
        <v>606.36</v>
      </c>
      <c r="P605">
        <v>608.34113108321401</v>
      </c>
      <c r="Q605">
        <v>635.67504020530703</v>
      </c>
      <c r="R605">
        <v>47.208621282704797</v>
      </c>
      <c r="S605" s="1">
        <f>(Table2[[#This Row],[Close Price]]-Table2[[#This Row],[20D EMA]])/Table2[[#This Row],[20D EMA]]</f>
        <v>-2.8201068672076596E-3</v>
      </c>
      <c r="T605" s="1">
        <f>(Table2[[#This Row],[Close Price]]-Table2[[#This Row],[50D EMA]])/Table2[[#This Row],[50D EMA]]</f>
        <v>-6.0675349645380591E-3</v>
      </c>
      <c r="U605" s="1">
        <f>(Table2[[#This Row],[Close Price]]-Table2[[#This Row],[200D EMA]])/Table2[[#This Row],[200D EMA]]</f>
        <v>-4.8806447072842034E-2</v>
      </c>
      <c r="V605">
        <v>0.69996716299902995</v>
      </c>
      <c r="W605">
        <v>602.75</v>
      </c>
      <c r="X605">
        <v>618.5</v>
      </c>
      <c r="Y605">
        <v>600.79999999999995</v>
      </c>
      <c r="Z605">
        <v>626.25</v>
      </c>
      <c r="AA605">
        <v>600.79999999999995</v>
      </c>
      <c r="AB605">
        <v>626.25</v>
      </c>
      <c r="AC605" s="1">
        <f>(Table2[[#This Row],[Close Price]]/Table2[[#This Row],[Day Low]])-1</f>
        <v>3.1522189962671643E-3</v>
      </c>
      <c r="AD605" s="1">
        <f>(Table2[[#This Row],[Day High]]/Table2[[#This Row],[Close Price]])-1</f>
        <v>2.2905813280410303E-2</v>
      </c>
      <c r="AE605" s="1">
        <f>(Table2[[#This Row],[Close Price]]/Table2[[#This Row],[Current Week Low]])-1</f>
        <v>6.4081225033290057E-3</v>
      </c>
      <c r="AF605" s="1">
        <f>(Table2[[#This Row],[Current Week High]]/Table2[[#This Row],[Close Price]])-1</f>
        <v>3.5723145621433972E-2</v>
      </c>
      <c r="AG605" s="1">
        <f>(Table2[[#This Row],[Close Price]]/Table2[[#This Row],[Current Month Low]])-1</f>
        <v>6.4081225033290057E-3</v>
      </c>
      <c r="AH605" s="1">
        <f>(Table2[[#This Row],[Current Month High]]/Table2[[#This Row],[Close Price]])-1</f>
        <v>3.5723145621433972E-2</v>
      </c>
      <c r="AI605">
        <v>36.277185148432899</v>
      </c>
      <c r="AJ605">
        <v>19.9107585523053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0.04</v>
      </c>
      <c r="AM605" t="s">
        <v>3175</v>
      </c>
      <c r="AN605">
        <v>2.2999999999999998</v>
      </c>
      <c r="AO605" t="s">
        <v>3175</v>
      </c>
      <c r="AP605">
        <v>4.5831111859124002E-2</v>
      </c>
      <c r="AQ605">
        <f>(Table2[[#This Row],[Sharpe Ratio]]-AVERAGE(Table2[Sharpe Ratio]))/_xlfn.STDEV.P(Table2[Sharpe Ratio])</f>
        <v>-0.18223622425269548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697</v>
      </c>
      <c r="AT605">
        <f>_xlfn.RANK.AVG(Table2[[#This Row],[6M Return vs Nifty Z-Score]],Table2[6M Return vs Nifty Z-Score])</f>
        <v>551</v>
      </c>
      <c r="AU605">
        <f>_xlfn.RANK.AVG(Table2[[#This Row],[Sharpe Ratio Z-Score]],Table2[Sharpe Ratio Z-Score])</f>
        <v>388</v>
      </c>
      <c r="AV605">
        <f>(Table2[[#This Row],[Rank 1Y]]+Table2[[#This Row],[Rank 6M]]+Table2[[#This Row],[Rank Sharpe]])/3</f>
        <v>545.33333333333337</v>
      </c>
    </row>
    <row r="606" spans="1:48" x14ac:dyDescent="0.3">
      <c r="A606" t="s">
        <v>1580</v>
      </c>
      <c r="B606" t="s">
        <v>1581</v>
      </c>
      <c r="C606" t="s">
        <v>3141</v>
      </c>
      <c r="D606" t="s">
        <v>1582</v>
      </c>
      <c r="E606">
        <v>6147.4014865500003</v>
      </c>
      <c r="F606">
        <v>470.9</v>
      </c>
      <c r="G606">
        <v>-18.070945767579001</v>
      </c>
      <c r="H606">
        <f>(Table2[[#This Row],[1Y Return vs Nifty]]-AVERAGE(Table2[1Y Return vs Nifty]))/_xlfn.STDEV.P(Table2[1Y Return vs Nifty])</f>
        <v>-0.73150375964853942</v>
      </c>
      <c r="I606">
        <v>-4.0004824523215197</v>
      </c>
      <c r="J606">
        <f>(Table2[[#This Row],[1M Return vs Nifty]]-AVERAGE(Table2[1M Return vs Nifty]))/_xlfn.STDEV.P(Table2[1M Return vs Nifty])</f>
        <v>-0.44884427246919939</v>
      </c>
      <c r="K606">
        <v>-23.396451126836201</v>
      </c>
      <c r="L606">
        <f>(Table2[[#This Row],[6M Return vs Nifty]]-AVERAGE(Table2[6M Return vs Nifty]))/_xlfn.STDEV.P(Table2[6M Return vs Nifty])</f>
        <v>-1.0691169919284949</v>
      </c>
      <c r="M606">
        <v>0.57831063990852805</v>
      </c>
      <c r="N606">
        <f>(Table2[[#This Row],[1W Return vs Nifty]]-AVERAGE(Table2[1W Return vs Nifty]))/_xlfn.STDEV.P(Table2[1W Return vs Nifty])</f>
        <v>-0.51305580742465706</v>
      </c>
      <c r="O606">
        <v>495.38</v>
      </c>
      <c r="P606">
        <v>502.97337663834298</v>
      </c>
      <c r="Q606">
        <v>503.405509281778</v>
      </c>
      <c r="R606">
        <v>15.8395904754511</v>
      </c>
      <c r="S606" s="1">
        <f>(Table2[[#This Row],[Close Price]]-Table2[[#This Row],[20D EMA]])/Table2[[#This Row],[20D EMA]]</f>
        <v>-4.9416609471516854E-2</v>
      </c>
      <c r="T606" s="1">
        <f>(Table2[[#This Row],[Close Price]]-Table2[[#This Row],[50D EMA]])/Table2[[#This Row],[50D EMA]]</f>
        <v>-6.3767543428854254E-2</v>
      </c>
      <c r="U606" s="1">
        <f>(Table2[[#This Row],[Close Price]]-Table2[[#This Row],[200D EMA]])/Table2[[#This Row],[200D EMA]]</f>
        <v>-6.457122276662107E-2</v>
      </c>
      <c r="V606">
        <v>0.234050177929951</v>
      </c>
      <c r="W606">
        <v>465.05</v>
      </c>
      <c r="X606">
        <v>479.55</v>
      </c>
      <c r="Y606">
        <v>465.05</v>
      </c>
      <c r="Z606">
        <v>496.5</v>
      </c>
      <c r="AA606">
        <v>465.05</v>
      </c>
      <c r="AB606">
        <v>495.7</v>
      </c>
      <c r="AC606" s="1">
        <f>(Table2[[#This Row],[Close Price]]/Table2[[#This Row],[Day Low]])-1</f>
        <v>1.2579292549188104E-2</v>
      </c>
      <c r="AD606" s="1">
        <f>(Table2[[#This Row],[Day High]]/Table2[[#This Row],[Close Price]])-1</f>
        <v>1.8369080484179401E-2</v>
      </c>
      <c r="AE606" s="1">
        <f>(Table2[[#This Row],[Close Price]]/Table2[[#This Row],[Current Week Low]])-1</f>
        <v>1.2579292549188104E-2</v>
      </c>
      <c r="AF606" s="1">
        <f>(Table2[[#This Row],[Current Week High]]/Table2[[#This Row],[Close Price]])-1</f>
        <v>5.4363983860692411E-2</v>
      </c>
      <c r="AG606" s="1">
        <f>(Table2[[#This Row],[Close Price]]/Table2[[#This Row],[Current Month Low]])-1</f>
        <v>1.2579292549188104E-2</v>
      </c>
      <c r="AH606" s="1">
        <f>(Table2[[#This Row],[Current Month High]]/Table2[[#This Row],[Close Price]])-1</f>
        <v>5.2665109365045648E-2</v>
      </c>
      <c r="AI606">
        <v>42.1427054576343</v>
      </c>
      <c r="AJ606">
        <v>20.419383710522901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-0.06</v>
      </c>
      <c r="AM606" t="s">
        <v>3174</v>
      </c>
      <c r="AN606">
        <v>-6.12</v>
      </c>
      <c r="AO606" t="s">
        <v>3174</v>
      </c>
      <c r="AP606">
        <v>3.505282549133E-2</v>
      </c>
      <c r="AQ606">
        <f>(Table2[[#This Row],[Sharpe Ratio]]-AVERAGE(Table2[Sharpe Ratio]))/_xlfn.STDEV.P(Table2[Sharpe Ratio])</f>
        <v>-0.30807386728236302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569</v>
      </c>
      <c r="AT606">
        <f>_xlfn.RANK.AVG(Table2[[#This Row],[6M Return vs Nifty Z-Score]],Table2[6M Return vs Nifty Z-Score])</f>
        <v>655</v>
      </c>
      <c r="AU606">
        <f>_xlfn.RANK.AVG(Table2[[#This Row],[Sharpe Ratio Z-Score]],Table2[Sharpe Ratio Z-Score])</f>
        <v>419</v>
      </c>
      <c r="AV606">
        <f>(Table2[[#This Row],[Rank 1Y]]+Table2[[#This Row],[Rank 6M]]+Table2[[#This Row],[Rank Sharpe]])/3</f>
        <v>547.66666666666663</v>
      </c>
    </row>
    <row r="607" spans="1:48" x14ac:dyDescent="0.3">
      <c r="A607" t="s">
        <v>1242</v>
      </c>
      <c r="B607" t="s">
        <v>1243</v>
      </c>
      <c r="C607" t="s">
        <v>3143</v>
      </c>
      <c r="D607" t="s">
        <v>406</v>
      </c>
      <c r="E607">
        <v>9488.6946047250003</v>
      </c>
      <c r="F607">
        <v>645.75</v>
      </c>
      <c r="G607">
        <v>-23.99118953444</v>
      </c>
      <c r="H607">
        <f>(Table2[[#This Row],[1Y Return vs Nifty]]-AVERAGE(Table2[1Y Return vs Nifty]))/_xlfn.STDEV.P(Table2[1Y Return vs Nifty])</f>
        <v>-0.83232410888599417</v>
      </c>
      <c r="I607">
        <v>-0.335489266976011</v>
      </c>
      <c r="J607">
        <f>(Table2[[#This Row],[1M Return vs Nifty]]-AVERAGE(Table2[1M Return vs Nifty]))/_xlfn.STDEV.P(Table2[1M Return vs Nifty])</f>
        <v>-0.11350825959487015</v>
      </c>
      <c r="K607">
        <v>-18.002448100362901</v>
      </c>
      <c r="L607">
        <f>(Table2[[#This Row],[6M Return vs Nifty]]-AVERAGE(Table2[6M Return vs Nifty]))/_xlfn.STDEV.P(Table2[6M Return vs Nifty])</f>
        <v>-0.89027842879208141</v>
      </c>
      <c r="M607">
        <v>5.4465392222537297</v>
      </c>
      <c r="N607">
        <f>(Table2[[#This Row],[1W Return vs Nifty]]-AVERAGE(Table2[1W Return vs Nifty]))/_xlfn.STDEV.P(Table2[1W Return vs Nifty])</f>
        <v>0.66501227498185578</v>
      </c>
      <c r="O607">
        <v>668.12</v>
      </c>
      <c r="P607">
        <v>671.21696469367896</v>
      </c>
      <c r="Q607">
        <v>670.93633679633297</v>
      </c>
      <c r="R607">
        <v>36.413406814677998</v>
      </c>
      <c r="S607" s="1">
        <f>(Table2[[#This Row],[Close Price]]-Table2[[#This Row],[20D EMA]])/Table2[[#This Row],[20D EMA]]</f>
        <v>-3.3482009219900626E-2</v>
      </c>
      <c r="T607" s="1">
        <f>(Table2[[#This Row],[Close Price]]-Table2[[#This Row],[50D EMA]])/Table2[[#This Row],[50D EMA]]</f>
        <v>-3.7941479481677337E-2</v>
      </c>
      <c r="U607" s="1">
        <f>(Table2[[#This Row],[Close Price]]-Table2[[#This Row],[200D EMA]])/Table2[[#This Row],[200D EMA]]</f>
        <v>-3.7539085923704321E-2</v>
      </c>
      <c r="V607">
        <v>0.84758401901316704</v>
      </c>
      <c r="W607">
        <v>642.85</v>
      </c>
      <c r="X607">
        <v>679.75</v>
      </c>
      <c r="Y607">
        <v>642.85</v>
      </c>
      <c r="Z607">
        <v>701.95</v>
      </c>
      <c r="AA607">
        <v>642.85</v>
      </c>
      <c r="AB607">
        <v>701.95</v>
      </c>
      <c r="AC607" s="1">
        <f>(Table2[[#This Row],[Close Price]]/Table2[[#This Row],[Day Low]])-1</f>
        <v>4.5111612351247388E-3</v>
      </c>
      <c r="AD607" s="1">
        <f>(Table2[[#This Row],[Day High]]/Table2[[#This Row],[Close Price]])-1</f>
        <v>5.2651955090979419E-2</v>
      </c>
      <c r="AE607" s="1">
        <f>(Table2[[#This Row],[Close Price]]/Table2[[#This Row],[Current Week Low]])-1</f>
        <v>4.5111612351247388E-3</v>
      </c>
      <c r="AF607" s="1">
        <f>(Table2[[#This Row],[Current Week High]]/Table2[[#This Row],[Close Price]])-1</f>
        <v>8.7030584591560212E-2</v>
      </c>
      <c r="AG607" s="1">
        <f>(Table2[[#This Row],[Close Price]]/Table2[[#This Row],[Current Month Low]])-1</f>
        <v>4.5111612351247388E-3</v>
      </c>
      <c r="AH607" s="1">
        <f>(Table2[[#This Row],[Current Month High]]/Table2[[#This Row],[Close Price]])-1</f>
        <v>8.7030584591560212E-2</v>
      </c>
      <c r="AI607">
        <v>26.194347657762201</v>
      </c>
      <c r="AJ607">
        <v>9.4027954256670796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-7.0000000000000007E-2</v>
      </c>
      <c r="AM607" t="s">
        <v>3174</v>
      </c>
      <c r="AN607">
        <v>-1.05</v>
      </c>
      <c r="AO607" t="s">
        <v>3174</v>
      </c>
      <c r="AP607">
        <v>2.7424655557474E-2</v>
      </c>
      <c r="AQ607">
        <f>(Table2[[#This Row],[Sharpe Ratio]]-AVERAGE(Table2[Sharpe Ratio]))/_xlfn.STDEV.P(Table2[Sharpe Ratio])</f>
        <v>-0.39713356493286056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593</v>
      </c>
      <c r="AT607">
        <f>_xlfn.RANK.AVG(Table2[[#This Row],[6M Return vs Nifty Z-Score]],Table2[6M Return vs Nifty Z-Score])</f>
        <v>613</v>
      </c>
      <c r="AU607">
        <f>_xlfn.RANK.AVG(Table2[[#This Row],[Sharpe Ratio Z-Score]],Table2[Sharpe Ratio Z-Score])</f>
        <v>440</v>
      </c>
      <c r="AV607">
        <f>(Table2[[#This Row],[Rank 1Y]]+Table2[[#This Row],[Rank 6M]]+Table2[[#This Row],[Rank Sharpe]])/3</f>
        <v>548.66666666666663</v>
      </c>
    </row>
    <row r="608" spans="1:48" x14ac:dyDescent="0.3">
      <c r="A608" t="s">
        <v>1372</v>
      </c>
      <c r="B608" t="s">
        <v>1373</v>
      </c>
      <c r="C608" t="s">
        <v>3146</v>
      </c>
      <c r="D608" t="s">
        <v>1111</v>
      </c>
      <c r="E608">
        <v>8202.8416463649992</v>
      </c>
      <c r="F608">
        <v>78.349999999999994</v>
      </c>
      <c r="G608">
        <v>-13.5658162569624</v>
      </c>
      <c r="H608">
        <f>(Table2[[#This Row],[1Y Return vs Nifty]]-AVERAGE(Table2[1Y Return vs Nifty]))/_xlfn.STDEV.P(Table2[1Y Return vs Nifty])</f>
        <v>-0.65478247104843179</v>
      </c>
      <c r="I608">
        <v>-12.3011201440052</v>
      </c>
      <c r="J608">
        <f>(Table2[[#This Row],[1M Return vs Nifty]]-AVERAGE(Table2[1M Return vs Nifty]))/_xlfn.STDEV.P(Table2[1M Return vs Nifty])</f>
        <v>-1.2083280169338357</v>
      </c>
      <c r="K608">
        <v>-25.8943062638375</v>
      </c>
      <c r="L608">
        <f>(Table2[[#This Row],[6M Return vs Nifty]]-AVERAGE(Table2[6M Return vs Nifty]))/_xlfn.STDEV.P(Table2[6M Return vs Nifty])</f>
        <v>-1.1519335608906913</v>
      </c>
      <c r="M608">
        <v>1.66483825681944</v>
      </c>
      <c r="N608">
        <f>(Table2[[#This Row],[1W Return vs Nifty]]-AVERAGE(Table2[1W Return vs Nifty]))/_xlfn.STDEV.P(Table2[1W Return vs Nifty])</f>
        <v>-0.25012577353554744</v>
      </c>
      <c r="O608">
        <v>84.95</v>
      </c>
      <c r="P608">
        <v>87.797981851942197</v>
      </c>
      <c r="Q608">
        <v>87.183128234333594</v>
      </c>
      <c r="R608">
        <v>16.959368066040099</v>
      </c>
      <c r="S608" s="1">
        <f>(Table2[[#This Row],[Close Price]]-Table2[[#This Row],[20D EMA]])/Table2[[#This Row],[20D EMA]]</f>
        <v>-7.7692760447322054E-2</v>
      </c>
      <c r="T608" s="1">
        <f>(Table2[[#This Row],[Close Price]]-Table2[[#This Row],[50D EMA]])/Table2[[#This Row],[50D EMA]]</f>
        <v>-0.10761046726421084</v>
      </c>
      <c r="U608" s="1">
        <f>(Table2[[#This Row],[Close Price]]-Table2[[#This Row],[200D EMA]])/Table2[[#This Row],[200D EMA]]</f>
        <v>-0.10131694529922849</v>
      </c>
      <c r="V608">
        <v>0.55088711601363005</v>
      </c>
      <c r="W608">
        <v>77.81</v>
      </c>
      <c r="X608">
        <v>80.3</v>
      </c>
      <c r="Y608">
        <v>77.81</v>
      </c>
      <c r="Z608">
        <v>83.08</v>
      </c>
      <c r="AA608">
        <v>77.81</v>
      </c>
      <c r="AB608">
        <v>82.7</v>
      </c>
      <c r="AC608" s="1">
        <f>(Table2[[#This Row],[Close Price]]/Table2[[#This Row],[Day Low]])-1</f>
        <v>6.9399820074540486E-3</v>
      </c>
      <c r="AD608" s="1">
        <f>(Table2[[#This Row],[Day High]]/Table2[[#This Row],[Close Price]])-1</f>
        <v>2.4888321633695032E-2</v>
      </c>
      <c r="AE608" s="1">
        <f>(Table2[[#This Row],[Close Price]]/Table2[[#This Row],[Current Week Low]])-1</f>
        <v>6.9399820074540486E-3</v>
      </c>
      <c r="AF608" s="1">
        <f>(Table2[[#This Row],[Current Week High]]/Table2[[#This Row],[Close Price]])-1</f>
        <v>6.0370134014039678E-2</v>
      </c>
      <c r="AG608" s="1">
        <f>(Table2[[#This Row],[Close Price]]/Table2[[#This Row],[Current Month Low]])-1</f>
        <v>6.9399820074540486E-3</v>
      </c>
      <c r="AH608" s="1">
        <f>(Table2[[#This Row],[Current Month High]]/Table2[[#This Row],[Close Price]])-1</f>
        <v>5.5520102105935054E-2</v>
      </c>
      <c r="AI608">
        <v>73.197192086789997</v>
      </c>
      <c r="AJ608">
        <v>19.1634980988593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-0.06</v>
      </c>
      <c r="AM608" t="s">
        <v>3174</v>
      </c>
      <c r="AN608">
        <v>-13.05</v>
      </c>
      <c r="AO608" t="s">
        <v>3174</v>
      </c>
      <c r="AP608">
        <v>3.1034273221082001E-2</v>
      </c>
      <c r="AQ608">
        <f>(Table2[[#This Row],[Sharpe Ratio]]-AVERAGE(Table2[Sharpe Ratio]))/_xlfn.STDEV.P(Table2[Sharpe Ratio])</f>
        <v>-0.35499089368375253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539</v>
      </c>
      <c r="AT608">
        <f>_xlfn.RANK.AVG(Table2[[#This Row],[6M Return vs Nifty Z-Score]],Table2[6M Return vs Nifty Z-Score])</f>
        <v>676</v>
      </c>
      <c r="AU608">
        <f>_xlfn.RANK.AVG(Table2[[#This Row],[Sharpe Ratio Z-Score]],Table2[Sharpe Ratio Z-Score])</f>
        <v>431</v>
      </c>
      <c r="AV608">
        <f>(Table2[[#This Row],[Rank 1Y]]+Table2[[#This Row],[Rank 6M]]+Table2[[#This Row],[Rank Sharpe]])/3</f>
        <v>548.66666666666663</v>
      </c>
    </row>
    <row r="609" spans="1:48" x14ac:dyDescent="0.3">
      <c r="A609" t="s">
        <v>1930</v>
      </c>
      <c r="B609" t="s">
        <v>1931</v>
      </c>
      <c r="C609" t="s">
        <v>3141</v>
      </c>
      <c r="D609" t="s">
        <v>140</v>
      </c>
      <c r="E609">
        <v>3700.0531730849998</v>
      </c>
      <c r="F609">
        <v>561.95000000000005</v>
      </c>
      <c r="G609">
        <v>-32.0138585905163</v>
      </c>
      <c r="H609">
        <f>(Table2[[#This Row],[1Y Return vs Nifty]]-AVERAGE(Table2[1Y Return vs Nifty]))/_xlfn.STDEV.P(Table2[1Y Return vs Nifty])</f>
        <v>-0.96894826287399782</v>
      </c>
      <c r="I609">
        <v>8.4739560767480295</v>
      </c>
      <c r="J609">
        <f>(Table2[[#This Row],[1M Return vs Nifty]]-AVERAGE(Table2[1M Return vs Nifty]))/_xlfn.STDEV.P(Table2[1M Return vs Nifty])</f>
        <v>0.69252987684991896</v>
      </c>
      <c r="K609">
        <v>-3.0571296594722299</v>
      </c>
      <c r="L609">
        <f>(Table2[[#This Row],[6M Return vs Nifty]]-AVERAGE(Table2[6M Return vs Nifty]))/_xlfn.STDEV.P(Table2[6M Return vs Nifty])</f>
        <v>-0.39476530755963801</v>
      </c>
      <c r="M609">
        <v>-2.8288326926482998</v>
      </c>
      <c r="N609">
        <f>(Table2[[#This Row],[1W Return vs Nifty]]-AVERAGE(Table2[1W Return vs Nifty]))/_xlfn.STDEV.P(Table2[1W Return vs Nifty])</f>
        <v>-1.3375542352153553</v>
      </c>
      <c r="O609">
        <v>568.24</v>
      </c>
      <c r="P609">
        <v>544.73126480981296</v>
      </c>
      <c r="Q609">
        <v>521.95091683264502</v>
      </c>
      <c r="R609">
        <v>43.263329568251699</v>
      </c>
      <c r="S609" s="1">
        <f>(Table2[[#This Row],[Close Price]]-Table2[[#This Row],[20D EMA]])/Table2[[#This Row],[20D EMA]]</f>
        <v>-1.1069266507109607E-2</v>
      </c>
      <c r="T609" s="1">
        <f>(Table2[[#This Row],[Close Price]]-Table2[[#This Row],[50D EMA]])/Table2[[#This Row],[50D EMA]]</f>
        <v>3.160959596508349E-2</v>
      </c>
      <c r="U609" s="1">
        <f>(Table2[[#This Row],[Close Price]]-Table2[[#This Row],[200D EMA]])/Table2[[#This Row],[200D EMA]]</f>
        <v>7.6633801910113458E-2</v>
      </c>
      <c r="V609">
        <v>2.4546019900720402</v>
      </c>
      <c r="W609">
        <v>537.45000000000005</v>
      </c>
      <c r="X609">
        <v>566.15</v>
      </c>
      <c r="Y609">
        <v>537.45000000000005</v>
      </c>
      <c r="Z609">
        <v>611.25</v>
      </c>
      <c r="AA609">
        <v>537.45000000000005</v>
      </c>
      <c r="AB609">
        <v>591.95000000000005</v>
      </c>
      <c r="AC609" s="1">
        <f>(Table2[[#This Row],[Close Price]]/Table2[[#This Row],[Day Low]])-1</f>
        <v>4.558563587310438E-2</v>
      </c>
      <c r="AD609" s="1">
        <f>(Table2[[#This Row],[Day High]]/Table2[[#This Row],[Close Price]])-1</f>
        <v>7.4739745528960011E-3</v>
      </c>
      <c r="AE609" s="1">
        <f>(Table2[[#This Row],[Close Price]]/Table2[[#This Row],[Current Week Low]])-1</f>
        <v>4.558563587310438E-2</v>
      </c>
      <c r="AF609" s="1">
        <f>(Table2[[#This Row],[Current Week High]]/Table2[[#This Row],[Close Price]])-1</f>
        <v>8.7730225108995308E-2</v>
      </c>
      <c r="AG609" s="1">
        <f>(Table2[[#This Row],[Close Price]]/Table2[[#This Row],[Current Month Low]])-1</f>
        <v>4.558563587310438E-2</v>
      </c>
      <c r="AH609" s="1">
        <f>(Table2[[#This Row],[Current Month High]]/Table2[[#This Row],[Close Price]])-1</f>
        <v>5.3385532520686896E-2</v>
      </c>
      <c r="AI609">
        <v>18.693833970993801</v>
      </c>
      <c r="AJ609">
        <v>32.223529411764702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-0.02</v>
      </c>
      <c r="AM609" t="s">
        <v>3174</v>
      </c>
      <c r="AN609">
        <v>-4.87</v>
      </c>
      <c r="AO609" t="s">
        <v>3174</v>
      </c>
      <c r="AQ609">
        <f>(Table2[[#This Row],[Sharpe Ratio]]-AVERAGE(Table2[Sharpe Ratio]))/_xlfn.STDEV.P(Table2[Sharpe Ratio])</f>
        <v>-0.71731934386752538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-2.7260572726665977</v>
      </c>
      <c r="AS609">
        <f>_xlfn.RANK.AVG(Table2[[#This Row],[1Y Return vs Nifty Z-Score]],Table2[1Y Return vs Nifty Z-Score])</f>
        <v>652</v>
      </c>
      <c r="AT609">
        <f>_xlfn.RANK.AVG(Table2[[#This Row],[6M Return vs Nifty Z-Score]],Table2[6M Return vs Nifty Z-Score])</f>
        <v>454</v>
      </c>
      <c r="AU609">
        <f>_xlfn.RANK.AVG(Table2[[#This Row],[Sharpe Ratio Z-Score]],Table2[Sharpe Ratio Z-Score])</f>
        <v>541.5</v>
      </c>
      <c r="AV609">
        <f>(Table2[[#This Row],[Rank 1Y]]+Table2[[#This Row],[Rank 6M]]+Table2[[#This Row],[Rank Sharpe]])/3</f>
        <v>549.16666666666663</v>
      </c>
    </row>
    <row r="610" spans="1:48" x14ac:dyDescent="0.3">
      <c r="A610" t="s">
        <v>1382</v>
      </c>
      <c r="B610" t="s">
        <v>1383</v>
      </c>
      <c r="C610" t="s">
        <v>3142</v>
      </c>
      <c r="D610" t="s">
        <v>135</v>
      </c>
      <c r="E610">
        <v>8066.4148287600001</v>
      </c>
      <c r="F610">
        <v>519.70000000000005</v>
      </c>
      <c r="G610">
        <v>-31.977383167083701</v>
      </c>
      <c r="H610">
        <f>(Table2[[#This Row],[1Y Return vs Nifty]]-AVERAGE(Table2[1Y Return vs Nifty]))/_xlfn.STDEV.P(Table2[1Y Return vs Nifty])</f>
        <v>-0.9683270950515438</v>
      </c>
      <c r="I610">
        <v>-5.9425983201962298</v>
      </c>
      <c r="J610">
        <f>(Table2[[#This Row],[1M Return vs Nifty]]-AVERAGE(Table2[1M Return vs Nifty]))/_xlfn.STDEV.P(Table2[1M Return vs Nifty])</f>
        <v>-0.62654211765951096</v>
      </c>
      <c r="K610">
        <v>-27.925042015536899</v>
      </c>
      <c r="L610">
        <f>(Table2[[#This Row],[6M Return vs Nifty]]-AVERAGE(Table2[6M Return vs Nifty]))/_xlfn.STDEV.P(Table2[6M Return vs Nifty])</f>
        <v>-1.2192627526173623</v>
      </c>
      <c r="M610">
        <v>-3.18707316534526</v>
      </c>
      <c r="N610">
        <f>(Table2[[#This Row],[1W Return vs Nifty]]-AVERAGE(Table2[1W Return vs Nifty]))/_xlfn.STDEV.P(Table2[1W Return vs Nifty])</f>
        <v>-1.4242452480903509</v>
      </c>
      <c r="O610">
        <v>545.52</v>
      </c>
      <c r="P610">
        <v>562.59009213706599</v>
      </c>
      <c r="Q610">
        <v>568.93464575400799</v>
      </c>
      <c r="R610">
        <v>30.887892641394199</v>
      </c>
      <c r="S610" s="1">
        <f>(Table2[[#This Row],[Close Price]]-Table2[[#This Row],[20D EMA]])/Table2[[#This Row],[20D EMA]]</f>
        <v>-4.7330986948232762E-2</v>
      </c>
      <c r="T610" s="1">
        <f>(Table2[[#This Row],[Close Price]]-Table2[[#This Row],[50D EMA]])/Table2[[#This Row],[50D EMA]]</f>
        <v>-7.6236842305812361E-2</v>
      </c>
      <c r="U610" s="1">
        <f>(Table2[[#This Row],[Close Price]]-Table2[[#This Row],[200D EMA]])/Table2[[#This Row],[200D EMA]]</f>
        <v>-8.6538315290603129E-2</v>
      </c>
      <c r="V610">
        <v>1.3443961266400799</v>
      </c>
      <c r="W610">
        <v>516.4</v>
      </c>
      <c r="X610">
        <v>531.95000000000005</v>
      </c>
      <c r="Y610">
        <v>516.4</v>
      </c>
      <c r="Z610">
        <v>549.4</v>
      </c>
      <c r="AA610">
        <v>516.4</v>
      </c>
      <c r="AB610">
        <v>540.95000000000005</v>
      </c>
      <c r="AC610" s="1">
        <f>(Table2[[#This Row],[Close Price]]/Table2[[#This Row],[Day Low]])-1</f>
        <v>6.3903950426027478E-3</v>
      </c>
      <c r="AD610" s="1">
        <f>(Table2[[#This Row],[Day High]]/Table2[[#This Row],[Close Price]])-1</f>
        <v>2.3571291129497851E-2</v>
      </c>
      <c r="AE610" s="1">
        <f>(Table2[[#This Row],[Close Price]]/Table2[[#This Row],[Current Week Low]])-1</f>
        <v>6.3903950426027478E-3</v>
      </c>
      <c r="AF610" s="1">
        <f>(Table2[[#This Row],[Current Week High]]/Table2[[#This Row],[Close Price]])-1</f>
        <v>5.7148354820088398E-2</v>
      </c>
      <c r="AG610" s="1">
        <f>(Table2[[#This Row],[Close Price]]/Table2[[#This Row],[Current Month Low]])-1</f>
        <v>6.3903950426027478E-3</v>
      </c>
      <c r="AH610" s="1">
        <f>(Table2[[#This Row],[Current Month High]]/Table2[[#This Row],[Close Price]])-1</f>
        <v>4.0888974408312517E-2</v>
      </c>
      <c r="AI610">
        <v>30.613815662882399</v>
      </c>
      <c r="AJ610">
        <v>9.4105263157894896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-0.06</v>
      </c>
      <c r="AM610" t="s">
        <v>3174</v>
      </c>
      <c r="AN610">
        <v>-3.5</v>
      </c>
      <c r="AO610" t="s">
        <v>3174</v>
      </c>
      <c r="AP610">
        <v>7.1132521179453997E-2</v>
      </c>
      <c r="AQ610">
        <f>(Table2[[#This Row],[Sharpe Ratio]]-AVERAGE(Table2[Sharpe Ratio]))/_xlfn.STDEV.P(Table2[Sharpe Ratio])</f>
        <v>0.11316042838336114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650</v>
      </c>
      <c r="AT610">
        <f>_xlfn.RANK.AVG(Table2[[#This Row],[6M Return vs Nifty Z-Score]],Table2[6M Return vs Nifty Z-Score])</f>
        <v>687</v>
      </c>
      <c r="AU610">
        <f>_xlfn.RANK.AVG(Table2[[#This Row],[Sharpe Ratio Z-Score]],Table2[Sharpe Ratio Z-Score])</f>
        <v>315</v>
      </c>
      <c r="AV610">
        <f>(Table2[[#This Row],[Rank 1Y]]+Table2[[#This Row],[Rank 6M]]+Table2[[#This Row],[Rank Sharpe]])/3</f>
        <v>550.66666666666663</v>
      </c>
    </row>
    <row r="611" spans="1:48" x14ac:dyDescent="0.3">
      <c r="A611" t="s">
        <v>1958</v>
      </c>
      <c r="B611" t="s">
        <v>1959</v>
      </c>
      <c r="C611" t="s">
        <v>3141</v>
      </c>
      <c r="D611" t="s">
        <v>540</v>
      </c>
      <c r="E611">
        <v>3587.1998815349998</v>
      </c>
      <c r="F611">
        <v>322.05</v>
      </c>
      <c r="G611">
        <v>-20.3950364554163</v>
      </c>
      <c r="H611">
        <f>(Table2[[#This Row],[1Y Return vs Nifty]]-AVERAGE(Table2[1Y Return vs Nifty]))/_xlfn.STDEV.P(Table2[1Y Return vs Nifty])</f>
        <v>-0.77108247363982341</v>
      </c>
      <c r="I611">
        <v>-2.44305944972115</v>
      </c>
      <c r="J611">
        <f>(Table2[[#This Row],[1M Return vs Nifty]]-AVERAGE(Table2[1M Return vs Nifty]))/_xlfn.STDEV.P(Table2[1M Return vs Nifty])</f>
        <v>-0.30634468416463367</v>
      </c>
      <c r="K611">
        <v>-9.8778223036260897</v>
      </c>
      <c r="L611">
        <f>(Table2[[#This Row],[6M Return vs Nifty]]-AVERAGE(Table2[6M Return vs Nifty]))/_xlfn.STDEV.P(Table2[6M Return vs Nifty])</f>
        <v>-0.62090586886242083</v>
      </c>
      <c r="M611">
        <v>0.98497080641268397</v>
      </c>
      <c r="N611">
        <f>(Table2[[#This Row],[1W Return vs Nifty]]-AVERAGE(Table2[1W Return vs Nifty]))/_xlfn.STDEV.P(Table2[1W Return vs Nifty])</f>
        <v>-0.41464765866146219</v>
      </c>
      <c r="O611">
        <v>334.99</v>
      </c>
      <c r="P611">
        <v>343.29186992993402</v>
      </c>
      <c r="Q611">
        <v>333.33179489131601</v>
      </c>
      <c r="R611">
        <v>29.007152955249101</v>
      </c>
      <c r="S611" s="1">
        <f>(Table2[[#This Row],[Close Price]]-Table2[[#This Row],[20D EMA]])/Table2[[#This Row],[20D EMA]]</f>
        <v>-3.8628018746828259E-2</v>
      </c>
      <c r="T611" s="1">
        <f>(Table2[[#This Row],[Close Price]]-Table2[[#This Row],[50D EMA]])/Table2[[#This Row],[50D EMA]]</f>
        <v>-6.1876996779065822E-2</v>
      </c>
      <c r="U611" s="1">
        <f>(Table2[[#This Row],[Close Price]]-Table2[[#This Row],[200D EMA]])/Table2[[#This Row],[200D EMA]]</f>
        <v>-3.3845540882154565E-2</v>
      </c>
      <c r="V611">
        <v>0.382742222982629</v>
      </c>
      <c r="W611">
        <v>318</v>
      </c>
      <c r="X611">
        <v>331</v>
      </c>
      <c r="Y611">
        <v>318</v>
      </c>
      <c r="Z611">
        <v>333.9</v>
      </c>
      <c r="AA611">
        <v>318</v>
      </c>
      <c r="AB611">
        <v>333.9</v>
      </c>
      <c r="AC611" s="1">
        <f>(Table2[[#This Row],[Close Price]]/Table2[[#This Row],[Day Low]])-1</f>
        <v>1.2735849056603854E-2</v>
      </c>
      <c r="AD611" s="1">
        <f>(Table2[[#This Row],[Day High]]/Table2[[#This Row],[Close Price]])-1</f>
        <v>2.7790715727371573E-2</v>
      </c>
      <c r="AE611" s="1">
        <f>(Table2[[#This Row],[Close Price]]/Table2[[#This Row],[Current Week Low]])-1</f>
        <v>1.2735849056603854E-2</v>
      </c>
      <c r="AF611" s="1">
        <f>(Table2[[#This Row],[Current Week High]]/Table2[[#This Row],[Close Price]])-1</f>
        <v>3.6795528644620212E-2</v>
      </c>
      <c r="AG611" s="1">
        <f>(Table2[[#This Row],[Close Price]]/Table2[[#This Row],[Current Month Low]])-1</f>
        <v>1.2735849056603854E-2</v>
      </c>
      <c r="AH611" s="1">
        <f>(Table2[[#This Row],[Current Month High]]/Table2[[#This Row],[Close Price]])-1</f>
        <v>3.6795528644620212E-2</v>
      </c>
      <c r="AI611">
        <v>40.319826113957397</v>
      </c>
      <c r="AJ611">
        <v>36.867828304292303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-0.26</v>
      </c>
      <c r="AM611" t="s">
        <v>3174</v>
      </c>
      <c r="AN611">
        <v>-7.14</v>
      </c>
      <c r="AO611" t="s">
        <v>3174</v>
      </c>
      <c r="AQ611">
        <f>(Table2[[#This Row],[Sharpe Ratio]]-AVERAGE(Table2[Sharpe Ratio]))/_xlfn.STDEV.P(Table2[Sharpe Ratio])</f>
        <v>-0.71731934386752538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581</v>
      </c>
      <c r="AT611">
        <f>_xlfn.RANK.AVG(Table2[[#This Row],[6M Return vs Nifty Z-Score]],Table2[6M Return vs Nifty Z-Score])</f>
        <v>533</v>
      </c>
      <c r="AU611">
        <f>_xlfn.RANK.AVG(Table2[[#This Row],[Sharpe Ratio Z-Score]],Table2[Sharpe Ratio Z-Score])</f>
        <v>541.5</v>
      </c>
      <c r="AV611">
        <f>(Table2[[#This Row],[Rank 1Y]]+Table2[[#This Row],[Rank 6M]]+Table2[[#This Row],[Rank Sharpe]])/3</f>
        <v>551.83333333333337</v>
      </c>
    </row>
    <row r="612" spans="1:48" x14ac:dyDescent="0.3">
      <c r="A612" t="s">
        <v>1408</v>
      </c>
      <c r="B612" t="s">
        <v>1409</v>
      </c>
      <c r="C612" t="s">
        <v>3139</v>
      </c>
      <c r="D612" t="s">
        <v>292</v>
      </c>
      <c r="E612">
        <v>7848.2894134449998</v>
      </c>
      <c r="F612">
        <v>389.35</v>
      </c>
      <c r="G612">
        <v>-33.179174572407597</v>
      </c>
      <c r="H612">
        <f>(Table2[[#This Row],[1Y Return vs Nifty]]-AVERAGE(Table2[1Y Return vs Nifty]))/_xlfn.STDEV.P(Table2[1Y Return vs Nifty])</f>
        <v>-0.98879331805971737</v>
      </c>
      <c r="I612">
        <v>-8.2828334918295798</v>
      </c>
      <c r="J612">
        <f>(Table2[[#This Row],[1M Return vs Nifty]]-AVERAGE(Table2[1M Return vs Nifty]))/_xlfn.STDEV.P(Table2[1M Return vs Nifty])</f>
        <v>-0.84066669905892155</v>
      </c>
      <c r="K612">
        <v>-17.868505916322299</v>
      </c>
      <c r="L612">
        <f>(Table2[[#This Row],[6M Return vs Nifty]]-AVERAGE(Table2[6M Return vs Nifty]))/_xlfn.STDEV.P(Table2[6M Return vs Nifty])</f>
        <v>-0.8858375659264861</v>
      </c>
      <c r="M612">
        <v>4.4604910491415399</v>
      </c>
      <c r="N612">
        <f>(Table2[[#This Row],[1W Return vs Nifty]]-AVERAGE(Table2[1W Return vs Nifty]))/_xlfn.STDEV.P(Table2[1W Return vs Nifty])</f>
        <v>0.42639737413857565</v>
      </c>
      <c r="O612">
        <v>402.79</v>
      </c>
      <c r="P612">
        <v>414.08934098259499</v>
      </c>
      <c r="Q612">
        <v>409.15524199956798</v>
      </c>
      <c r="R612">
        <v>31.659217949547202</v>
      </c>
      <c r="S612" s="1">
        <f>(Table2[[#This Row],[Close Price]]-Table2[[#This Row],[20D EMA]])/Table2[[#This Row],[20D EMA]]</f>
        <v>-3.3367263338215936E-2</v>
      </c>
      <c r="T612" s="1">
        <f>(Table2[[#This Row],[Close Price]]-Table2[[#This Row],[50D EMA]])/Table2[[#This Row],[50D EMA]]</f>
        <v>-5.9743969559542011E-2</v>
      </c>
      <c r="U612" s="1">
        <f>(Table2[[#This Row],[Close Price]]-Table2[[#This Row],[200D EMA]])/Table2[[#This Row],[200D EMA]]</f>
        <v>-4.8405201660813295E-2</v>
      </c>
      <c r="V612">
        <v>0.93234460168676503</v>
      </c>
      <c r="W612">
        <v>383.3</v>
      </c>
      <c r="X612">
        <v>395.2</v>
      </c>
      <c r="Y612">
        <v>383.3</v>
      </c>
      <c r="Z612">
        <v>399.9</v>
      </c>
      <c r="AA612">
        <v>383.3</v>
      </c>
      <c r="AB612">
        <v>399.9</v>
      </c>
      <c r="AC612" s="1">
        <f>(Table2[[#This Row],[Close Price]]/Table2[[#This Row],[Day Low]])-1</f>
        <v>1.5783981215757859E-2</v>
      </c>
      <c r="AD612" s="1">
        <f>(Table2[[#This Row],[Day High]]/Table2[[#This Row],[Close Price]])-1</f>
        <v>1.5025041736226985E-2</v>
      </c>
      <c r="AE612" s="1">
        <f>(Table2[[#This Row],[Close Price]]/Table2[[#This Row],[Current Week Low]])-1</f>
        <v>1.5783981215757859E-2</v>
      </c>
      <c r="AF612" s="1">
        <f>(Table2[[#This Row],[Current Week High]]/Table2[[#This Row],[Close Price]])-1</f>
        <v>2.709644278926393E-2</v>
      </c>
      <c r="AG612" s="1">
        <f>(Table2[[#This Row],[Close Price]]/Table2[[#This Row],[Current Month Low]])-1</f>
        <v>1.5783981215757859E-2</v>
      </c>
      <c r="AH612" s="1">
        <f>(Table2[[#This Row],[Current Month High]]/Table2[[#This Row],[Close Price]])-1</f>
        <v>2.709644278926393E-2</v>
      </c>
      <c r="AI612">
        <v>29.703351740079601</v>
      </c>
      <c r="AJ612">
        <v>11.962616822429901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-0.16</v>
      </c>
      <c r="AM612" t="s">
        <v>3174</v>
      </c>
      <c r="AN612">
        <v>-6.19</v>
      </c>
      <c r="AO612" t="s">
        <v>3174</v>
      </c>
      <c r="AP612">
        <v>4.5705265763623E-2</v>
      </c>
      <c r="AQ612">
        <f>(Table2[[#This Row],[Sharpe Ratio]]-AVERAGE(Table2[Sharpe Ratio]))/_xlfn.STDEV.P(Table2[Sharpe Ratio])</f>
        <v>-0.18370549084127413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658</v>
      </c>
      <c r="AT612">
        <f>_xlfn.RANK.AVG(Table2[[#This Row],[6M Return vs Nifty Z-Score]],Table2[6M Return vs Nifty Z-Score])</f>
        <v>612</v>
      </c>
      <c r="AU612">
        <f>_xlfn.RANK.AVG(Table2[[#This Row],[Sharpe Ratio Z-Score]],Table2[Sharpe Ratio Z-Score])</f>
        <v>389</v>
      </c>
      <c r="AV612">
        <f>(Table2[[#This Row],[Rank 1Y]]+Table2[[#This Row],[Rank 6M]]+Table2[[#This Row],[Rank Sharpe]])/3</f>
        <v>553</v>
      </c>
    </row>
    <row r="613" spans="1:48" x14ac:dyDescent="0.3">
      <c r="A613" t="s">
        <v>2027</v>
      </c>
      <c r="B613" t="s">
        <v>2028</v>
      </c>
      <c r="C613" t="s">
        <v>3136</v>
      </c>
      <c r="D613" t="s">
        <v>117</v>
      </c>
      <c r="E613">
        <v>3278.6883187499998</v>
      </c>
      <c r="F613">
        <v>1126.25</v>
      </c>
      <c r="G613">
        <v>-16.273495159074699</v>
      </c>
      <c r="H613">
        <f>(Table2[[#This Row],[1Y Return vs Nifty]]-AVERAGE(Table2[1Y Return vs Nifty]))/_xlfn.STDEV.P(Table2[1Y Return vs Nifty])</f>
        <v>-0.70089360148227098</v>
      </c>
      <c r="I613">
        <v>2.3315564985464201</v>
      </c>
      <c r="J613">
        <f>(Table2[[#This Row],[1M Return vs Nifty]]-AVERAGE(Table2[1M Return vs Nifty]))/_xlfn.STDEV.P(Table2[1M Return vs Nifty])</f>
        <v>0.13051852243019438</v>
      </c>
      <c r="K613">
        <v>-8.0427148099233694</v>
      </c>
      <c r="L613">
        <f>(Table2[[#This Row],[6M Return vs Nifty]]-AVERAGE(Table2[6M Return vs Nifty]))/_xlfn.STDEV.P(Table2[6M Return vs Nifty])</f>
        <v>-0.56006274627536601</v>
      </c>
      <c r="M613">
        <v>1.0635769698620201</v>
      </c>
      <c r="N613">
        <f>(Table2[[#This Row],[1W Return vs Nifty]]-AVERAGE(Table2[1W Return vs Nifty]))/_xlfn.STDEV.P(Table2[1W Return vs Nifty])</f>
        <v>-0.39562566520455633</v>
      </c>
      <c r="O613">
        <v>1146.31</v>
      </c>
      <c r="P613">
        <v>1136.58202932983</v>
      </c>
      <c r="Q613">
        <v>1128.3877056716899</v>
      </c>
      <c r="R613">
        <v>39.902446664040198</v>
      </c>
      <c r="S613" s="1">
        <f>(Table2[[#This Row],[Close Price]]-Table2[[#This Row],[20D EMA]])/Table2[[#This Row],[20D EMA]]</f>
        <v>-1.7499629245143065E-2</v>
      </c>
      <c r="T613" s="1">
        <f>(Table2[[#This Row],[Close Price]]-Table2[[#This Row],[50D EMA]])/Table2[[#This Row],[50D EMA]]</f>
        <v>-9.0904387569123654E-3</v>
      </c>
      <c r="U613" s="1">
        <f>(Table2[[#This Row],[Close Price]]-Table2[[#This Row],[200D EMA]])/Table2[[#This Row],[200D EMA]]</f>
        <v>-1.8944779892097448E-3</v>
      </c>
      <c r="V613">
        <v>1.5260639534763101</v>
      </c>
      <c r="W613">
        <v>1115</v>
      </c>
      <c r="X613">
        <v>1163.25</v>
      </c>
      <c r="Y613">
        <v>1115</v>
      </c>
      <c r="Z613">
        <v>1198</v>
      </c>
      <c r="AA613">
        <v>1115</v>
      </c>
      <c r="AB613">
        <v>1198</v>
      </c>
      <c r="AC613" s="1">
        <f>(Table2[[#This Row],[Close Price]]/Table2[[#This Row],[Day Low]])-1</f>
        <v>1.0089686098654793E-2</v>
      </c>
      <c r="AD613" s="1">
        <f>(Table2[[#This Row],[Day High]]/Table2[[#This Row],[Close Price]])-1</f>
        <v>3.2852386237513853E-2</v>
      </c>
      <c r="AE613" s="1">
        <f>(Table2[[#This Row],[Close Price]]/Table2[[#This Row],[Current Week Low]])-1</f>
        <v>1.0089686098654793E-2</v>
      </c>
      <c r="AF613" s="1">
        <f>(Table2[[#This Row],[Current Week High]]/Table2[[#This Row],[Close Price]])-1</f>
        <v>6.3706992230854631E-2</v>
      </c>
      <c r="AG613" s="1">
        <f>(Table2[[#This Row],[Close Price]]/Table2[[#This Row],[Current Month Low]])-1</f>
        <v>1.0089686098654793E-2</v>
      </c>
      <c r="AH613" s="1">
        <f>(Table2[[#This Row],[Current Month High]]/Table2[[#This Row],[Close Price]])-1</f>
        <v>6.3706992230854631E-2</v>
      </c>
      <c r="AI613">
        <v>20.6659267480577</v>
      </c>
      <c r="AJ613">
        <v>17.931937172774798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-0.1</v>
      </c>
      <c r="AM613" t="s">
        <v>3174</v>
      </c>
      <c r="AN613">
        <v>0.55000000000000004</v>
      </c>
      <c r="AO613" t="s">
        <v>3175</v>
      </c>
      <c r="AP613">
        <v>-1.4037126667906999E-2</v>
      </c>
      <c r="AQ613">
        <f>(Table2[[#This Row],[Sharpe Ratio]]-AVERAGE(Table2[Sharpe Ratio]))/_xlfn.STDEV.P(Table2[Sharpe Ratio])</f>
        <v>-0.88120429501118647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-2.4072677855431852</v>
      </c>
      <c r="AS613">
        <f>_xlfn.RANK.AVG(Table2[[#This Row],[1Y Return vs Nifty Z-Score]],Table2[1Y Return vs Nifty Z-Score])</f>
        <v>554</v>
      </c>
      <c r="AT613">
        <f>_xlfn.RANK.AVG(Table2[[#This Row],[6M Return vs Nifty Z-Score]],Table2[6M Return vs Nifty Z-Score])</f>
        <v>508</v>
      </c>
      <c r="AU613">
        <f>_xlfn.RANK.AVG(Table2[[#This Row],[Sharpe Ratio Z-Score]],Table2[Sharpe Ratio Z-Score])</f>
        <v>598</v>
      </c>
      <c r="AV613">
        <f>(Table2[[#This Row],[Rank 1Y]]+Table2[[#This Row],[Rank 6M]]+Table2[[#This Row],[Rank Sharpe]])/3</f>
        <v>553.33333333333337</v>
      </c>
    </row>
    <row r="614" spans="1:48" x14ac:dyDescent="0.3">
      <c r="A614" t="s">
        <v>993</v>
      </c>
      <c r="B614" t="s">
        <v>994</v>
      </c>
      <c r="C614" t="s">
        <v>3140</v>
      </c>
      <c r="D614" t="s">
        <v>995</v>
      </c>
      <c r="E614">
        <v>14444.846161587</v>
      </c>
      <c r="F614">
        <v>184.77</v>
      </c>
      <c r="G614">
        <v>-10.1834647712656</v>
      </c>
      <c r="H614">
        <f>(Table2[[#This Row],[1Y Return vs Nifty]]-AVERAGE(Table2[1Y Return vs Nifty]))/_xlfn.STDEV.P(Table2[1Y Return vs Nifty])</f>
        <v>-0.5971818263012334</v>
      </c>
      <c r="I614">
        <v>-7.7182019358332496</v>
      </c>
      <c r="J614">
        <f>(Table2[[#This Row],[1M Return vs Nifty]]-AVERAGE(Table2[1M Return vs Nifty]))/_xlfn.STDEV.P(Table2[1M Return vs Nifty])</f>
        <v>-0.7890045853371499</v>
      </c>
      <c r="K614">
        <v>-25.522371539863801</v>
      </c>
      <c r="L614">
        <f>(Table2[[#This Row],[6M Return vs Nifty]]-AVERAGE(Table2[6M Return vs Nifty]))/_xlfn.STDEV.P(Table2[6M Return vs Nifty])</f>
        <v>-1.1396020380328917</v>
      </c>
      <c r="M614">
        <v>3.4004517306034501</v>
      </c>
      <c r="N614">
        <f>(Table2[[#This Row],[1W Return vs Nifty]]-AVERAGE(Table2[1W Return vs Nifty]))/_xlfn.STDEV.P(Table2[1W Return vs Nifty])</f>
        <v>0.16987727321429183</v>
      </c>
      <c r="O614">
        <v>189.51</v>
      </c>
      <c r="P614">
        <v>195.79038925712101</v>
      </c>
      <c r="Q614">
        <v>196.72797504463799</v>
      </c>
      <c r="R614">
        <v>37.896962642622903</v>
      </c>
      <c r="S614" s="1">
        <f>(Table2[[#This Row],[Close Price]]-Table2[[#This Row],[20D EMA]])/Table2[[#This Row],[20D EMA]]</f>
        <v>-2.5011872724394389E-2</v>
      </c>
      <c r="T614" s="1">
        <f>(Table2[[#This Row],[Close Price]]-Table2[[#This Row],[50D EMA]])/Table2[[#This Row],[50D EMA]]</f>
        <v>-5.6286671163662233E-2</v>
      </c>
      <c r="U614" s="1">
        <f>(Table2[[#This Row],[Close Price]]-Table2[[#This Row],[200D EMA]])/Table2[[#This Row],[200D EMA]]</f>
        <v>-6.0784314187774705E-2</v>
      </c>
      <c r="V614">
        <v>1.1924576430351099</v>
      </c>
      <c r="W614">
        <v>179.95</v>
      </c>
      <c r="X614">
        <v>185.6</v>
      </c>
      <c r="Y614">
        <v>179.95</v>
      </c>
      <c r="Z614">
        <v>192.65</v>
      </c>
      <c r="AA614">
        <v>179.95</v>
      </c>
      <c r="AB614">
        <v>192.65</v>
      </c>
      <c r="AC614" s="1">
        <f>(Table2[[#This Row],[Close Price]]/Table2[[#This Row],[Day Low]])-1</f>
        <v>2.6785218116143428E-2</v>
      </c>
      <c r="AD614" s="1">
        <f>(Table2[[#This Row],[Day High]]/Table2[[#This Row],[Close Price]])-1</f>
        <v>4.492071223683336E-3</v>
      </c>
      <c r="AE614" s="1">
        <f>(Table2[[#This Row],[Close Price]]/Table2[[#This Row],[Current Week Low]])-1</f>
        <v>2.6785218116143428E-2</v>
      </c>
      <c r="AF614" s="1">
        <f>(Table2[[#This Row],[Current Week High]]/Table2[[#This Row],[Close Price]])-1</f>
        <v>4.2647615954970908E-2</v>
      </c>
      <c r="AG614" s="1">
        <f>(Table2[[#This Row],[Close Price]]/Table2[[#This Row],[Current Month Low]])-1</f>
        <v>2.6785218116143428E-2</v>
      </c>
      <c r="AH614" s="1">
        <f>(Table2[[#This Row],[Current Month High]]/Table2[[#This Row],[Close Price]])-1</f>
        <v>4.2647615954970908E-2</v>
      </c>
      <c r="AI614">
        <v>28.565243275423398</v>
      </c>
      <c r="AJ614">
        <v>35.660792951541801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-0.14000000000000001</v>
      </c>
      <c r="AM614" t="s">
        <v>3174</v>
      </c>
      <c r="AN614">
        <v>-4.3099999999999996</v>
      </c>
      <c r="AO614" t="s">
        <v>3174</v>
      </c>
      <c r="AP614">
        <v>9.7350181947850004E-3</v>
      </c>
      <c r="AQ614">
        <f>(Table2[[#This Row],[Sharpe Ratio]]-AVERAGE(Table2[Sharpe Ratio]))/_xlfn.STDEV.P(Table2[Sharpe Ratio])</f>
        <v>-0.60366196803985006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510</v>
      </c>
      <c r="AT614">
        <f>_xlfn.RANK.AVG(Table2[[#This Row],[6M Return vs Nifty Z-Score]],Table2[6M Return vs Nifty Z-Score])</f>
        <v>673</v>
      </c>
      <c r="AU614">
        <f>_xlfn.RANK.AVG(Table2[[#This Row],[Sharpe Ratio Z-Score]],Table2[Sharpe Ratio Z-Score])</f>
        <v>486</v>
      </c>
      <c r="AV614">
        <f>(Table2[[#This Row],[Rank 1Y]]+Table2[[#This Row],[Rank 6M]]+Table2[[#This Row],[Rank Sharpe]])/3</f>
        <v>556.33333333333337</v>
      </c>
    </row>
    <row r="615" spans="1:48" x14ac:dyDescent="0.3">
      <c r="A615" t="s">
        <v>1703</v>
      </c>
      <c r="B615" t="s">
        <v>1704</v>
      </c>
      <c r="C615" t="s">
        <v>3137</v>
      </c>
      <c r="D615" t="s">
        <v>77</v>
      </c>
      <c r="E615">
        <v>4957.6151387319997</v>
      </c>
      <c r="F615">
        <v>218.77</v>
      </c>
      <c r="G615">
        <v>-9.6993450804213808</v>
      </c>
      <c r="H615">
        <f>(Table2[[#This Row],[1Y Return vs Nifty]]-AVERAGE(Table2[1Y Return vs Nifty]))/_xlfn.STDEV.P(Table2[1Y Return vs Nifty])</f>
        <v>-0.5889373826219283</v>
      </c>
      <c r="I615">
        <v>-3.8496590387119398</v>
      </c>
      <c r="J615">
        <f>(Table2[[#This Row],[1M Return vs Nifty]]-AVERAGE(Table2[1M Return vs Nifty]))/_xlfn.STDEV.P(Table2[1M Return vs Nifty])</f>
        <v>-0.43504437718694822</v>
      </c>
      <c r="K615">
        <v>-4.6203298958309098</v>
      </c>
      <c r="L615">
        <f>(Table2[[#This Row],[6M Return vs Nifty]]-AVERAGE(Table2[6M Return vs Nifty]))/_xlfn.STDEV.P(Table2[6M Return vs Nifty])</f>
        <v>-0.44659332522904416</v>
      </c>
      <c r="M615">
        <v>2.2148380492164099</v>
      </c>
      <c r="N615">
        <f>(Table2[[#This Row],[1W Return vs Nifty]]-AVERAGE(Table2[1W Return vs Nifty]))/_xlfn.STDEV.P(Table2[1W Return vs Nifty])</f>
        <v>-0.11703070829911931</v>
      </c>
      <c r="O615">
        <v>225.06</v>
      </c>
      <c r="P615">
        <v>225.48917495153299</v>
      </c>
      <c r="Q615">
        <v>215.04657147392101</v>
      </c>
      <c r="R615">
        <v>30.6007493972721</v>
      </c>
      <c r="S615" s="1">
        <f>(Table2[[#This Row],[Close Price]]-Table2[[#This Row],[20D EMA]])/Table2[[#This Row],[20D EMA]]</f>
        <v>-2.7948102728161343E-2</v>
      </c>
      <c r="T615" s="1">
        <f>(Table2[[#This Row],[Close Price]]-Table2[[#This Row],[50D EMA]])/Table2[[#This Row],[50D EMA]]</f>
        <v>-2.9798215160338443E-2</v>
      </c>
      <c r="U615" s="1">
        <f>(Table2[[#This Row],[Close Price]]-Table2[[#This Row],[200D EMA]])/Table2[[#This Row],[200D EMA]]</f>
        <v>1.7314521689691529E-2</v>
      </c>
      <c r="V615">
        <v>0.412386906516161</v>
      </c>
      <c r="W615">
        <v>217.01</v>
      </c>
      <c r="X615">
        <v>221.77</v>
      </c>
      <c r="Y615">
        <v>217.01</v>
      </c>
      <c r="Z615">
        <v>224.71</v>
      </c>
      <c r="AA615">
        <v>217.01</v>
      </c>
      <c r="AB615">
        <v>224.71</v>
      </c>
      <c r="AC615" s="1">
        <f>(Table2[[#This Row],[Close Price]]/Table2[[#This Row],[Day Low]])-1</f>
        <v>8.110225335238086E-3</v>
      </c>
      <c r="AD615" s="1">
        <f>(Table2[[#This Row],[Day High]]/Table2[[#This Row],[Close Price]])-1</f>
        <v>1.3713031951364529E-2</v>
      </c>
      <c r="AE615" s="1">
        <f>(Table2[[#This Row],[Close Price]]/Table2[[#This Row],[Current Week Low]])-1</f>
        <v>8.110225335238086E-3</v>
      </c>
      <c r="AF615" s="1">
        <f>(Table2[[#This Row],[Current Week High]]/Table2[[#This Row],[Close Price]])-1</f>
        <v>2.7151803263701701E-2</v>
      </c>
      <c r="AG615" s="1">
        <f>(Table2[[#This Row],[Close Price]]/Table2[[#This Row],[Current Month Low]])-1</f>
        <v>8.110225335238086E-3</v>
      </c>
      <c r="AH615" s="1">
        <f>(Table2[[#This Row],[Current Month High]]/Table2[[#This Row],[Close Price]])-1</f>
        <v>2.7151803263701701E-2</v>
      </c>
      <c r="AI615">
        <v>12.903963066233899</v>
      </c>
      <c r="AJ615">
        <v>19.2207084468664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-0.06</v>
      </c>
      <c r="AM615" t="s">
        <v>3174</v>
      </c>
      <c r="AN615">
        <v>-7.89</v>
      </c>
      <c r="AO615" t="s">
        <v>3174</v>
      </c>
      <c r="AP615">
        <v>-7.8874488160367004E-2</v>
      </c>
      <c r="AQ615">
        <f>(Table2[[#This Row],[Sharpe Ratio]]-AVERAGE(Table2[Sharpe Ratio]))/_xlfn.STDEV.P(Table2[Sharpe Ratio])</f>
        <v>-1.6381874064316708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506</v>
      </c>
      <c r="AT615">
        <f>_xlfn.RANK.AVG(Table2[[#This Row],[6M Return vs Nifty Z-Score]],Table2[6M Return vs Nifty Z-Score])</f>
        <v>471</v>
      </c>
      <c r="AU615">
        <f>_xlfn.RANK.AVG(Table2[[#This Row],[Sharpe Ratio Z-Score]],Table2[Sharpe Ratio Z-Score])</f>
        <v>693</v>
      </c>
      <c r="AV615">
        <f>(Table2[[#This Row],[Rank 1Y]]+Table2[[#This Row],[Rank 6M]]+Table2[[#This Row],[Rank Sharpe]])/3</f>
        <v>556.66666666666663</v>
      </c>
    </row>
    <row r="616" spans="1:48" x14ac:dyDescent="0.3">
      <c r="A616" t="s">
        <v>1474</v>
      </c>
      <c r="B616" t="s">
        <v>1475</v>
      </c>
      <c r="C616" t="s">
        <v>3139</v>
      </c>
      <c r="D616" t="s">
        <v>469</v>
      </c>
      <c r="E616">
        <v>7101.3712612399904</v>
      </c>
      <c r="F616">
        <v>1314.85</v>
      </c>
      <c r="G616">
        <v>-25.292386695818202</v>
      </c>
      <c r="H616">
        <f>(Table2[[#This Row],[1Y Return vs Nifty]]-AVERAGE(Table2[1Y Return vs Nifty]))/_xlfn.STDEV.P(Table2[1Y Return vs Nifty])</f>
        <v>-0.85448318837715731</v>
      </c>
      <c r="I616">
        <v>18.233967651647099</v>
      </c>
      <c r="J616">
        <f>(Table2[[#This Row],[1M Return vs Nifty]]-AVERAGE(Table2[1M Return vs Nifty]))/_xlfn.STDEV.P(Table2[1M Return vs Nifty])</f>
        <v>1.5855420058275649</v>
      </c>
      <c r="K616">
        <v>-1.8423994090253399</v>
      </c>
      <c r="L616">
        <f>(Table2[[#This Row],[6M Return vs Nifty]]-AVERAGE(Table2[6M Return vs Nifty]))/_xlfn.STDEV.P(Table2[6M Return vs Nifty])</f>
        <v>-0.35449083764887618</v>
      </c>
      <c r="M616">
        <v>5.0328232326897897</v>
      </c>
      <c r="N616">
        <f>(Table2[[#This Row],[1W Return vs Nifty]]-AVERAGE(Table2[1W Return vs Nifty]))/_xlfn.STDEV.P(Table2[1W Return vs Nifty])</f>
        <v>0.56489667970064317</v>
      </c>
      <c r="O616">
        <v>1294.01</v>
      </c>
      <c r="P616">
        <v>1218.19178584223</v>
      </c>
      <c r="Q616">
        <v>1150.97231603556</v>
      </c>
      <c r="R616">
        <v>49.462389444710297</v>
      </c>
      <c r="S616" s="1">
        <f>(Table2[[#This Row],[Close Price]]-Table2[[#This Row],[20D EMA]])/Table2[[#This Row],[20D EMA]]</f>
        <v>1.6104976004822157E-2</v>
      </c>
      <c r="T616" s="1">
        <f>(Table2[[#This Row],[Close Price]]-Table2[[#This Row],[50D EMA]])/Table2[[#This Row],[50D EMA]]</f>
        <v>7.9345645965706937E-2</v>
      </c>
      <c r="U616" s="1">
        <f>(Table2[[#This Row],[Close Price]]-Table2[[#This Row],[200D EMA]])/Table2[[#This Row],[200D EMA]]</f>
        <v>0.14238195105239773</v>
      </c>
      <c r="V616">
        <v>1.41172579848</v>
      </c>
      <c r="W616">
        <v>1301.0999999999999</v>
      </c>
      <c r="X616">
        <v>1353.4</v>
      </c>
      <c r="Y616">
        <v>1301.0999999999999</v>
      </c>
      <c r="Z616">
        <v>1407.8</v>
      </c>
      <c r="AA616">
        <v>1301.0999999999999</v>
      </c>
      <c r="AB616">
        <v>1400.05</v>
      </c>
      <c r="AC616" s="1">
        <f>(Table2[[#This Row],[Close Price]]/Table2[[#This Row],[Day Low]])-1</f>
        <v>1.056798093920519E-2</v>
      </c>
      <c r="AD616" s="1">
        <f>(Table2[[#This Row],[Day High]]/Table2[[#This Row],[Close Price]])-1</f>
        <v>2.9318933718675222E-2</v>
      </c>
      <c r="AE616" s="1">
        <f>(Table2[[#This Row],[Close Price]]/Table2[[#This Row],[Current Week Low]])-1</f>
        <v>1.056798093920519E-2</v>
      </c>
      <c r="AF616" s="1">
        <f>(Table2[[#This Row],[Current Week High]]/Table2[[#This Row],[Close Price]])-1</f>
        <v>7.0692474426740759E-2</v>
      </c>
      <c r="AG616" s="1">
        <f>(Table2[[#This Row],[Close Price]]/Table2[[#This Row],[Current Month Low]])-1</f>
        <v>1.056798093920519E-2</v>
      </c>
      <c r="AH616" s="1">
        <f>(Table2[[#This Row],[Current Month High]]/Table2[[#This Row],[Close Price]])-1</f>
        <v>6.4798265961896861E-2</v>
      </c>
      <c r="AI616">
        <v>7.0692474426740697</v>
      </c>
      <c r="AJ616">
        <v>40.8818172077574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0.14000000000000001</v>
      </c>
      <c r="AM616" t="s">
        <v>3175</v>
      </c>
      <c r="AN616">
        <v>2.35</v>
      </c>
      <c r="AO616" t="s">
        <v>3175</v>
      </c>
      <c r="AP616">
        <v>-2.9627833929583999E-2</v>
      </c>
      <c r="AQ616">
        <f>(Table2[[#This Row],[Sharpe Ratio]]-AVERAGE(Table2[Sharpe Ratio]))/_xlfn.STDEV.P(Table2[Sharpe Ratio])</f>
        <v>-1.0632274653026339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-0.12176280580045939</v>
      </c>
      <c r="AS616">
        <f>_xlfn.RANK.AVG(Table2[[#This Row],[1Y Return vs Nifty Z-Score]],Table2[1Y Return vs Nifty Z-Score])</f>
        <v>604</v>
      </c>
      <c r="AT616">
        <f>_xlfn.RANK.AVG(Table2[[#This Row],[6M Return vs Nifty Z-Score]],Table2[6M Return vs Nifty Z-Score])</f>
        <v>442</v>
      </c>
      <c r="AU616">
        <f>_xlfn.RANK.AVG(Table2[[#This Row],[Sharpe Ratio Z-Score]],Table2[Sharpe Ratio Z-Score])</f>
        <v>624</v>
      </c>
      <c r="AV616">
        <f>(Table2[[#This Row],[Rank 1Y]]+Table2[[#This Row],[Rank 6M]]+Table2[[#This Row],[Rank Sharpe]])/3</f>
        <v>556.66666666666663</v>
      </c>
    </row>
    <row r="617" spans="1:48" x14ac:dyDescent="0.3">
      <c r="A617" t="s">
        <v>451</v>
      </c>
      <c r="B617" t="s">
        <v>452</v>
      </c>
      <c r="C617" t="s">
        <v>3129</v>
      </c>
      <c r="D617" t="s">
        <v>34</v>
      </c>
      <c r="E617">
        <v>49514.815710616</v>
      </c>
      <c r="F617">
        <v>108.76</v>
      </c>
      <c r="G617">
        <v>-29.365382084228401</v>
      </c>
      <c r="H617">
        <f>(Table2[[#This Row],[1Y Return vs Nifty]]-AVERAGE(Table2[1Y Return vs Nifty]))/_xlfn.STDEV.P(Table2[1Y Return vs Nifty])</f>
        <v>-0.92384533521993628</v>
      </c>
      <c r="I617">
        <v>-6.2657468691626299</v>
      </c>
      <c r="J617">
        <f>(Table2[[#This Row],[1M Return vs Nifty]]-AVERAGE(Table2[1M Return vs Nifty]))/_xlfn.STDEV.P(Table2[1M Return vs Nifty])</f>
        <v>-0.65610925202958537</v>
      </c>
      <c r="K617">
        <v>-37.343062360548501</v>
      </c>
      <c r="L617">
        <f>(Table2[[#This Row],[6M Return vs Nifty]]-AVERAGE(Table2[6M Return vs Nifty]))/_xlfn.STDEV.P(Table2[6M Return vs Nifty])</f>
        <v>-1.5315179029806381</v>
      </c>
      <c r="M617">
        <v>3.0935001107800799</v>
      </c>
      <c r="N617">
        <f>(Table2[[#This Row],[1W Return vs Nifty]]-AVERAGE(Table2[1W Return vs Nifty]))/_xlfn.STDEV.P(Table2[1W Return vs Nifty])</f>
        <v>9.5597707240688723E-2</v>
      </c>
      <c r="O617">
        <v>111.85</v>
      </c>
      <c r="P617">
        <v>115.453539563877</v>
      </c>
      <c r="Q617">
        <v>118.99536765832499</v>
      </c>
      <c r="R617">
        <v>27.601505215261</v>
      </c>
      <c r="S617" s="1">
        <f>(Table2[[#This Row],[Close Price]]-Table2[[#This Row],[20D EMA]])/Table2[[#This Row],[20D EMA]]</f>
        <v>-2.7626285203397313E-2</v>
      </c>
      <c r="T617" s="1">
        <f>(Table2[[#This Row],[Close Price]]-Table2[[#This Row],[50D EMA]])/Table2[[#This Row],[50D EMA]]</f>
        <v>-5.7976044642387599E-2</v>
      </c>
      <c r="U617" s="1">
        <f>(Table2[[#This Row],[Close Price]]-Table2[[#This Row],[200D EMA]])/Table2[[#This Row],[200D EMA]]</f>
        <v>-8.6014841247552681E-2</v>
      </c>
      <c r="V617">
        <v>0.67054986981444298</v>
      </c>
      <c r="W617">
        <v>106.8</v>
      </c>
      <c r="X617">
        <v>109.64</v>
      </c>
      <c r="Y617">
        <v>106.8</v>
      </c>
      <c r="Z617">
        <v>111.69</v>
      </c>
      <c r="AA617">
        <v>106.8</v>
      </c>
      <c r="AB617">
        <v>111.69</v>
      </c>
      <c r="AC617" s="1">
        <f>(Table2[[#This Row],[Close Price]]/Table2[[#This Row],[Day Low]])-1</f>
        <v>1.83520599250937E-2</v>
      </c>
      <c r="AD617" s="1">
        <f>(Table2[[#This Row],[Day High]]/Table2[[#This Row],[Close Price]])-1</f>
        <v>8.0912100036778511E-3</v>
      </c>
      <c r="AE617" s="1">
        <f>(Table2[[#This Row],[Close Price]]/Table2[[#This Row],[Current Week Low]])-1</f>
        <v>1.83520599250937E-2</v>
      </c>
      <c r="AF617" s="1">
        <f>(Table2[[#This Row],[Current Week High]]/Table2[[#This Row],[Close Price]])-1</f>
        <v>2.6940051489518169E-2</v>
      </c>
      <c r="AG617" s="1">
        <f>(Table2[[#This Row],[Close Price]]/Table2[[#This Row],[Current Month Low]])-1</f>
        <v>1.83520599250937E-2</v>
      </c>
      <c r="AH617" s="1">
        <f>(Table2[[#This Row],[Current Month High]]/Table2[[#This Row],[Close Price]])-1</f>
        <v>2.6940051489518169E-2</v>
      </c>
      <c r="AI617">
        <v>45.228025009194504</v>
      </c>
      <c r="AJ617">
        <v>25.879629629629601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</v>
      </c>
      <c r="AM617" t="s">
        <v>3174</v>
      </c>
      <c r="AN617">
        <v>-3.14</v>
      </c>
      <c r="AO617" t="s">
        <v>3174</v>
      </c>
      <c r="AP617">
        <v>6.9208610148504005E-2</v>
      </c>
      <c r="AQ617">
        <f>(Table2[[#This Row],[Sharpe Ratio]]-AVERAGE(Table2[Sharpe Ratio]))/_xlfn.STDEV.P(Table2[Sharpe Ratio])</f>
        <v>9.0698561879523229E-2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628</v>
      </c>
      <c r="AT617">
        <f>_xlfn.RANK.AVG(Table2[[#This Row],[6M Return vs Nifty Z-Score]],Table2[6M Return vs Nifty Z-Score])</f>
        <v>719</v>
      </c>
      <c r="AU617">
        <f>_xlfn.RANK.AVG(Table2[[#This Row],[Sharpe Ratio Z-Score]],Table2[Sharpe Ratio Z-Score])</f>
        <v>325</v>
      </c>
      <c r="AV617">
        <f>(Table2[[#This Row],[Rank 1Y]]+Table2[[#This Row],[Rank 6M]]+Table2[[#This Row],[Rank Sharpe]])/3</f>
        <v>557.33333333333337</v>
      </c>
    </row>
    <row r="618" spans="1:48" x14ac:dyDescent="0.3">
      <c r="A618" t="s">
        <v>1077</v>
      </c>
      <c r="B618" t="s">
        <v>1078</v>
      </c>
      <c r="C618" t="s">
        <v>3143</v>
      </c>
      <c r="D618" t="s">
        <v>482</v>
      </c>
      <c r="E618">
        <v>12465.04846197</v>
      </c>
      <c r="F618">
        <v>940.35</v>
      </c>
      <c r="G618">
        <v>-30.666925036688799</v>
      </c>
      <c r="H618">
        <f>(Table2[[#This Row],[1Y Return vs Nifty]]-AVERAGE(Table2[1Y Return vs Nifty]))/_xlfn.STDEV.P(Table2[1Y Return vs Nifty])</f>
        <v>-0.94601030345133419</v>
      </c>
      <c r="I618">
        <v>6.0713240227421199</v>
      </c>
      <c r="J618">
        <f>(Table2[[#This Row],[1M Return vs Nifty]]-AVERAGE(Table2[1M Return vs Nifty]))/_xlfn.STDEV.P(Table2[1M Return vs Nifty])</f>
        <v>0.47269616566705691</v>
      </c>
      <c r="K618">
        <v>-0.50027173477750597</v>
      </c>
      <c r="L618">
        <f>(Table2[[#This Row],[6M Return vs Nifty]]-AVERAGE(Table2[6M Return vs Nifty]))/_xlfn.STDEV.P(Table2[6M Return vs Nifty])</f>
        <v>-0.30999249687485708</v>
      </c>
      <c r="M618">
        <v>6.6052660692290397</v>
      </c>
      <c r="N618">
        <f>(Table2[[#This Row],[1W Return vs Nifty]]-AVERAGE(Table2[1W Return vs Nifty]))/_xlfn.STDEV.P(Table2[1W Return vs Nifty])</f>
        <v>0.94541388134840609</v>
      </c>
      <c r="O618">
        <v>948.34</v>
      </c>
      <c r="P618">
        <v>930.120913722306</v>
      </c>
      <c r="Q618">
        <v>894.25589843972705</v>
      </c>
      <c r="R618">
        <v>44.467725211789798</v>
      </c>
      <c r="S618" s="1">
        <f>(Table2[[#This Row],[Close Price]]-Table2[[#This Row],[20D EMA]])/Table2[[#This Row],[20D EMA]]</f>
        <v>-8.4252483286585082E-3</v>
      </c>
      <c r="T618" s="1">
        <f>(Table2[[#This Row],[Close Price]]-Table2[[#This Row],[50D EMA]])/Table2[[#This Row],[50D EMA]]</f>
        <v>1.0997587654230498E-2</v>
      </c>
      <c r="U618" s="1">
        <f>(Table2[[#This Row],[Close Price]]-Table2[[#This Row],[200D EMA]])/Table2[[#This Row],[200D EMA]]</f>
        <v>5.1544643586580403E-2</v>
      </c>
      <c r="V618">
        <v>0.74803790193896902</v>
      </c>
      <c r="W618">
        <v>924.35</v>
      </c>
      <c r="X618">
        <v>957.95</v>
      </c>
      <c r="Y618">
        <v>915.05</v>
      </c>
      <c r="Z618">
        <v>960.15</v>
      </c>
      <c r="AA618">
        <v>924.35</v>
      </c>
      <c r="AB618">
        <v>960.15</v>
      </c>
      <c r="AC618" s="1">
        <f>(Table2[[#This Row],[Close Price]]/Table2[[#This Row],[Day Low]])-1</f>
        <v>1.730946070211492E-2</v>
      </c>
      <c r="AD618" s="1">
        <f>(Table2[[#This Row],[Day High]]/Table2[[#This Row],[Close Price]])-1</f>
        <v>1.8716435369809048E-2</v>
      </c>
      <c r="AE618" s="1">
        <f>(Table2[[#This Row],[Close Price]]/Table2[[#This Row],[Current Week Low]])-1</f>
        <v>2.7648762362712409E-2</v>
      </c>
      <c r="AF618" s="1">
        <f>(Table2[[#This Row],[Current Week High]]/Table2[[#This Row],[Close Price]])-1</f>
        <v>2.1055989791035179E-2</v>
      </c>
      <c r="AG618" s="1">
        <f>(Table2[[#This Row],[Close Price]]/Table2[[#This Row],[Current Month Low]])-1</f>
        <v>1.730946070211492E-2</v>
      </c>
      <c r="AH618" s="1">
        <f>(Table2[[#This Row],[Current Month High]]/Table2[[#This Row],[Close Price]])-1</f>
        <v>2.1055989791035179E-2</v>
      </c>
      <c r="AI618">
        <v>13.8937629605997</v>
      </c>
      <c r="AJ618">
        <v>23.478432144967499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0.05</v>
      </c>
      <c r="AM618" t="s">
        <v>3175</v>
      </c>
      <c r="AN618">
        <v>-4.88</v>
      </c>
      <c r="AO618" t="s">
        <v>3174</v>
      </c>
      <c r="AP618">
        <v>-1.6871475021896998E-2</v>
      </c>
      <c r="AQ618">
        <f>(Table2[[#This Row],[Sharpe Ratio]]-AVERAGE(Table2[Sharpe Ratio]))/_xlfn.STDEV.P(Table2[Sharpe Ratio])</f>
        <v>-0.9142956143749823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-0.75218836768571062</v>
      </c>
      <c r="AS618">
        <f>_xlfn.RANK.AVG(Table2[[#This Row],[1Y Return vs Nifty Z-Score]],Table2[1Y Return vs Nifty Z-Score])</f>
        <v>643</v>
      </c>
      <c r="AT618">
        <f>_xlfn.RANK.AVG(Table2[[#This Row],[6M Return vs Nifty Z-Score]],Table2[6M Return vs Nifty Z-Score])</f>
        <v>428</v>
      </c>
      <c r="AU618">
        <f>_xlfn.RANK.AVG(Table2[[#This Row],[Sharpe Ratio Z-Score]],Table2[Sharpe Ratio Z-Score])</f>
        <v>605</v>
      </c>
      <c r="AV618">
        <f>(Table2[[#This Row],[Rank 1Y]]+Table2[[#This Row],[Rank 6M]]+Table2[[#This Row],[Rank Sharpe]])/3</f>
        <v>558.66666666666663</v>
      </c>
    </row>
    <row r="619" spans="1:48" x14ac:dyDescent="0.3">
      <c r="A619" t="s">
        <v>1471</v>
      </c>
      <c r="B619" t="s">
        <v>1472</v>
      </c>
      <c r="C619" t="s">
        <v>3138</v>
      </c>
      <c r="D619" t="s">
        <v>1473</v>
      </c>
      <c r="E619">
        <v>7110.4498684800001</v>
      </c>
      <c r="F619">
        <v>266.7</v>
      </c>
      <c r="G619">
        <v>-51.161405554870299</v>
      </c>
      <c r="H619">
        <f>(Table2[[#This Row],[1Y Return vs Nifty]]-AVERAGE(Table2[1Y Return vs Nifty]))/_xlfn.STDEV.P(Table2[1Y Return vs Nifty])</f>
        <v>-1.2950264528959436</v>
      </c>
      <c r="I619">
        <v>2.1449663335746298</v>
      </c>
      <c r="J619">
        <f>(Table2[[#This Row],[1M Return vs Nifty]]-AVERAGE(Table2[1M Return vs Nifty]))/_xlfn.STDEV.P(Table2[1M Return vs Nifty])</f>
        <v>0.11344607541627044</v>
      </c>
      <c r="K619">
        <v>-23.459886580191299</v>
      </c>
      <c r="L619">
        <f>(Table2[[#This Row],[6M Return vs Nifty]]-AVERAGE(Table2[6M Return vs Nifty]))/_xlfn.STDEV.P(Table2[6M Return vs Nifty])</f>
        <v>-1.071220199003881</v>
      </c>
      <c r="M619">
        <v>0.71035693816322298</v>
      </c>
      <c r="N619">
        <f>(Table2[[#This Row],[1W Return vs Nifty]]-AVERAGE(Table2[1W Return vs Nifty]))/_xlfn.STDEV.P(Table2[1W Return vs Nifty])</f>
        <v>-0.48110177594430942</v>
      </c>
      <c r="O619">
        <v>276.02</v>
      </c>
      <c r="P619">
        <v>279.556404046296</v>
      </c>
      <c r="Q619">
        <v>283.36932542874899</v>
      </c>
      <c r="R619">
        <v>29.721827076734101</v>
      </c>
      <c r="S619" s="1">
        <f>(Table2[[#This Row],[Close Price]]-Table2[[#This Row],[20D EMA]])/Table2[[#This Row],[20D EMA]]</f>
        <v>-3.3765669154409081E-2</v>
      </c>
      <c r="T619" s="1">
        <f>(Table2[[#This Row],[Close Price]]-Table2[[#This Row],[50D EMA]])/Table2[[#This Row],[50D EMA]]</f>
        <v>-4.5988587133804021E-2</v>
      </c>
      <c r="U619" s="1">
        <f>(Table2[[#This Row],[Close Price]]-Table2[[#This Row],[200D EMA]])/Table2[[#This Row],[200D EMA]]</f>
        <v>-5.8825440627801394E-2</v>
      </c>
      <c r="V619">
        <v>0.85272277045300104</v>
      </c>
      <c r="W619">
        <v>261.35000000000002</v>
      </c>
      <c r="X619">
        <v>272</v>
      </c>
      <c r="Y619">
        <v>261.35000000000002</v>
      </c>
      <c r="Z619">
        <v>280.7</v>
      </c>
      <c r="AA619">
        <v>261.35000000000002</v>
      </c>
      <c r="AB619">
        <v>280.7</v>
      </c>
      <c r="AC619" s="1">
        <f>(Table2[[#This Row],[Close Price]]/Table2[[#This Row],[Day Low]])-1</f>
        <v>2.0470633250430303E-2</v>
      </c>
      <c r="AD619" s="1">
        <f>(Table2[[#This Row],[Day High]]/Table2[[#This Row],[Close Price]])-1</f>
        <v>1.9872515935508206E-2</v>
      </c>
      <c r="AE619" s="1">
        <f>(Table2[[#This Row],[Close Price]]/Table2[[#This Row],[Current Week Low]])-1</f>
        <v>2.0470633250430303E-2</v>
      </c>
      <c r="AF619" s="1">
        <f>(Table2[[#This Row],[Current Week High]]/Table2[[#This Row],[Close Price]])-1</f>
        <v>5.2493438320210029E-2</v>
      </c>
      <c r="AG619" s="1">
        <f>(Table2[[#This Row],[Close Price]]/Table2[[#This Row],[Current Month Low]])-1</f>
        <v>2.0470633250430303E-2</v>
      </c>
      <c r="AH619" s="1">
        <f>(Table2[[#This Row],[Current Month High]]/Table2[[#This Row],[Close Price]])-1</f>
        <v>5.2493438320210029E-2</v>
      </c>
      <c r="AI619">
        <v>34.889388826396697</v>
      </c>
      <c r="AJ619">
        <v>6.6586682663467096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-0.12</v>
      </c>
      <c r="AM619" t="s">
        <v>3174</v>
      </c>
      <c r="AN619">
        <v>-9.42</v>
      </c>
      <c r="AO619" t="s">
        <v>3174</v>
      </c>
      <c r="AP619">
        <v>7.3476234400057003E-2</v>
      </c>
      <c r="AQ619">
        <f>(Table2[[#This Row],[Sharpe Ratio]]-AVERAGE(Table2[Sharpe Ratio]))/_xlfn.STDEV.P(Table2[Sharpe Ratio])</f>
        <v>0.14052353023036804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712</v>
      </c>
      <c r="AT619">
        <f>_xlfn.RANK.AVG(Table2[[#This Row],[6M Return vs Nifty Z-Score]],Table2[6M Return vs Nifty Z-Score])</f>
        <v>656</v>
      </c>
      <c r="AU619">
        <f>_xlfn.RANK.AVG(Table2[[#This Row],[Sharpe Ratio Z-Score]],Table2[Sharpe Ratio Z-Score])</f>
        <v>310</v>
      </c>
      <c r="AV619">
        <f>(Table2[[#This Row],[Rank 1Y]]+Table2[[#This Row],[Rank 6M]]+Table2[[#This Row],[Rank Sharpe]])/3</f>
        <v>559.33333333333337</v>
      </c>
    </row>
    <row r="620" spans="1:48" x14ac:dyDescent="0.3">
      <c r="A620" t="s">
        <v>948</v>
      </c>
      <c r="B620" t="s">
        <v>949</v>
      </c>
      <c r="C620" t="s">
        <v>3146</v>
      </c>
      <c r="D620" t="s">
        <v>950</v>
      </c>
      <c r="E620">
        <v>15696.8045752</v>
      </c>
      <c r="F620">
        <v>1599.5</v>
      </c>
      <c r="G620">
        <v>-34.255169003046099</v>
      </c>
      <c r="H620">
        <f>(Table2[[#This Row],[1Y Return vs Nifty]]-AVERAGE(Table2[1Y Return vs Nifty]))/_xlfn.STDEV.P(Table2[1Y Return vs Nifty])</f>
        <v>-1.0071172483819393</v>
      </c>
      <c r="I620">
        <v>8.8474871315118495</v>
      </c>
      <c r="J620">
        <f>(Table2[[#This Row],[1M Return vs Nifty]]-AVERAGE(Table2[1M Return vs Nifty]))/_xlfn.STDEV.P(Table2[1M Return vs Nifty])</f>
        <v>0.72670686115921812</v>
      </c>
      <c r="K620">
        <v>4.1714660476854402</v>
      </c>
      <c r="L620">
        <f>(Table2[[#This Row],[6M Return vs Nifty]]-AVERAGE(Table2[6M Return vs Nifty]))/_xlfn.STDEV.P(Table2[6M Return vs Nifty])</f>
        <v>-0.1551006904992821</v>
      </c>
      <c r="M620">
        <v>-1.46152538673604</v>
      </c>
      <c r="N620">
        <f>(Table2[[#This Row],[1W Return vs Nifty]]-AVERAGE(Table2[1W Return vs Nifty]))/_xlfn.STDEV.P(Table2[1W Return vs Nifty])</f>
        <v>-1.0066780101798209</v>
      </c>
      <c r="O620">
        <v>1638.36</v>
      </c>
      <c r="P620">
        <v>1574.49896484531</v>
      </c>
      <c r="Q620">
        <v>1503.11298731643</v>
      </c>
      <c r="R620">
        <v>33.194268924872603</v>
      </c>
      <c r="S620" s="1">
        <f>(Table2[[#This Row],[Close Price]]-Table2[[#This Row],[20D EMA]])/Table2[[#This Row],[20D EMA]]</f>
        <v>-2.3718840792011465E-2</v>
      </c>
      <c r="T620" s="1">
        <f>(Table2[[#This Row],[Close Price]]-Table2[[#This Row],[50D EMA]])/Table2[[#This Row],[50D EMA]]</f>
        <v>1.5878724415132484E-2</v>
      </c>
      <c r="U620" s="1">
        <f>(Table2[[#This Row],[Close Price]]-Table2[[#This Row],[200D EMA]])/Table2[[#This Row],[200D EMA]]</f>
        <v>6.4124928396536399E-2</v>
      </c>
      <c r="V620">
        <v>0.86306559968323604</v>
      </c>
      <c r="W620">
        <v>1587.05</v>
      </c>
      <c r="X620">
        <v>1634</v>
      </c>
      <c r="Y620">
        <v>1587.05</v>
      </c>
      <c r="Z620">
        <v>1707.05</v>
      </c>
      <c r="AA620">
        <v>1587.05</v>
      </c>
      <c r="AB620">
        <v>1675.05</v>
      </c>
      <c r="AC620" s="1">
        <f>(Table2[[#This Row],[Close Price]]/Table2[[#This Row],[Day Low]])-1</f>
        <v>7.8447433918276133E-3</v>
      </c>
      <c r="AD620" s="1">
        <f>(Table2[[#This Row],[Day High]]/Table2[[#This Row],[Close Price]])-1</f>
        <v>2.1569240387621091E-2</v>
      </c>
      <c r="AE620" s="1">
        <f>(Table2[[#This Row],[Close Price]]/Table2[[#This Row],[Current Week Low]])-1</f>
        <v>7.8447433918276133E-3</v>
      </c>
      <c r="AF620" s="1">
        <f>(Table2[[#This Row],[Current Week High]]/Table2[[#This Row],[Close Price]])-1</f>
        <v>6.7239762425758132E-2</v>
      </c>
      <c r="AG620" s="1">
        <f>(Table2[[#This Row],[Close Price]]/Table2[[#This Row],[Current Month Low]])-1</f>
        <v>7.8447433918276133E-3</v>
      </c>
      <c r="AH620" s="1">
        <f>(Table2[[#This Row],[Current Month High]]/Table2[[#This Row],[Close Price]])-1</f>
        <v>4.7233510472022511E-2</v>
      </c>
      <c r="AI620">
        <v>14.435761175367301</v>
      </c>
      <c r="AJ620">
        <v>32.826772961302098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0.12</v>
      </c>
      <c r="AM620" t="s">
        <v>3175</v>
      </c>
      <c r="AN620">
        <v>-4.22</v>
      </c>
      <c r="AO620" t="s">
        <v>3174</v>
      </c>
      <c r="AP620">
        <v>-4.1346218842734997E-2</v>
      </c>
      <c r="AQ620">
        <f>(Table2[[#This Row],[Sharpe Ratio]]-AVERAGE(Table2[Sharpe Ratio]))/_xlfn.STDEV.P(Table2[Sharpe Ratio])</f>
        <v>-1.2000408591266791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-2.6422299470285036</v>
      </c>
      <c r="AS620">
        <f>_xlfn.RANK.AVG(Table2[[#This Row],[1Y Return vs Nifty Z-Score]],Table2[1Y Return vs Nifty Z-Score])</f>
        <v>662</v>
      </c>
      <c r="AT620">
        <f>_xlfn.RANK.AVG(Table2[[#This Row],[6M Return vs Nifty Z-Score]],Table2[6M Return vs Nifty Z-Score])</f>
        <v>369</v>
      </c>
      <c r="AU620">
        <f>_xlfn.RANK.AVG(Table2[[#This Row],[Sharpe Ratio Z-Score]],Table2[Sharpe Ratio Z-Score])</f>
        <v>647</v>
      </c>
      <c r="AV620">
        <f>(Table2[[#This Row],[Rank 1Y]]+Table2[[#This Row],[Rank 6M]]+Table2[[#This Row],[Rank Sharpe]])/3</f>
        <v>559.33333333333337</v>
      </c>
    </row>
    <row r="621" spans="1:48" x14ac:dyDescent="0.3">
      <c r="A621" t="s">
        <v>931</v>
      </c>
      <c r="B621" t="s">
        <v>932</v>
      </c>
      <c r="C621" t="s">
        <v>3128</v>
      </c>
      <c r="D621" t="s">
        <v>21</v>
      </c>
      <c r="E621">
        <v>16054.89894906</v>
      </c>
      <c r="F621">
        <v>581.15</v>
      </c>
      <c r="G621">
        <v>-10.437602456448801</v>
      </c>
      <c r="H621">
        <f>(Table2[[#This Row],[1Y Return vs Nifty]]-AVERAGE(Table2[1Y Return vs Nifty]))/_xlfn.STDEV.P(Table2[1Y Return vs Nifty])</f>
        <v>-0.60150973089158</v>
      </c>
      <c r="I621">
        <v>-8.5908545380966093</v>
      </c>
      <c r="J621">
        <f>(Table2[[#This Row],[1M Return vs Nifty]]-AVERAGE(Table2[1M Return vs Nifty]))/_xlfn.STDEV.P(Table2[1M Return vs Nifty])</f>
        <v>-0.86884971177217096</v>
      </c>
      <c r="K621">
        <v>-36.530324128756803</v>
      </c>
      <c r="L621">
        <f>(Table2[[#This Row],[6M Return vs Nifty]]-AVERAGE(Table2[6M Return vs Nifty]))/_xlfn.STDEV.P(Table2[6M Return vs Nifty])</f>
        <v>-1.504571507721626</v>
      </c>
      <c r="M621">
        <v>-1.19008752846231</v>
      </c>
      <c r="N621">
        <f>(Table2[[#This Row],[1W Return vs Nifty]]-AVERAGE(Table2[1W Return vs Nifty]))/_xlfn.STDEV.P(Table2[1W Return vs Nifty])</f>
        <v>-0.94099245910509755</v>
      </c>
      <c r="O621">
        <v>618.15</v>
      </c>
      <c r="P621">
        <v>634.36422197385002</v>
      </c>
      <c r="Q621">
        <v>643.052999263836</v>
      </c>
      <c r="R621">
        <v>20.902766971786001</v>
      </c>
      <c r="S621" s="1">
        <f>(Table2[[#This Row],[Close Price]]-Table2[[#This Row],[20D EMA]])/Table2[[#This Row],[20D EMA]]</f>
        <v>-5.9856022001132415E-2</v>
      </c>
      <c r="T621" s="1">
        <f>(Table2[[#This Row],[Close Price]]-Table2[[#This Row],[50D EMA]])/Table2[[#This Row],[50D EMA]]</f>
        <v>-8.3885913061540307E-2</v>
      </c>
      <c r="U621" s="1">
        <f>(Table2[[#This Row],[Close Price]]-Table2[[#This Row],[200D EMA]])/Table2[[#This Row],[200D EMA]]</f>
        <v>-9.6264226019787291E-2</v>
      </c>
      <c r="V621">
        <v>0.78382409865682701</v>
      </c>
      <c r="W621">
        <v>580</v>
      </c>
      <c r="X621">
        <v>596</v>
      </c>
      <c r="Y621">
        <v>580</v>
      </c>
      <c r="Z621">
        <v>608.75</v>
      </c>
      <c r="AA621">
        <v>580</v>
      </c>
      <c r="AB621">
        <v>608.75</v>
      </c>
      <c r="AC621" s="1">
        <f>(Table2[[#This Row],[Close Price]]/Table2[[#This Row],[Day Low]])-1</f>
        <v>1.9827586206895287E-3</v>
      </c>
      <c r="AD621" s="1">
        <f>(Table2[[#This Row],[Day High]]/Table2[[#This Row],[Close Price]])-1</f>
        <v>2.5552783274541913E-2</v>
      </c>
      <c r="AE621" s="1">
        <f>(Table2[[#This Row],[Close Price]]/Table2[[#This Row],[Current Week Low]])-1</f>
        <v>1.9827586206895287E-3</v>
      </c>
      <c r="AF621" s="1">
        <f>(Table2[[#This Row],[Current Week High]]/Table2[[#This Row],[Close Price]])-1</f>
        <v>4.7492041641572724E-2</v>
      </c>
      <c r="AG621" s="1">
        <f>(Table2[[#This Row],[Close Price]]/Table2[[#This Row],[Current Month Low]])-1</f>
        <v>1.9827586206895287E-3</v>
      </c>
      <c r="AH621" s="1">
        <f>(Table2[[#This Row],[Current Month High]]/Table2[[#This Row],[Close Price]])-1</f>
        <v>4.7492041641572724E-2</v>
      </c>
      <c r="AI621">
        <v>48.300782930396601</v>
      </c>
      <c r="AJ621">
        <v>21.0729166666666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-0.25</v>
      </c>
      <c r="AM621" t="s">
        <v>3174</v>
      </c>
      <c r="AN621">
        <v>-10.38</v>
      </c>
      <c r="AO621" t="s">
        <v>3174</v>
      </c>
      <c r="AP621">
        <v>2.2179624323229001E-2</v>
      </c>
      <c r="AQ621">
        <f>(Table2[[#This Row],[Sharpe Ratio]]-AVERAGE(Table2[Sharpe Ratio]))/_xlfn.STDEV.P(Table2[Sharpe Ratio])</f>
        <v>-0.45836986406354202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513</v>
      </c>
      <c r="AT621">
        <f>_xlfn.RANK.AVG(Table2[[#This Row],[6M Return vs Nifty Z-Score]],Table2[6M Return vs Nifty Z-Score])</f>
        <v>716</v>
      </c>
      <c r="AU621">
        <f>_xlfn.RANK.AVG(Table2[[#This Row],[Sharpe Ratio Z-Score]],Table2[Sharpe Ratio Z-Score])</f>
        <v>450</v>
      </c>
      <c r="AV621">
        <f>(Table2[[#This Row],[Rank 1Y]]+Table2[[#This Row],[Rank 6M]]+Table2[[#This Row],[Rank Sharpe]])/3</f>
        <v>559.66666666666663</v>
      </c>
    </row>
    <row r="622" spans="1:48" x14ac:dyDescent="0.3">
      <c r="A622" t="s">
        <v>1292</v>
      </c>
      <c r="B622" t="s">
        <v>1293</v>
      </c>
      <c r="C622" t="s">
        <v>3133</v>
      </c>
      <c r="D622" t="s">
        <v>51</v>
      </c>
      <c r="E622">
        <v>8844.8147048800001</v>
      </c>
      <c r="F622">
        <v>5328.4</v>
      </c>
      <c r="G622">
        <v>-23.894507325627501</v>
      </c>
      <c r="H622">
        <f>(Table2[[#This Row],[1Y Return vs Nifty]]-AVERAGE(Table2[1Y Return vs Nifty]))/_xlfn.STDEV.P(Table2[1Y Return vs Nifty])</f>
        <v>-0.83067763376750547</v>
      </c>
      <c r="I622">
        <v>5.4388576605629302</v>
      </c>
      <c r="J622">
        <f>(Table2[[#This Row],[1M Return vs Nifty]]-AVERAGE(Table2[1M Return vs Nifty]))/_xlfn.STDEV.P(Table2[1M Return vs Nifty])</f>
        <v>0.41482736825200611</v>
      </c>
      <c r="K622">
        <v>0.56889319574945796</v>
      </c>
      <c r="L622">
        <f>(Table2[[#This Row],[6M Return vs Nifty]]-AVERAGE(Table2[6M Return vs Nifty]))/_xlfn.STDEV.P(Table2[6M Return vs Nifty])</f>
        <v>-0.27454425574617147</v>
      </c>
      <c r="M622">
        <v>9.3323947118235004</v>
      </c>
      <c r="N622">
        <f>(Table2[[#This Row],[1W Return vs Nifty]]-AVERAGE(Table2[1W Return vs Nifty]))/_xlfn.STDEV.P(Table2[1W Return vs Nifty])</f>
        <v>1.6053547933483594</v>
      </c>
      <c r="O622">
        <v>5321.96</v>
      </c>
      <c r="P622">
        <v>5247.5262986951902</v>
      </c>
      <c r="Q622">
        <v>5089.0410974618298</v>
      </c>
      <c r="R622">
        <v>48.387628044775902</v>
      </c>
      <c r="S622" s="1">
        <f>(Table2[[#This Row],[Close Price]]-Table2[[#This Row],[20D EMA]])/Table2[[#This Row],[20D EMA]]</f>
        <v>1.2100804966590504E-3</v>
      </c>
      <c r="T622" s="1">
        <f>(Table2[[#This Row],[Close Price]]-Table2[[#This Row],[50D EMA]])/Table2[[#This Row],[50D EMA]]</f>
        <v>1.5411776273502209E-2</v>
      </c>
      <c r="U622" s="1">
        <f>(Table2[[#This Row],[Close Price]]-Table2[[#This Row],[200D EMA]])/Table2[[#This Row],[200D EMA]]</f>
        <v>4.7034185410204397E-2</v>
      </c>
      <c r="V622">
        <v>1.1498945592576899</v>
      </c>
      <c r="W622">
        <v>5301.05</v>
      </c>
      <c r="X622">
        <v>5511.8</v>
      </c>
      <c r="Y622">
        <v>5301.05</v>
      </c>
      <c r="Z622">
        <v>5557.5</v>
      </c>
      <c r="AA622">
        <v>5301.05</v>
      </c>
      <c r="AB622">
        <v>5550</v>
      </c>
      <c r="AC622" s="1">
        <f>(Table2[[#This Row],[Close Price]]/Table2[[#This Row],[Day Low]])-1</f>
        <v>5.1593552220785543E-3</v>
      </c>
      <c r="AD622" s="1">
        <f>(Table2[[#This Row],[Day High]]/Table2[[#This Row],[Close Price]])-1</f>
        <v>3.4419337887546142E-2</v>
      </c>
      <c r="AE622" s="1">
        <f>(Table2[[#This Row],[Close Price]]/Table2[[#This Row],[Current Week Low]])-1</f>
        <v>5.1593552220785543E-3</v>
      </c>
      <c r="AF622" s="1">
        <f>(Table2[[#This Row],[Current Week High]]/Table2[[#This Row],[Close Price]])-1</f>
        <v>4.2996021319720912E-2</v>
      </c>
      <c r="AG622" s="1">
        <f>(Table2[[#This Row],[Close Price]]/Table2[[#This Row],[Current Month Low]])-1</f>
        <v>5.1593552220785543E-3</v>
      </c>
      <c r="AH622" s="1">
        <f>(Table2[[#This Row],[Current Month High]]/Table2[[#This Row],[Close Price]])-1</f>
        <v>4.1588469334134182E-2</v>
      </c>
      <c r="AI622">
        <v>5.9013962915697098</v>
      </c>
      <c r="AJ622">
        <v>14.9216551099416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-0.08</v>
      </c>
      <c r="AM622" t="s">
        <v>3174</v>
      </c>
      <c r="AN622">
        <v>4</v>
      </c>
      <c r="AO622" t="s">
        <v>3175</v>
      </c>
      <c r="AP622">
        <v>-6.3607501214330994E-2</v>
      </c>
      <c r="AQ622">
        <f>(Table2[[#This Row],[Sharpe Ratio]]-AVERAGE(Table2[Sharpe Ratio]))/_xlfn.STDEV.P(Table2[Sharpe Ratio])</f>
        <v>-1.4599437053555526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-0.54498343326886434</v>
      </c>
      <c r="AS622">
        <f>_xlfn.RANK.AVG(Table2[[#This Row],[1Y Return vs Nifty Z-Score]],Table2[1Y Return vs Nifty Z-Score])</f>
        <v>591</v>
      </c>
      <c r="AT622">
        <f>_xlfn.RANK.AVG(Table2[[#This Row],[6M Return vs Nifty Z-Score]],Table2[6M Return vs Nifty Z-Score])</f>
        <v>413</v>
      </c>
      <c r="AU622">
        <f>_xlfn.RANK.AVG(Table2[[#This Row],[Sharpe Ratio Z-Score]],Table2[Sharpe Ratio Z-Score])</f>
        <v>677</v>
      </c>
      <c r="AV622">
        <f>(Table2[[#This Row],[Rank 1Y]]+Table2[[#This Row],[Rank 6M]]+Table2[[#This Row],[Rank Sharpe]])/3</f>
        <v>560.33333333333337</v>
      </c>
    </row>
    <row r="623" spans="1:48" x14ac:dyDescent="0.3">
      <c r="A623" t="s">
        <v>1691</v>
      </c>
      <c r="B623" t="s">
        <v>1692</v>
      </c>
      <c r="C623" t="s">
        <v>3138</v>
      </c>
      <c r="D623" t="s">
        <v>325</v>
      </c>
      <c r="E623">
        <v>5123.1286008890002</v>
      </c>
      <c r="F623">
        <v>240.11</v>
      </c>
      <c r="G623">
        <v>-20.079262119596802</v>
      </c>
      <c r="H623">
        <f>(Table2[[#This Row],[1Y Return vs Nifty]]-AVERAGE(Table2[1Y Return vs Nifty]))/_xlfn.STDEV.P(Table2[1Y Return vs Nifty])</f>
        <v>-0.76570491148676567</v>
      </c>
      <c r="I623">
        <v>-8.2705418288901704</v>
      </c>
      <c r="J623">
        <f>(Table2[[#This Row],[1M Return vs Nifty]]-AVERAGE(Table2[1M Return vs Nifty]))/_xlfn.STDEV.P(Table2[1M Return vs Nifty])</f>
        <v>-0.83954204833428236</v>
      </c>
      <c r="K623">
        <v>1.88928200344326</v>
      </c>
      <c r="L623">
        <f>(Table2[[#This Row],[6M Return vs Nifty]]-AVERAGE(Table2[6M Return vs Nifty]))/_xlfn.STDEV.P(Table2[6M Return vs Nifty])</f>
        <v>-0.23076666867578524</v>
      </c>
      <c r="M623">
        <v>3.34157184726108</v>
      </c>
      <c r="N623">
        <f>(Table2[[#This Row],[1W Return vs Nifty]]-AVERAGE(Table2[1W Return vs Nifty]))/_xlfn.STDEV.P(Table2[1W Return vs Nifty])</f>
        <v>0.15562886435505752</v>
      </c>
      <c r="O623">
        <v>248.9</v>
      </c>
      <c r="P623">
        <v>255.12213250814401</v>
      </c>
      <c r="Q623">
        <v>243.575145211777</v>
      </c>
      <c r="R623">
        <v>29.530693274303701</v>
      </c>
      <c r="S623" s="1">
        <f>(Table2[[#This Row],[Close Price]]-Table2[[#This Row],[20D EMA]])/Table2[[#This Row],[20D EMA]]</f>
        <v>-3.5315387705905955E-2</v>
      </c>
      <c r="T623" s="1">
        <f>(Table2[[#This Row],[Close Price]]-Table2[[#This Row],[50D EMA]])/Table2[[#This Row],[50D EMA]]</f>
        <v>-5.8842924996578942E-2</v>
      </c>
      <c r="U623" s="1">
        <f>(Table2[[#This Row],[Close Price]]-Table2[[#This Row],[200D EMA]])/Table2[[#This Row],[200D EMA]]</f>
        <v>-1.4226185552570259E-2</v>
      </c>
      <c r="V623">
        <v>0.59790060797065703</v>
      </c>
      <c r="W623">
        <v>234.27</v>
      </c>
      <c r="X623">
        <v>241.68</v>
      </c>
      <c r="Y623">
        <v>233</v>
      </c>
      <c r="Z623">
        <v>244.7</v>
      </c>
      <c r="AA623">
        <v>233</v>
      </c>
      <c r="AB623">
        <v>244.7</v>
      </c>
      <c r="AC623" s="1">
        <f>(Table2[[#This Row],[Close Price]]/Table2[[#This Row],[Day Low]])-1</f>
        <v>2.4928501301916706E-2</v>
      </c>
      <c r="AD623" s="1">
        <f>(Table2[[#This Row],[Day High]]/Table2[[#This Row],[Close Price]])-1</f>
        <v>6.5386697763525348E-3</v>
      </c>
      <c r="AE623" s="1">
        <f>(Table2[[#This Row],[Close Price]]/Table2[[#This Row],[Current Week Low]])-1</f>
        <v>3.0515021459227576E-2</v>
      </c>
      <c r="AF623" s="1">
        <f>(Table2[[#This Row],[Current Week High]]/Table2[[#This Row],[Close Price]])-1</f>
        <v>1.9116238390737506E-2</v>
      </c>
      <c r="AG623" s="1">
        <f>(Table2[[#This Row],[Close Price]]/Table2[[#This Row],[Current Month Low]])-1</f>
        <v>3.0515021459227576E-2</v>
      </c>
      <c r="AH623" s="1">
        <f>(Table2[[#This Row],[Current Month High]]/Table2[[#This Row],[Close Price]])-1</f>
        <v>1.9116238390737506E-2</v>
      </c>
      <c r="AI623">
        <v>23.734954812377602</v>
      </c>
      <c r="AJ623">
        <v>27.042328042327998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-0.16</v>
      </c>
      <c r="AM623" t="s">
        <v>3174</v>
      </c>
      <c r="AN623">
        <v>-4.55</v>
      </c>
      <c r="AO623" t="s">
        <v>3174</v>
      </c>
      <c r="AP623">
        <v>-9.3814905169793003E-2</v>
      </c>
      <c r="AQ623">
        <f>(Table2[[#This Row],[Sharpe Ratio]]-AVERAGE(Table2[Sharpe Ratio]))/_xlfn.STDEV.P(Table2[Sharpe Ratio])</f>
        <v>-1.8126183686636863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575</v>
      </c>
      <c r="AT623">
        <f>_xlfn.RANK.AVG(Table2[[#This Row],[6M Return vs Nifty Z-Score]],Table2[6M Return vs Nifty Z-Score])</f>
        <v>402</v>
      </c>
      <c r="AU623">
        <f>_xlfn.RANK.AVG(Table2[[#This Row],[Sharpe Ratio Z-Score]],Table2[Sharpe Ratio Z-Score])</f>
        <v>709</v>
      </c>
      <c r="AV623">
        <f>(Table2[[#This Row],[Rank 1Y]]+Table2[[#This Row],[Rank 6M]]+Table2[[#This Row],[Rank Sharpe]])/3</f>
        <v>562</v>
      </c>
    </row>
    <row r="624" spans="1:48" x14ac:dyDescent="0.3">
      <c r="A624" t="s">
        <v>689</v>
      </c>
      <c r="B624" t="s">
        <v>690</v>
      </c>
      <c r="C624" t="s">
        <v>3133</v>
      </c>
      <c r="D624" t="s">
        <v>284</v>
      </c>
      <c r="E624">
        <v>25971.217313220001</v>
      </c>
      <c r="F624">
        <v>967.1</v>
      </c>
      <c r="G624">
        <v>1.89919958663275</v>
      </c>
      <c r="H624">
        <f>(Table2[[#This Row],[1Y Return vs Nifty]]-AVERAGE(Table2[1Y Return vs Nifty]))/_xlfn.STDEV.P(Table2[1Y Return vs Nifty])</f>
        <v>-0.39141691386619065</v>
      </c>
      <c r="I624">
        <v>-15.2788976955762</v>
      </c>
      <c r="J624">
        <f>(Table2[[#This Row],[1M Return vs Nifty]]-AVERAGE(Table2[1M Return vs Nifty]))/_xlfn.STDEV.P(Table2[1M Return vs Nifty])</f>
        <v>-1.4807858363271245</v>
      </c>
      <c r="K624">
        <v>-39.788859379501702</v>
      </c>
      <c r="L624">
        <f>(Table2[[#This Row],[6M Return vs Nifty]]-AVERAGE(Table2[6M Return vs Nifty]))/_xlfn.STDEV.P(Table2[6M Return vs Nifty])</f>
        <v>-1.6126084812480543</v>
      </c>
      <c r="M624">
        <v>-3.7217685968962102</v>
      </c>
      <c r="N624">
        <f>(Table2[[#This Row],[1W Return vs Nifty]]-AVERAGE(Table2[1W Return vs Nifty]))/_xlfn.STDEV.P(Table2[1W Return vs Nifty])</f>
        <v>-1.5536367939193889</v>
      </c>
      <c r="O624">
        <v>1063.1600000000001</v>
      </c>
      <c r="P624">
        <v>1114.5898368139499</v>
      </c>
      <c r="Q624">
        <v>1126.6202070243601</v>
      </c>
      <c r="R624">
        <v>10.7034849904132</v>
      </c>
      <c r="S624" s="1">
        <f>(Table2[[#This Row],[Close Price]]-Table2[[#This Row],[20D EMA]])/Table2[[#This Row],[20D EMA]]</f>
        <v>-9.0353286429135829E-2</v>
      </c>
      <c r="T624" s="1">
        <f>(Table2[[#This Row],[Close Price]]-Table2[[#This Row],[50D EMA]])/Table2[[#This Row],[50D EMA]]</f>
        <v>-0.13232655811356481</v>
      </c>
      <c r="U624" s="1">
        <f>(Table2[[#This Row],[Close Price]]-Table2[[#This Row],[200D EMA]])/Table2[[#This Row],[200D EMA]]</f>
        <v>-0.14159182129857792</v>
      </c>
      <c r="V624">
        <v>2.03798327587235</v>
      </c>
      <c r="W624">
        <v>959.3</v>
      </c>
      <c r="X624">
        <v>991.35</v>
      </c>
      <c r="Y624">
        <v>959.3</v>
      </c>
      <c r="Z624">
        <v>1058.3</v>
      </c>
      <c r="AA624">
        <v>959.3</v>
      </c>
      <c r="AB624">
        <v>1016</v>
      </c>
      <c r="AC624" s="1">
        <f>(Table2[[#This Row],[Close Price]]/Table2[[#This Row],[Day Low]])-1</f>
        <v>8.1309288022517467E-3</v>
      </c>
      <c r="AD624" s="1">
        <f>(Table2[[#This Row],[Day High]]/Table2[[#This Row],[Close Price]])-1</f>
        <v>2.5074966394375009E-2</v>
      </c>
      <c r="AE624" s="1">
        <f>(Table2[[#This Row],[Close Price]]/Table2[[#This Row],[Current Week Low]])-1</f>
        <v>8.1309288022517467E-3</v>
      </c>
      <c r="AF624" s="1">
        <f>(Table2[[#This Row],[Current Week High]]/Table2[[#This Row],[Close Price]])-1</f>
        <v>9.430255402750487E-2</v>
      </c>
      <c r="AG624" s="1">
        <f>(Table2[[#This Row],[Close Price]]/Table2[[#This Row],[Current Month Low]])-1</f>
        <v>8.1309288022517467E-3</v>
      </c>
      <c r="AH624" s="1">
        <f>(Table2[[#This Row],[Current Month High]]/Table2[[#This Row],[Close Price]])-1</f>
        <v>5.0563540481852964E-2</v>
      </c>
      <c r="AI624">
        <v>56.540171647192601</v>
      </c>
      <c r="AJ624">
        <v>36.596045197740096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-0.28000000000000003</v>
      </c>
      <c r="AM624" t="s">
        <v>3174</v>
      </c>
      <c r="AN624">
        <v>-14.06</v>
      </c>
      <c r="AO624" t="s">
        <v>3174</v>
      </c>
      <c r="AQ624">
        <f>(Table2[[#This Row],[Sharpe Ratio]]-AVERAGE(Table2[Sharpe Ratio]))/_xlfn.STDEV.P(Table2[Sharpe Ratio])</f>
        <v>-0.71731934386752538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432</v>
      </c>
      <c r="AT624">
        <f>_xlfn.RANK.AVG(Table2[[#This Row],[6M Return vs Nifty Z-Score]],Table2[6M Return vs Nifty Z-Score])</f>
        <v>723</v>
      </c>
      <c r="AU624">
        <f>_xlfn.RANK.AVG(Table2[[#This Row],[Sharpe Ratio Z-Score]],Table2[Sharpe Ratio Z-Score])</f>
        <v>541.5</v>
      </c>
      <c r="AV624">
        <f>(Table2[[#This Row],[Rank 1Y]]+Table2[[#This Row],[Rank 6M]]+Table2[[#This Row],[Rank Sharpe]])/3</f>
        <v>565.5</v>
      </c>
    </row>
    <row r="625" spans="1:48" x14ac:dyDescent="0.3">
      <c r="A625" t="s">
        <v>1924</v>
      </c>
      <c r="B625" t="s">
        <v>1925</v>
      </c>
      <c r="C625" t="s">
        <v>3129</v>
      </c>
      <c r="D625" t="s">
        <v>24</v>
      </c>
      <c r="E625">
        <v>3728.06178804</v>
      </c>
      <c r="F625">
        <v>118.89</v>
      </c>
      <c r="G625">
        <v>-30.5672017668157</v>
      </c>
      <c r="H625">
        <f>(Table2[[#This Row],[1Y Return vs Nifty]]-AVERAGE(Table2[1Y Return vs Nifty]))/_xlfn.STDEV.P(Table2[1Y Return vs Nifty])</f>
        <v>-0.94431203978320866</v>
      </c>
      <c r="I625">
        <v>-1.9251444600284</v>
      </c>
      <c r="J625">
        <f>(Table2[[#This Row],[1M Return vs Nifty]]-AVERAGE(Table2[1M Return vs Nifty]))/_xlfn.STDEV.P(Table2[1M Return vs Nifty])</f>
        <v>-0.25895699778479025</v>
      </c>
      <c r="K625">
        <v>-16.709058140871701</v>
      </c>
      <c r="L625">
        <f>(Table2[[#This Row],[6M Return vs Nifty]]-AVERAGE(Table2[6M Return vs Nifty]))/_xlfn.STDEV.P(Table2[6M Return vs Nifty])</f>
        <v>-0.84739599049992054</v>
      </c>
      <c r="M625">
        <v>1.55313570554744</v>
      </c>
      <c r="N625">
        <f>(Table2[[#This Row],[1W Return vs Nifty]]-AVERAGE(Table2[1W Return vs Nifty]))/_xlfn.STDEV.P(Table2[1W Return vs Nifty])</f>
        <v>-0.277156798917993</v>
      </c>
      <c r="O625">
        <v>121.34</v>
      </c>
      <c r="P625">
        <v>123.183483027462</v>
      </c>
      <c r="Q625">
        <v>126.250233457817</v>
      </c>
      <c r="R625">
        <v>32.797026661617103</v>
      </c>
      <c r="S625" s="1">
        <f>(Table2[[#This Row],[Close Price]]-Table2[[#This Row],[20D EMA]])/Table2[[#This Row],[20D EMA]]</f>
        <v>-2.0191198285808495E-2</v>
      </c>
      <c r="T625" s="1">
        <f>(Table2[[#This Row],[Close Price]]-Table2[[#This Row],[50D EMA]])/Table2[[#This Row],[50D EMA]]</f>
        <v>-3.4854372696255326E-2</v>
      </c>
      <c r="U625" s="1">
        <f>(Table2[[#This Row],[Close Price]]-Table2[[#This Row],[200D EMA]])/Table2[[#This Row],[200D EMA]]</f>
        <v>-5.8298771069411288E-2</v>
      </c>
      <c r="V625">
        <v>1.1226237081716901</v>
      </c>
      <c r="W625">
        <v>117.25</v>
      </c>
      <c r="X625">
        <v>119.5</v>
      </c>
      <c r="Y625">
        <v>117.25</v>
      </c>
      <c r="Z625">
        <v>123.65</v>
      </c>
      <c r="AA625">
        <v>117.25</v>
      </c>
      <c r="AB625">
        <v>123.65</v>
      </c>
      <c r="AC625" s="1">
        <f>(Table2[[#This Row],[Close Price]]/Table2[[#This Row],[Day Low]])-1</f>
        <v>1.3987206823027787E-2</v>
      </c>
      <c r="AD625" s="1">
        <f>(Table2[[#This Row],[Day High]]/Table2[[#This Row],[Close Price]])-1</f>
        <v>5.1307931701571885E-3</v>
      </c>
      <c r="AE625" s="1">
        <f>(Table2[[#This Row],[Close Price]]/Table2[[#This Row],[Current Week Low]])-1</f>
        <v>1.3987206823027787E-2</v>
      </c>
      <c r="AF625" s="1">
        <f>(Table2[[#This Row],[Current Week High]]/Table2[[#This Row],[Close Price]])-1</f>
        <v>4.0037008999916024E-2</v>
      </c>
      <c r="AG625" s="1">
        <f>(Table2[[#This Row],[Close Price]]/Table2[[#This Row],[Current Month Low]])-1</f>
        <v>1.3987206823027787E-2</v>
      </c>
      <c r="AH625" s="1">
        <f>(Table2[[#This Row],[Current Month High]]/Table2[[#This Row],[Close Price]])-1</f>
        <v>4.0037008999916024E-2</v>
      </c>
      <c r="AI625">
        <v>37.480023551181702</v>
      </c>
      <c r="AJ625">
        <v>8.1801637852593192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</v>
      </c>
      <c r="AM625" t="s">
        <v>3174</v>
      </c>
      <c r="AN625">
        <v>-2.91</v>
      </c>
      <c r="AO625" t="s">
        <v>3174</v>
      </c>
      <c r="AP625">
        <v>2.0655935037042002E-2</v>
      </c>
      <c r="AQ625">
        <f>(Table2[[#This Row],[Sharpe Ratio]]-AVERAGE(Table2[Sharpe Ratio]))/_xlfn.STDEV.P(Table2[Sharpe Ratio])</f>
        <v>-0.47615909900688591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642</v>
      </c>
      <c r="AT625">
        <f>_xlfn.RANK.AVG(Table2[[#This Row],[6M Return vs Nifty Z-Score]],Table2[6M Return vs Nifty Z-Score])</f>
        <v>605</v>
      </c>
      <c r="AU625">
        <f>_xlfn.RANK.AVG(Table2[[#This Row],[Sharpe Ratio Z-Score]],Table2[Sharpe Ratio Z-Score])</f>
        <v>457</v>
      </c>
      <c r="AV625">
        <f>(Table2[[#This Row],[Rank 1Y]]+Table2[[#This Row],[Rank 6M]]+Table2[[#This Row],[Rank Sharpe]])/3</f>
        <v>568</v>
      </c>
    </row>
    <row r="626" spans="1:48" x14ac:dyDescent="0.3">
      <c r="A626" t="s">
        <v>267</v>
      </c>
      <c r="B626" t="s">
        <v>268</v>
      </c>
      <c r="C626" t="s">
        <v>3131</v>
      </c>
      <c r="D626" t="s">
        <v>195</v>
      </c>
      <c r="E626">
        <v>101455.965005345</v>
      </c>
      <c r="F626">
        <v>572.45000000000005</v>
      </c>
      <c r="G626">
        <v>-25.6226064390579</v>
      </c>
      <c r="H626">
        <f>(Table2[[#This Row],[1Y Return vs Nifty]]-AVERAGE(Table2[1Y Return vs Nifty]))/_xlfn.STDEV.P(Table2[1Y Return vs Nifty])</f>
        <v>-0.86010675239742429</v>
      </c>
      <c r="I626">
        <v>-8.35746692433632</v>
      </c>
      <c r="J626">
        <f>(Table2[[#This Row],[1M Return vs Nifty]]-AVERAGE(Table2[1M Return vs Nifty]))/_xlfn.STDEV.P(Table2[1M Return vs Nifty])</f>
        <v>-0.84749543690869633</v>
      </c>
      <c r="K626">
        <v>2.0175739067078799</v>
      </c>
      <c r="L626">
        <f>(Table2[[#This Row],[6M Return vs Nifty]]-AVERAGE(Table2[6M Return vs Nifty]))/_xlfn.STDEV.P(Table2[6M Return vs Nifty])</f>
        <v>-0.22651314128077352</v>
      </c>
      <c r="M626">
        <v>-2.9426059943401199</v>
      </c>
      <c r="N626">
        <f>(Table2[[#This Row],[1W Return vs Nifty]]-AVERAGE(Table2[1W Return vs Nifty]))/_xlfn.STDEV.P(Table2[1W Return vs Nifty])</f>
        <v>-1.3650863638091553</v>
      </c>
      <c r="O626">
        <v>630.92999999999995</v>
      </c>
      <c r="P626">
        <v>632.16992879083398</v>
      </c>
      <c r="Q626">
        <v>591.75345045572703</v>
      </c>
      <c r="R626">
        <v>12.9343367838189</v>
      </c>
      <c r="S626" s="1">
        <f>(Table2[[#This Row],[Close Price]]-Table2[[#This Row],[20D EMA]])/Table2[[#This Row],[20D EMA]]</f>
        <v>-9.2688570839871157E-2</v>
      </c>
      <c r="T626" s="1">
        <f>(Table2[[#This Row],[Close Price]]-Table2[[#This Row],[50D EMA]])/Table2[[#This Row],[50D EMA]]</f>
        <v>-9.4468158118595769E-2</v>
      </c>
      <c r="U626" s="1">
        <f>(Table2[[#This Row],[Close Price]]-Table2[[#This Row],[200D EMA]])/Table2[[#This Row],[200D EMA]]</f>
        <v>-3.2620765355674437E-2</v>
      </c>
      <c r="V626">
        <v>1.56862644818427</v>
      </c>
      <c r="W626">
        <v>571.04999999999995</v>
      </c>
      <c r="X626">
        <v>585</v>
      </c>
      <c r="Y626">
        <v>571</v>
      </c>
      <c r="Z626">
        <v>635.79999999999995</v>
      </c>
      <c r="AA626">
        <v>571</v>
      </c>
      <c r="AB626">
        <v>629.75</v>
      </c>
      <c r="AC626" s="1">
        <f>(Table2[[#This Row],[Close Price]]/Table2[[#This Row],[Day Low]])-1</f>
        <v>2.4516242010332867E-3</v>
      </c>
      <c r="AD626" s="1">
        <f>(Table2[[#This Row],[Day High]]/Table2[[#This Row],[Close Price]])-1</f>
        <v>2.1923312079657586E-2</v>
      </c>
      <c r="AE626" s="1">
        <f>(Table2[[#This Row],[Close Price]]/Table2[[#This Row],[Current Week Low]])-1</f>
        <v>2.5394045534150589E-3</v>
      </c>
      <c r="AF626" s="1">
        <f>(Table2[[#This Row],[Current Week High]]/Table2[[#This Row],[Close Price]])-1</f>
        <v>0.11066468687221565</v>
      </c>
      <c r="AG626" s="1">
        <f>(Table2[[#This Row],[Close Price]]/Table2[[#This Row],[Current Month Low]])-1</f>
        <v>2.5394045534150589E-3</v>
      </c>
      <c r="AH626" s="1">
        <f>(Table2[[#This Row],[Current Month High]]/Table2[[#This Row],[Close Price]])-1</f>
        <v>0.10009607826010991</v>
      </c>
      <c r="AI626">
        <v>17.390165079919601</v>
      </c>
      <c r="AJ626">
        <v>17.017579721995101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-0.15</v>
      </c>
      <c r="AM626" t="s">
        <v>3174</v>
      </c>
      <c r="AN626">
        <v>-13.28</v>
      </c>
      <c r="AO626" t="s">
        <v>3174</v>
      </c>
      <c r="AP626">
        <v>-8.3038470979209994E-2</v>
      </c>
      <c r="AQ626">
        <f>(Table2[[#This Row],[Sharpe Ratio]]-AVERAGE(Table2[Sharpe Ratio]))/_xlfn.STDEV.P(Table2[Sharpe Ratio])</f>
        <v>-1.6868023500005227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608</v>
      </c>
      <c r="AT626">
        <f>_xlfn.RANK.AVG(Table2[[#This Row],[6M Return vs Nifty Z-Score]],Table2[6M Return vs Nifty Z-Score])</f>
        <v>400</v>
      </c>
      <c r="AU626">
        <f>_xlfn.RANK.AVG(Table2[[#This Row],[Sharpe Ratio Z-Score]],Table2[Sharpe Ratio Z-Score])</f>
        <v>698</v>
      </c>
      <c r="AV626">
        <f>(Table2[[#This Row],[Rank 1Y]]+Table2[[#This Row],[Rank 6M]]+Table2[[#This Row],[Rank Sharpe]])/3</f>
        <v>568.66666666666663</v>
      </c>
    </row>
    <row r="627" spans="1:48" x14ac:dyDescent="0.3">
      <c r="A627" t="s">
        <v>472</v>
      </c>
      <c r="B627" t="s">
        <v>473</v>
      </c>
      <c r="C627" t="s">
        <v>3137</v>
      </c>
      <c r="D627" t="s">
        <v>77</v>
      </c>
      <c r="E627">
        <v>45702.725132624997</v>
      </c>
      <c r="F627">
        <v>2433.75</v>
      </c>
      <c r="G627">
        <v>-7.4175157851275202</v>
      </c>
      <c r="H627">
        <f>(Table2[[#This Row],[1Y Return vs Nifty]]-AVERAGE(Table2[1Y Return vs Nifty]))/_xlfn.STDEV.P(Table2[1Y Return vs Nifty])</f>
        <v>-0.55007837013674454</v>
      </c>
      <c r="I627">
        <v>6.3470021795975198</v>
      </c>
      <c r="J627">
        <f>(Table2[[#This Row],[1M Return vs Nifty]]-AVERAGE(Table2[1M Return vs Nifty]))/_xlfn.STDEV.P(Table2[1M Return vs Nifty])</f>
        <v>0.49791989986827584</v>
      </c>
      <c r="K627">
        <v>-18.079292235616901</v>
      </c>
      <c r="L627">
        <f>(Table2[[#This Row],[6M Return vs Nifty]]-AVERAGE(Table2[6M Return vs Nifty]))/_xlfn.STDEV.P(Table2[6M Return vs Nifty])</f>
        <v>-0.89282620169225169</v>
      </c>
      <c r="M627">
        <v>5.2160999965276904</v>
      </c>
      <c r="N627">
        <f>(Table2[[#This Row],[1W Return vs Nifty]]-AVERAGE(Table2[1W Return vs Nifty]))/_xlfn.STDEV.P(Table2[1W Return vs Nifty])</f>
        <v>0.60924802887664553</v>
      </c>
      <c r="O627">
        <v>2458.83</v>
      </c>
      <c r="P627">
        <v>2459.3361639969899</v>
      </c>
      <c r="Q627">
        <v>2419.1350930775302</v>
      </c>
      <c r="R627">
        <v>39.219732335939</v>
      </c>
      <c r="S627" s="1">
        <f>(Table2[[#This Row],[Close Price]]-Table2[[#This Row],[20D EMA]])/Table2[[#This Row],[20D EMA]]</f>
        <v>-1.0199973157965345E-2</v>
      </c>
      <c r="T627" s="1">
        <f>(Table2[[#This Row],[Close Price]]-Table2[[#This Row],[50D EMA]])/Table2[[#This Row],[50D EMA]]</f>
        <v>-1.0403687129703498E-2</v>
      </c>
      <c r="U627" s="1">
        <f>(Table2[[#This Row],[Close Price]]-Table2[[#This Row],[200D EMA]])/Table2[[#This Row],[200D EMA]]</f>
        <v>6.0413769219796977E-3</v>
      </c>
      <c r="V627">
        <v>0.83434922046089799</v>
      </c>
      <c r="W627">
        <v>2415.0500000000002</v>
      </c>
      <c r="X627">
        <v>2482.15</v>
      </c>
      <c r="Y627">
        <v>2415.0500000000002</v>
      </c>
      <c r="Z627">
        <v>2544.9</v>
      </c>
      <c r="AA627">
        <v>2415.0500000000002</v>
      </c>
      <c r="AB627">
        <v>2519.4</v>
      </c>
      <c r="AC627" s="1">
        <f>(Table2[[#This Row],[Close Price]]/Table2[[#This Row],[Day Low]])-1</f>
        <v>7.7431109086767425E-3</v>
      </c>
      <c r="AD627" s="1">
        <f>(Table2[[#This Row],[Day High]]/Table2[[#This Row],[Close Price]])-1</f>
        <v>1.9887005649717571E-2</v>
      </c>
      <c r="AE627" s="1">
        <f>(Table2[[#This Row],[Close Price]]/Table2[[#This Row],[Current Week Low]])-1</f>
        <v>7.7431109086767425E-3</v>
      </c>
      <c r="AF627" s="1">
        <f>(Table2[[#This Row],[Current Week High]]/Table2[[#This Row],[Close Price]])-1</f>
        <v>4.5670261941448409E-2</v>
      </c>
      <c r="AG627" s="1">
        <f>(Table2[[#This Row],[Close Price]]/Table2[[#This Row],[Current Month Low]])-1</f>
        <v>7.7431109086767425E-3</v>
      </c>
      <c r="AH627" s="1">
        <f>(Table2[[#This Row],[Current Month High]]/Table2[[#This Row],[Close Price]])-1</f>
        <v>3.5192604006163419E-2</v>
      </c>
      <c r="AI627">
        <v>16.856702619414399</v>
      </c>
      <c r="AJ627">
        <v>34.983361064891803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-0.09</v>
      </c>
      <c r="AM627" t="s">
        <v>3174</v>
      </c>
      <c r="AN627">
        <v>-2.91</v>
      </c>
      <c r="AO627" t="s">
        <v>3174</v>
      </c>
      <c r="AP627">
        <v>-2.0569497638546999E-2</v>
      </c>
      <c r="AQ627">
        <f>(Table2[[#This Row],[Sharpe Ratio]]-AVERAGE(Table2[Sharpe Ratio]))/_xlfn.STDEV.P(Table2[Sharpe Ratio])</f>
        <v>-0.95747042288073214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487</v>
      </c>
      <c r="AT627">
        <f>_xlfn.RANK.AVG(Table2[[#This Row],[6M Return vs Nifty Z-Score]],Table2[6M Return vs Nifty Z-Score])</f>
        <v>614</v>
      </c>
      <c r="AU627">
        <f>_xlfn.RANK.AVG(Table2[[#This Row],[Sharpe Ratio Z-Score]],Table2[Sharpe Ratio Z-Score])</f>
        <v>610</v>
      </c>
      <c r="AV627">
        <f>(Table2[[#This Row],[Rank 1Y]]+Table2[[#This Row],[Rank 6M]]+Table2[[#This Row],[Rank Sharpe]])/3</f>
        <v>570.33333333333337</v>
      </c>
    </row>
    <row r="628" spans="1:48" x14ac:dyDescent="0.3">
      <c r="A628" t="s">
        <v>1658</v>
      </c>
      <c r="B628" t="s">
        <v>1659</v>
      </c>
      <c r="C628" t="s">
        <v>3141</v>
      </c>
      <c r="D628" t="s">
        <v>271</v>
      </c>
      <c r="E628">
        <v>5407.0915343199904</v>
      </c>
      <c r="F628">
        <v>681.8</v>
      </c>
      <c r="G628">
        <v>-24.903313810719201</v>
      </c>
      <c r="H628">
        <f>(Table2[[#This Row],[1Y Return vs Nifty]]-AVERAGE(Table2[1Y Return vs Nifty]))/_xlfn.STDEV.P(Table2[1Y Return vs Nifty])</f>
        <v>-0.84785736928942335</v>
      </c>
      <c r="I628">
        <v>-3.7507345559402401</v>
      </c>
      <c r="J628">
        <f>(Table2[[#This Row],[1M Return vs Nifty]]-AVERAGE(Table2[1M Return vs Nifty]))/_xlfn.STDEV.P(Table2[1M Return vs Nifty])</f>
        <v>-0.42599308024021465</v>
      </c>
      <c r="K628">
        <v>-14.353268936047</v>
      </c>
      <c r="L628">
        <f>(Table2[[#This Row],[6M Return vs Nifty]]-AVERAGE(Table2[6M Return vs Nifty]))/_xlfn.STDEV.P(Table2[6M Return vs Nifty])</f>
        <v>-0.76928962786434352</v>
      </c>
      <c r="M628">
        <v>5.8573490035328204</v>
      </c>
      <c r="N628">
        <f>(Table2[[#This Row],[1W Return vs Nifty]]-AVERAGE(Table2[1W Return vs Nifty]))/_xlfn.STDEV.P(Table2[1W Return vs Nifty])</f>
        <v>0.76442459366804116</v>
      </c>
      <c r="O628">
        <v>698.06</v>
      </c>
      <c r="P628">
        <v>720.56531050120202</v>
      </c>
      <c r="Q628">
        <v>702.77766055726897</v>
      </c>
      <c r="R628">
        <v>44.005793144266697</v>
      </c>
      <c r="S628" s="1">
        <f>(Table2[[#This Row],[Close Price]]-Table2[[#This Row],[20D EMA]])/Table2[[#This Row],[20D EMA]]</f>
        <v>-2.3293126665329615E-2</v>
      </c>
      <c r="T628" s="1">
        <f>(Table2[[#This Row],[Close Price]]-Table2[[#This Row],[50D EMA]])/Table2[[#This Row],[50D EMA]]</f>
        <v>-5.3798468974641821E-2</v>
      </c>
      <c r="U628" s="1">
        <f>(Table2[[#This Row],[Close Price]]-Table2[[#This Row],[200D EMA]])/Table2[[#This Row],[200D EMA]]</f>
        <v>-2.9849640554360735E-2</v>
      </c>
      <c r="V628">
        <v>0.95696698940452396</v>
      </c>
      <c r="W628">
        <v>677</v>
      </c>
      <c r="X628">
        <v>704</v>
      </c>
      <c r="Y628">
        <v>661.6</v>
      </c>
      <c r="Z628">
        <v>715</v>
      </c>
      <c r="AA628">
        <v>673.4</v>
      </c>
      <c r="AB628">
        <v>715</v>
      </c>
      <c r="AC628" s="1">
        <f>(Table2[[#This Row],[Close Price]]/Table2[[#This Row],[Day Low]])-1</f>
        <v>7.0901033973411742E-3</v>
      </c>
      <c r="AD628" s="1">
        <f>(Table2[[#This Row],[Day High]]/Table2[[#This Row],[Close Price]])-1</f>
        <v>3.2560868289821077E-2</v>
      </c>
      <c r="AE628" s="1">
        <f>(Table2[[#This Row],[Close Price]]/Table2[[#This Row],[Current Week Low]])-1</f>
        <v>3.0532043530834274E-2</v>
      </c>
      <c r="AF628" s="1">
        <f>(Table2[[#This Row],[Current Week High]]/Table2[[#This Row],[Close Price]])-1</f>
        <v>4.8694631856849524E-2</v>
      </c>
      <c r="AG628" s="1">
        <f>(Table2[[#This Row],[Close Price]]/Table2[[#This Row],[Current Month Low]])-1</f>
        <v>1.2474012474012364E-2</v>
      </c>
      <c r="AH628" s="1">
        <f>(Table2[[#This Row],[Current Month High]]/Table2[[#This Row],[Close Price]])-1</f>
        <v>4.8694631856849524E-2</v>
      </c>
      <c r="AI628">
        <v>29.6274567321795</v>
      </c>
      <c r="AJ628">
        <v>17.430244574578001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-0.11</v>
      </c>
      <c r="AM628" t="s">
        <v>3174</v>
      </c>
      <c r="AN628">
        <v>-3.26</v>
      </c>
      <c r="AO628" t="s">
        <v>3174</v>
      </c>
      <c r="AQ628">
        <f>(Table2[[#This Row],[Sharpe Ratio]]-AVERAGE(Table2[Sharpe Ratio]))/_xlfn.STDEV.P(Table2[Sharpe Ratio])</f>
        <v>-0.71731934386752538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602</v>
      </c>
      <c r="AT628">
        <f>_xlfn.RANK.AVG(Table2[[#This Row],[6M Return vs Nifty Z-Score]],Table2[6M Return vs Nifty Z-Score])</f>
        <v>573</v>
      </c>
      <c r="AU628">
        <f>_xlfn.RANK.AVG(Table2[[#This Row],[Sharpe Ratio Z-Score]],Table2[Sharpe Ratio Z-Score])</f>
        <v>541.5</v>
      </c>
      <c r="AV628">
        <f>(Table2[[#This Row],[Rank 1Y]]+Table2[[#This Row],[Rank 6M]]+Table2[[#This Row],[Rank Sharpe]])/3</f>
        <v>572.16666666666663</v>
      </c>
    </row>
    <row r="629" spans="1:48" x14ac:dyDescent="0.3">
      <c r="A629" t="s">
        <v>22</v>
      </c>
      <c r="B629" t="s">
        <v>23</v>
      </c>
      <c r="C629" t="s">
        <v>3129</v>
      </c>
      <c r="D629" t="s">
        <v>24</v>
      </c>
      <c r="E629">
        <v>1264913.9697519599</v>
      </c>
      <c r="F629">
        <v>1657.65</v>
      </c>
      <c r="G629">
        <v>-20.326733462084601</v>
      </c>
      <c r="H629">
        <f>(Table2[[#This Row],[1Y Return vs Nifty]]-AVERAGE(Table2[1Y Return vs Nifty]))/_xlfn.STDEV.P(Table2[1Y Return vs Nifty])</f>
        <v>-0.76991928983982305</v>
      </c>
      <c r="I629">
        <v>3.5486139062992401</v>
      </c>
      <c r="J629">
        <f>(Table2[[#This Row],[1M Return vs Nifty]]-AVERAGE(Table2[1M Return vs Nifty]))/_xlfn.STDEV.P(Table2[1M Return vs Nifty])</f>
        <v>0.24187566770044475</v>
      </c>
      <c r="K629">
        <v>-2.5903048918018601</v>
      </c>
      <c r="L629">
        <f>(Table2[[#This Row],[6M Return vs Nifty]]-AVERAGE(Table2[6M Return vs Nifty]))/_xlfn.STDEV.P(Table2[6M Return vs Nifty])</f>
        <v>-0.37928769839314042</v>
      </c>
      <c r="M629">
        <v>-0.79177924614143902</v>
      </c>
      <c r="N629">
        <f>(Table2[[#This Row],[1W Return vs Nifty]]-AVERAGE(Table2[1W Return vs Nifty]))/_xlfn.STDEV.P(Table2[1W Return vs Nifty])</f>
        <v>-0.84460539214154651</v>
      </c>
      <c r="O629">
        <v>1702.83</v>
      </c>
      <c r="P629">
        <v>1669.80818322915</v>
      </c>
      <c r="Q629">
        <v>1598.32452482441</v>
      </c>
      <c r="R629">
        <v>28.335089515579199</v>
      </c>
      <c r="S629" s="1">
        <f>(Table2[[#This Row],[Close Price]]-Table2[[#This Row],[20D EMA]])/Table2[[#This Row],[20D EMA]]</f>
        <v>-2.6532302108842245E-2</v>
      </c>
      <c r="T629" s="1">
        <f>(Table2[[#This Row],[Close Price]]-Table2[[#This Row],[50D EMA]])/Table2[[#This Row],[50D EMA]]</f>
        <v>-7.2811855584740794E-3</v>
      </c>
      <c r="U629" s="1">
        <f>(Table2[[#This Row],[Close Price]]-Table2[[#This Row],[200D EMA]])/Table2[[#This Row],[200D EMA]]</f>
        <v>3.7117290171160659E-2</v>
      </c>
      <c r="V629">
        <v>0.85840304888970198</v>
      </c>
      <c r="W629">
        <v>1653</v>
      </c>
      <c r="X629">
        <v>1690.65</v>
      </c>
      <c r="Y629">
        <v>1653</v>
      </c>
      <c r="Z629">
        <v>1751.45</v>
      </c>
      <c r="AA629">
        <v>1653</v>
      </c>
      <c r="AB629">
        <v>1742</v>
      </c>
      <c r="AC629" s="1">
        <f>(Table2[[#This Row],[Close Price]]/Table2[[#This Row],[Day Low]])-1</f>
        <v>2.8130671506352289E-3</v>
      </c>
      <c r="AD629" s="1">
        <f>(Table2[[#This Row],[Day High]]/Table2[[#This Row],[Close Price]])-1</f>
        <v>1.9907700660573679E-2</v>
      </c>
      <c r="AE629" s="1">
        <f>(Table2[[#This Row],[Close Price]]/Table2[[#This Row],[Current Week Low]])-1</f>
        <v>2.8130671506352289E-3</v>
      </c>
      <c r="AF629" s="1">
        <f>(Table2[[#This Row],[Current Week High]]/Table2[[#This Row],[Close Price]])-1</f>
        <v>5.6586130968539816E-2</v>
      </c>
      <c r="AG629" s="1">
        <f>(Table2[[#This Row],[Close Price]]/Table2[[#This Row],[Current Month Low]])-1</f>
        <v>2.8130671506352289E-3</v>
      </c>
      <c r="AH629" s="1">
        <f>(Table2[[#This Row],[Current Month High]]/Table2[[#This Row],[Close Price]])-1</f>
        <v>5.0885289415738999E-2</v>
      </c>
      <c r="AI629">
        <v>8.2254999547552092</v>
      </c>
      <c r="AJ629">
        <v>21.568699350958902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0.04</v>
      </c>
      <c r="AM629" t="s">
        <v>3175</v>
      </c>
      <c r="AN629">
        <v>-0.67</v>
      </c>
      <c r="AO629" t="s">
        <v>3174</v>
      </c>
      <c r="AP629">
        <v>-7.6137970694753004E-2</v>
      </c>
      <c r="AQ629">
        <f>(Table2[[#This Row],[Sharpe Ratio]]-AVERAGE(Table2[Sharpe Ratio]))/_xlfn.STDEV.P(Table2[Sharpe Ratio])</f>
        <v>-1.6062382731249756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-3.3581749857990406</v>
      </c>
      <c r="AS629">
        <f>_xlfn.RANK.AVG(Table2[[#This Row],[1Y Return vs Nifty Z-Score]],Table2[1Y Return vs Nifty Z-Score])</f>
        <v>579</v>
      </c>
      <c r="AT629">
        <f>_xlfn.RANK.AVG(Table2[[#This Row],[6M Return vs Nifty Z-Score]],Table2[6M Return vs Nifty Z-Score])</f>
        <v>449</v>
      </c>
      <c r="AU629">
        <f>_xlfn.RANK.AVG(Table2[[#This Row],[Sharpe Ratio Z-Score]],Table2[Sharpe Ratio Z-Score])</f>
        <v>690</v>
      </c>
      <c r="AV629">
        <f>(Table2[[#This Row],[Rank 1Y]]+Table2[[#This Row],[Rank 6M]]+Table2[[#This Row],[Rank Sharpe]])/3</f>
        <v>572.66666666666663</v>
      </c>
    </row>
    <row r="630" spans="1:48" x14ac:dyDescent="0.3">
      <c r="A630" t="s">
        <v>16</v>
      </c>
      <c r="B630" t="s">
        <v>17</v>
      </c>
      <c r="C630" t="s">
        <v>3127</v>
      </c>
      <c r="D630" t="s">
        <v>18</v>
      </c>
      <c r="E630">
        <v>1876309.13672727</v>
      </c>
      <c r="F630">
        <v>2773.05</v>
      </c>
      <c r="G630">
        <v>-8.8715704942670897</v>
      </c>
      <c r="H630">
        <f>(Table2[[#This Row],[1Y Return vs Nifty]]-AVERAGE(Table2[1Y Return vs Nifty]))/_xlfn.STDEV.P(Table2[1Y Return vs Nifty])</f>
        <v>-0.57484057746449213</v>
      </c>
      <c r="I630">
        <v>-5.5304414331476197</v>
      </c>
      <c r="J630">
        <f>(Table2[[#This Row],[1M Return vs Nifty]]-AVERAGE(Table2[1M Return vs Nifty]))/_xlfn.STDEV.P(Table2[1M Return vs Nifty])</f>
        <v>-0.58883098418886393</v>
      </c>
      <c r="K630">
        <v>-16.3260731723779</v>
      </c>
      <c r="L630">
        <f>(Table2[[#This Row],[6M Return vs Nifty]]-AVERAGE(Table2[6M Return vs Nifty]))/_xlfn.STDEV.P(Table2[6M Return vs Nifty])</f>
        <v>-0.83469809598037337</v>
      </c>
      <c r="M630">
        <v>-1.7196039555771601</v>
      </c>
      <c r="N630">
        <f>(Table2[[#This Row],[1W Return vs Nifty]]-AVERAGE(Table2[1W Return vs Nifty]))/_xlfn.STDEV.P(Table2[1W Return vs Nifty])</f>
        <v>-1.0691307318551067</v>
      </c>
      <c r="O630">
        <v>2938.66</v>
      </c>
      <c r="P630">
        <v>2964.0414254358998</v>
      </c>
      <c r="Q630">
        <v>2865.3613800445701</v>
      </c>
      <c r="R630">
        <v>21.6212143976982</v>
      </c>
      <c r="S630" s="1">
        <f>(Table2[[#This Row],[Close Price]]-Table2[[#This Row],[20D EMA]])/Table2[[#This Row],[20D EMA]]</f>
        <v>-5.6355617866646592E-2</v>
      </c>
      <c r="T630" s="1">
        <f>(Table2[[#This Row],[Close Price]]-Table2[[#This Row],[50D EMA]])/Table2[[#This Row],[50D EMA]]</f>
        <v>-6.443615254392468E-2</v>
      </c>
      <c r="U630" s="1">
        <f>(Table2[[#This Row],[Close Price]]-Table2[[#This Row],[200D EMA]])/Table2[[#This Row],[200D EMA]]</f>
        <v>-3.2216313337459029E-2</v>
      </c>
      <c r="V630">
        <v>1.6606560876105201</v>
      </c>
      <c r="W630">
        <v>2763.55</v>
      </c>
      <c r="X630">
        <v>2834.7</v>
      </c>
      <c r="Y630">
        <v>2763.55</v>
      </c>
      <c r="Z630">
        <v>3049.95</v>
      </c>
      <c r="AA630">
        <v>2763.55</v>
      </c>
      <c r="AB630">
        <v>2975.9</v>
      </c>
      <c r="AC630" s="1">
        <f>(Table2[[#This Row],[Close Price]]/Table2[[#This Row],[Day Low]])-1</f>
        <v>3.4376074252320254E-3</v>
      </c>
      <c r="AD630" s="1">
        <f>(Table2[[#This Row],[Day High]]/Table2[[#This Row],[Close Price]])-1</f>
        <v>2.2231838589278796E-2</v>
      </c>
      <c r="AE630" s="1">
        <f>(Table2[[#This Row],[Close Price]]/Table2[[#This Row],[Current Week Low]])-1</f>
        <v>3.4376074252320254E-3</v>
      </c>
      <c r="AF630" s="1">
        <f>(Table2[[#This Row],[Current Week High]]/Table2[[#This Row],[Close Price]])-1</f>
        <v>9.9853951425325826E-2</v>
      </c>
      <c r="AG630" s="1">
        <f>(Table2[[#This Row],[Close Price]]/Table2[[#This Row],[Current Month Low]])-1</f>
        <v>3.4376074252320254E-3</v>
      </c>
      <c r="AH630" s="1">
        <f>(Table2[[#This Row],[Current Month High]]/Table2[[#This Row],[Close Price]])-1</f>
        <v>7.315050215466723E-2</v>
      </c>
      <c r="AI630">
        <v>16.031084906510799</v>
      </c>
      <c r="AJ630">
        <v>24.895284421024101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</v>
      </c>
      <c r="AM630" t="s">
        <v>3174</v>
      </c>
      <c r="AN630">
        <v>-5.83</v>
      </c>
      <c r="AO630" t="s">
        <v>3174</v>
      </c>
      <c r="AP630">
        <v>-3.6927807784970998E-2</v>
      </c>
      <c r="AQ630">
        <f>(Table2[[#This Row],[Sharpe Ratio]]-AVERAGE(Table2[Sharpe Ratio]))/_xlfn.STDEV.P(Table2[Sharpe Ratio])</f>
        <v>-1.1484554387293697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501</v>
      </c>
      <c r="AT630">
        <f>_xlfn.RANK.AVG(Table2[[#This Row],[6M Return vs Nifty Z-Score]],Table2[6M Return vs Nifty Z-Score])</f>
        <v>598</v>
      </c>
      <c r="AU630">
        <f>_xlfn.RANK.AVG(Table2[[#This Row],[Sharpe Ratio Z-Score]],Table2[Sharpe Ratio Z-Score])</f>
        <v>642</v>
      </c>
      <c r="AV630">
        <f>(Table2[[#This Row],[Rank 1Y]]+Table2[[#This Row],[Rank 6M]]+Table2[[#This Row],[Rank Sharpe]])/3</f>
        <v>580.33333333333337</v>
      </c>
    </row>
    <row r="631" spans="1:48" x14ac:dyDescent="0.3">
      <c r="A631" t="s">
        <v>1996</v>
      </c>
      <c r="B631" t="s">
        <v>1997</v>
      </c>
      <c r="C631" t="s">
        <v>3131</v>
      </c>
      <c r="D631" t="s">
        <v>195</v>
      </c>
      <c r="E631">
        <v>3430.1927356659999</v>
      </c>
      <c r="F631">
        <v>240.22</v>
      </c>
      <c r="G631">
        <v>-22.3861891815347</v>
      </c>
      <c r="H631">
        <f>(Table2[[#This Row],[1Y Return vs Nifty]]-AVERAGE(Table2[1Y Return vs Nifty]))/_xlfn.STDEV.P(Table2[1Y Return vs Nifty])</f>
        <v>-0.80499133299390491</v>
      </c>
      <c r="I631">
        <v>-14.6608500357778</v>
      </c>
      <c r="J631">
        <f>(Table2[[#This Row],[1M Return vs Nifty]]-AVERAGE(Table2[1M Return vs Nifty]))/_xlfn.STDEV.P(Table2[1M Return vs Nifty])</f>
        <v>-1.4242363074407383</v>
      </c>
      <c r="K631">
        <v>-8.09336757783006</v>
      </c>
      <c r="L631">
        <f>(Table2[[#This Row],[6M Return vs Nifty]]-AVERAGE(Table2[6M Return vs Nifty]))/_xlfn.STDEV.P(Table2[6M Return vs Nifty])</f>
        <v>-0.56174214248386933</v>
      </c>
      <c r="M631">
        <v>0.84733374898141001</v>
      </c>
      <c r="N631">
        <f>(Table2[[#This Row],[1W Return vs Nifty]]-AVERAGE(Table2[1W Return vs Nifty]))/_xlfn.STDEV.P(Table2[1W Return vs Nifty])</f>
        <v>-0.44795460421125893</v>
      </c>
      <c r="O631">
        <v>253.52</v>
      </c>
      <c r="P631">
        <v>260.01686760009301</v>
      </c>
      <c r="Q631">
        <v>246.66910845166601</v>
      </c>
      <c r="R631">
        <v>27.976371822905001</v>
      </c>
      <c r="S631" s="1">
        <f>(Table2[[#This Row],[Close Price]]-Table2[[#This Row],[20D EMA]])/Table2[[#This Row],[20D EMA]]</f>
        <v>-5.2461344272641257E-2</v>
      </c>
      <c r="T631" s="1">
        <f>(Table2[[#This Row],[Close Price]]-Table2[[#This Row],[50D EMA]])/Table2[[#This Row],[50D EMA]]</f>
        <v>-7.6136859053854422E-2</v>
      </c>
      <c r="U631" s="1">
        <f>(Table2[[#This Row],[Close Price]]-Table2[[#This Row],[200D EMA]])/Table2[[#This Row],[200D EMA]]</f>
        <v>-2.6144775453022275E-2</v>
      </c>
      <c r="V631">
        <v>0.51964646659730795</v>
      </c>
      <c r="W631">
        <v>235</v>
      </c>
      <c r="X631">
        <v>243.09</v>
      </c>
      <c r="Y631">
        <v>234.53</v>
      </c>
      <c r="Z631">
        <v>251.25</v>
      </c>
      <c r="AA631">
        <v>234.53</v>
      </c>
      <c r="AB631">
        <v>250</v>
      </c>
      <c r="AC631" s="1">
        <f>(Table2[[#This Row],[Close Price]]/Table2[[#This Row],[Day Low]])-1</f>
        <v>2.2212765957446701E-2</v>
      </c>
      <c r="AD631" s="1">
        <f>(Table2[[#This Row],[Day High]]/Table2[[#This Row],[Close Price]])-1</f>
        <v>1.1947381566897119E-2</v>
      </c>
      <c r="AE631" s="1">
        <f>(Table2[[#This Row],[Close Price]]/Table2[[#This Row],[Current Week Low]])-1</f>
        <v>2.4261288534515923E-2</v>
      </c>
      <c r="AF631" s="1">
        <f>(Table2[[#This Row],[Current Week High]]/Table2[[#This Row],[Close Price]])-1</f>
        <v>4.5916243443510085E-2</v>
      </c>
      <c r="AG631" s="1">
        <f>(Table2[[#This Row],[Close Price]]/Table2[[#This Row],[Current Month Low]])-1</f>
        <v>2.4261288534515923E-2</v>
      </c>
      <c r="AH631" s="1">
        <f>(Table2[[#This Row],[Current Month High]]/Table2[[#This Row],[Close Price]])-1</f>
        <v>4.0712680043293759E-2</v>
      </c>
      <c r="AI631">
        <v>20.285571559403799</v>
      </c>
      <c r="AJ631">
        <v>20.260325406758401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-0.16</v>
      </c>
      <c r="AM631" t="s">
        <v>3174</v>
      </c>
      <c r="AN631">
        <v>-8.16</v>
      </c>
      <c r="AO631" t="s">
        <v>3174</v>
      </c>
      <c r="AP631">
        <v>-4.4275399215522003E-2</v>
      </c>
      <c r="AQ631">
        <f>(Table2[[#This Row],[Sharpe Ratio]]-AVERAGE(Table2[Sharpe Ratio]))/_xlfn.STDEV.P(Table2[Sharpe Ratio])</f>
        <v>-1.2342393524253612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585</v>
      </c>
      <c r="AT631">
        <f>_xlfn.RANK.AVG(Table2[[#This Row],[6M Return vs Nifty Z-Score]],Table2[6M Return vs Nifty Z-Score])</f>
        <v>510</v>
      </c>
      <c r="AU631">
        <f>_xlfn.RANK.AVG(Table2[[#This Row],[Sharpe Ratio Z-Score]],Table2[Sharpe Ratio Z-Score])</f>
        <v>653</v>
      </c>
      <c r="AV631">
        <f>(Table2[[#This Row],[Rank 1Y]]+Table2[[#This Row],[Rank 6M]]+Table2[[#This Row],[Rank Sharpe]])/3</f>
        <v>582.66666666666663</v>
      </c>
    </row>
    <row r="632" spans="1:48" x14ac:dyDescent="0.3">
      <c r="A632" t="s">
        <v>1395</v>
      </c>
      <c r="B632" t="s">
        <v>1396</v>
      </c>
      <c r="C632" t="s">
        <v>3143</v>
      </c>
      <c r="D632" t="s">
        <v>446</v>
      </c>
      <c r="E632">
        <v>7986.90513061</v>
      </c>
      <c r="F632">
        <v>505.15</v>
      </c>
      <c r="G632">
        <v>-25.6414580535513</v>
      </c>
      <c r="H632">
        <f>(Table2[[#This Row],[1Y Return vs Nifty]]-AVERAGE(Table2[1Y Return vs Nifty]))/_xlfn.STDEV.P(Table2[1Y Return vs Nifty])</f>
        <v>-0.86042779092755262</v>
      </c>
      <c r="I632">
        <v>1.0012970748475201</v>
      </c>
      <c r="J632">
        <f>(Table2[[#This Row],[1M Return vs Nifty]]-AVERAGE(Table2[1M Return vs Nifty]))/_xlfn.STDEV.P(Table2[1M Return vs Nifty])</f>
        <v>8.8037282484860566E-3</v>
      </c>
      <c r="K632">
        <v>-3.8872737331461802</v>
      </c>
      <c r="L632">
        <f>(Table2[[#This Row],[6M Return vs Nifty]]-AVERAGE(Table2[6M Return vs Nifty]))/_xlfn.STDEV.P(Table2[6M Return vs Nifty])</f>
        <v>-0.42228879477375725</v>
      </c>
      <c r="M632">
        <v>1.8473457257389301</v>
      </c>
      <c r="N632">
        <f>(Table2[[#This Row],[1W Return vs Nifty]]-AVERAGE(Table2[1W Return vs Nifty]))/_xlfn.STDEV.P(Table2[1W Return vs Nifty])</f>
        <v>-0.20596058689772656</v>
      </c>
      <c r="O632">
        <v>510.12</v>
      </c>
      <c r="P632">
        <v>511.72116290619198</v>
      </c>
      <c r="Q632">
        <v>498.42994422266599</v>
      </c>
      <c r="R632">
        <v>43.379191647282603</v>
      </c>
      <c r="S632" s="1">
        <f>(Table2[[#This Row],[Close Price]]-Table2[[#This Row],[20D EMA]])/Table2[[#This Row],[20D EMA]]</f>
        <v>-9.7428056143653002E-3</v>
      </c>
      <c r="T632" s="1">
        <f>(Table2[[#This Row],[Close Price]]-Table2[[#This Row],[50D EMA]])/Table2[[#This Row],[50D EMA]]</f>
        <v>-1.2841295968438611E-2</v>
      </c>
      <c r="U632" s="1">
        <f>(Table2[[#This Row],[Close Price]]-Table2[[#This Row],[200D EMA]])/Table2[[#This Row],[200D EMA]]</f>
        <v>1.3482447945246043E-2</v>
      </c>
      <c r="V632">
        <v>0.31655591753277101</v>
      </c>
      <c r="W632">
        <v>494.05</v>
      </c>
      <c r="X632">
        <v>511.75</v>
      </c>
      <c r="Y632">
        <v>494.05</v>
      </c>
      <c r="Z632">
        <v>529</v>
      </c>
      <c r="AA632">
        <v>494.05</v>
      </c>
      <c r="AB632">
        <v>529</v>
      </c>
      <c r="AC632" s="1">
        <f>(Table2[[#This Row],[Close Price]]/Table2[[#This Row],[Day Low]])-1</f>
        <v>2.2467361603076608E-2</v>
      </c>
      <c r="AD632" s="1">
        <f>(Table2[[#This Row],[Day High]]/Table2[[#This Row],[Close Price]])-1</f>
        <v>1.30654261110561E-2</v>
      </c>
      <c r="AE632" s="1">
        <f>(Table2[[#This Row],[Close Price]]/Table2[[#This Row],[Current Week Low]])-1</f>
        <v>2.2467361603076608E-2</v>
      </c>
      <c r="AF632" s="1">
        <f>(Table2[[#This Row],[Current Week High]]/Table2[[#This Row],[Close Price]])-1</f>
        <v>4.7213698901316548E-2</v>
      </c>
      <c r="AG632" s="1">
        <f>(Table2[[#This Row],[Close Price]]/Table2[[#This Row],[Current Month Low]])-1</f>
        <v>2.2467361603076608E-2</v>
      </c>
      <c r="AH632" s="1">
        <f>(Table2[[#This Row],[Current Month High]]/Table2[[#This Row],[Close Price]])-1</f>
        <v>4.7213698901316548E-2</v>
      </c>
      <c r="AI632">
        <v>25.487478966643501</v>
      </c>
      <c r="AJ632">
        <v>25.409632571995999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-0.06</v>
      </c>
      <c r="AM632" t="s">
        <v>3174</v>
      </c>
      <c r="AN632">
        <v>-2.3199999999999998</v>
      </c>
      <c r="AO632" t="s">
        <v>3174</v>
      </c>
      <c r="AP632">
        <v>-6.6956219507025003E-2</v>
      </c>
      <c r="AQ632">
        <f>(Table2[[#This Row],[Sharpe Ratio]]-AVERAGE(Table2[Sharpe Ratio]))/_xlfn.STDEV.P(Table2[Sharpe Ratio])</f>
        <v>-1.4990403486199304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609</v>
      </c>
      <c r="AT632">
        <f>_xlfn.RANK.AVG(Table2[[#This Row],[6M Return vs Nifty Z-Score]],Table2[6M Return vs Nifty Z-Score])</f>
        <v>461</v>
      </c>
      <c r="AU632">
        <f>_xlfn.RANK.AVG(Table2[[#This Row],[Sharpe Ratio Z-Score]],Table2[Sharpe Ratio Z-Score])</f>
        <v>682</v>
      </c>
      <c r="AV632">
        <f>(Table2[[#This Row],[Rank 1Y]]+Table2[[#This Row],[Rank 6M]]+Table2[[#This Row],[Rank Sharpe]])/3</f>
        <v>584</v>
      </c>
    </row>
    <row r="633" spans="1:48" x14ac:dyDescent="0.3">
      <c r="A633" t="s">
        <v>2192</v>
      </c>
      <c r="B633" t="s">
        <v>2193</v>
      </c>
      <c r="C633" t="s">
        <v>3131</v>
      </c>
      <c r="D633" t="s">
        <v>403</v>
      </c>
      <c r="E633">
        <v>2711.2486865599999</v>
      </c>
      <c r="F633">
        <v>1924.6</v>
      </c>
      <c r="G633">
        <v>-30.782641167043298</v>
      </c>
      <c r="H633">
        <f>(Table2[[#This Row],[1Y Return vs Nifty]]-AVERAGE(Table2[1Y Return vs Nifty]))/_xlfn.STDEV.P(Table2[1Y Return vs Nifty])</f>
        <v>-0.9479809217458125</v>
      </c>
      <c r="I633">
        <v>-16.5091212807191</v>
      </c>
      <c r="J633">
        <f>(Table2[[#This Row],[1M Return vs Nifty]]-AVERAGE(Table2[1M Return vs Nifty]))/_xlfn.STDEV.P(Table2[1M Return vs Nifty])</f>
        <v>-1.5933476478020598</v>
      </c>
      <c r="K633">
        <v>-3.1663789965722999E-2</v>
      </c>
      <c r="L633">
        <f>(Table2[[#This Row],[6M Return vs Nifty]]-AVERAGE(Table2[6M Return vs Nifty]))/_xlfn.STDEV.P(Table2[6M Return vs Nifty])</f>
        <v>-0.29445576634038417</v>
      </c>
      <c r="M633">
        <v>2.3324112155292398</v>
      </c>
      <c r="N633">
        <f>(Table2[[#This Row],[1W Return vs Nifty]]-AVERAGE(Table2[1W Return vs Nifty]))/_xlfn.STDEV.P(Table2[1W Return vs Nifty])</f>
        <v>-8.8579046213463367E-2</v>
      </c>
      <c r="O633">
        <v>2125.06</v>
      </c>
      <c r="P633">
        <v>2142.9438987758899</v>
      </c>
      <c r="Q633">
        <v>1990.04116548298</v>
      </c>
      <c r="R633">
        <v>15.314864866054499</v>
      </c>
      <c r="S633" s="1">
        <f>(Table2[[#This Row],[Close Price]]-Table2[[#This Row],[20D EMA]])/Table2[[#This Row],[20D EMA]]</f>
        <v>-9.4331454170705792E-2</v>
      </c>
      <c r="T633" s="1">
        <f>(Table2[[#This Row],[Close Price]]-Table2[[#This Row],[50D EMA]])/Table2[[#This Row],[50D EMA]]</f>
        <v>-0.10188969431286289</v>
      </c>
      <c r="U633" s="1">
        <f>(Table2[[#This Row],[Close Price]]-Table2[[#This Row],[200D EMA]])/Table2[[#This Row],[200D EMA]]</f>
        <v>-3.2884327529525047E-2</v>
      </c>
      <c r="V633">
        <v>0.53479581445093605</v>
      </c>
      <c r="W633">
        <v>1919.4</v>
      </c>
      <c r="X633">
        <v>1972</v>
      </c>
      <c r="Y633">
        <v>1919.4</v>
      </c>
      <c r="Z633">
        <v>2029</v>
      </c>
      <c r="AA633">
        <v>1919.4</v>
      </c>
      <c r="AB633">
        <v>2029</v>
      </c>
      <c r="AC633" s="1">
        <f>(Table2[[#This Row],[Close Price]]/Table2[[#This Row],[Day Low]])-1</f>
        <v>2.7091799520682081E-3</v>
      </c>
      <c r="AD633" s="1">
        <f>(Table2[[#This Row],[Day High]]/Table2[[#This Row],[Close Price]])-1</f>
        <v>2.4628494232567855E-2</v>
      </c>
      <c r="AE633" s="1">
        <f>(Table2[[#This Row],[Close Price]]/Table2[[#This Row],[Current Week Low]])-1</f>
        <v>2.7091799520682081E-3</v>
      </c>
      <c r="AF633" s="1">
        <f>(Table2[[#This Row],[Current Week High]]/Table2[[#This Row],[Close Price]])-1</f>
        <v>5.4245037929959494E-2</v>
      </c>
      <c r="AG633" s="1">
        <f>(Table2[[#This Row],[Close Price]]/Table2[[#This Row],[Current Month Low]])-1</f>
        <v>2.7091799520682081E-3</v>
      </c>
      <c r="AH633" s="1">
        <f>(Table2[[#This Row],[Current Month High]]/Table2[[#This Row],[Close Price]])-1</f>
        <v>5.4245037929959494E-2</v>
      </c>
      <c r="AI633">
        <v>33.012054452873301</v>
      </c>
      <c r="AJ633">
        <v>25.708687132592999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-0.03</v>
      </c>
      <c r="AM633" t="s">
        <v>3174</v>
      </c>
      <c r="AN633">
        <v>-15.82</v>
      </c>
      <c r="AO633" t="s">
        <v>3174</v>
      </c>
      <c r="AP633">
        <v>-7.3167350248453999E-2</v>
      </c>
      <c r="AQ633">
        <f>(Table2[[#This Row],[Sharpe Ratio]]-AVERAGE(Table2[Sharpe Ratio]))/_xlfn.STDEV.P(Table2[Sharpe Ratio])</f>
        <v>-1.5715559625477595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644</v>
      </c>
      <c r="AT633">
        <f>_xlfn.RANK.AVG(Table2[[#This Row],[6M Return vs Nifty Z-Score]],Table2[6M Return vs Nifty Z-Score])</f>
        <v>421</v>
      </c>
      <c r="AU633">
        <f>_xlfn.RANK.AVG(Table2[[#This Row],[Sharpe Ratio Z-Score]],Table2[Sharpe Ratio Z-Score])</f>
        <v>688</v>
      </c>
      <c r="AV633">
        <f>(Table2[[#This Row],[Rank 1Y]]+Table2[[#This Row],[Rank 6M]]+Table2[[#This Row],[Rank Sharpe]])/3</f>
        <v>584.33333333333337</v>
      </c>
    </row>
    <row r="634" spans="1:48" x14ac:dyDescent="0.3">
      <c r="A634" t="s">
        <v>1414</v>
      </c>
      <c r="B634" t="s">
        <v>1415</v>
      </c>
      <c r="C634" t="s">
        <v>3129</v>
      </c>
      <c r="D634" t="s">
        <v>24</v>
      </c>
      <c r="E634">
        <v>7821.8410786919903</v>
      </c>
      <c r="F634">
        <v>40.44</v>
      </c>
      <c r="G634">
        <v>-58.371310937983402</v>
      </c>
      <c r="H634">
        <f>(Table2[[#This Row],[1Y Return vs Nifty]]-AVERAGE(Table2[1Y Return vs Nifty]))/_xlfn.STDEV.P(Table2[1Y Return vs Nifty])</f>
        <v>-1.417809434023068</v>
      </c>
      <c r="I634">
        <v>-8.9875578261362996</v>
      </c>
      <c r="J634">
        <f>(Table2[[#This Row],[1M Return vs Nifty]]-AVERAGE(Table2[1M Return vs Nifty]))/_xlfn.STDEV.P(Table2[1M Return vs Nifty])</f>
        <v>-0.90514688674026722</v>
      </c>
      <c r="K634">
        <v>-36.628521051480298</v>
      </c>
      <c r="L634">
        <f>(Table2[[#This Row],[6M Return vs Nifty]]-AVERAGE(Table2[6M Return vs Nifty]))/_xlfn.STDEV.P(Table2[6M Return vs Nifty])</f>
        <v>-1.507827233845267</v>
      </c>
      <c r="M634">
        <v>1.5614094958179601</v>
      </c>
      <c r="N634">
        <f>(Table2[[#This Row],[1W Return vs Nifty]]-AVERAGE(Table2[1W Return vs Nifty]))/_xlfn.STDEV.P(Table2[1W Return vs Nifty])</f>
        <v>-0.27515461515168971</v>
      </c>
      <c r="O634">
        <v>41.68</v>
      </c>
      <c r="P634">
        <v>42.994985583130102</v>
      </c>
      <c r="Q634">
        <v>46.706441389089903</v>
      </c>
      <c r="R634">
        <v>30.844544358659899</v>
      </c>
      <c r="S634" s="1">
        <f>(Table2[[#This Row],[Close Price]]-Table2[[#This Row],[20D EMA]])/Table2[[#This Row],[20D EMA]]</f>
        <v>-2.9750479846449185E-2</v>
      </c>
      <c r="T634" s="1">
        <f>(Table2[[#This Row],[Close Price]]-Table2[[#This Row],[50D EMA]])/Table2[[#This Row],[50D EMA]]</f>
        <v>-5.9425199205848822E-2</v>
      </c>
      <c r="U634" s="1">
        <f>(Table2[[#This Row],[Close Price]]-Table2[[#This Row],[200D EMA]])/Table2[[#This Row],[200D EMA]]</f>
        <v>-0.13416653469458445</v>
      </c>
      <c r="V634">
        <v>1.17839196560439</v>
      </c>
      <c r="W634">
        <v>39.659999999999997</v>
      </c>
      <c r="X634">
        <v>40.520000000000003</v>
      </c>
      <c r="Y634">
        <v>39</v>
      </c>
      <c r="Z634">
        <v>41.04</v>
      </c>
      <c r="AA634">
        <v>39</v>
      </c>
      <c r="AB634">
        <v>40.9</v>
      </c>
      <c r="AC634" s="1">
        <f>(Table2[[#This Row],[Close Price]]/Table2[[#This Row],[Day Low]])-1</f>
        <v>1.9667170953101332E-2</v>
      </c>
      <c r="AD634" s="1">
        <f>(Table2[[#This Row],[Day High]]/Table2[[#This Row],[Close Price]])-1</f>
        <v>1.9782393669636189E-3</v>
      </c>
      <c r="AE634" s="1">
        <f>(Table2[[#This Row],[Close Price]]/Table2[[#This Row],[Current Week Low]])-1</f>
        <v>3.6923076923076836E-2</v>
      </c>
      <c r="AF634" s="1">
        <f>(Table2[[#This Row],[Current Week High]]/Table2[[#This Row],[Close Price]])-1</f>
        <v>1.4836795252225476E-2</v>
      </c>
      <c r="AG634" s="1">
        <f>(Table2[[#This Row],[Close Price]]/Table2[[#This Row],[Current Month Low]])-1</f>
        <v>3.6923076923076836E-2</v>
      </c>
      <c r="AH634" s="1">
        <f>(Table2[[#This Row],[Current Month High]]/Table2[[#This Row],[Close Price]])-1</f>
        <v>1.1374876360039643E-2</v>
      </c>
      <c r="AI634">
        <v>55.786350148367902</v>
      </c>
      <c r="AJ634">
        <v>3.6923076923076801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-0.08</v>
      </c>
      <c r="AM634" t="s">
        <v>3174</v>
      </c>
      <c r="AN634">
        <v>-5.65</v>
      </c>
      <c r="AO634" t="s">
        <v>3174</v>
      </c>
      <c r="AP634">
        <v>7.0390387639564997E-2</v>
      </c>
      <c r="AQ634">
        <f>(Table2[[#This Row],[Sharpe Ratio]]-AVERAGE(Table2[Sharpe Ratio]))/_xlfn.STDEV.P(Table2[Sharpe Ratio])</f>
        <v>0.10449594014412265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723</v>
      </c>
      <c r="AT634">
        <f>_xlfn.RANK.AVG(Table2[[#This Row],[6M Return vs Nifty Z-Score]],Table2[6M Return vs Nifty Z-Score])</f>
        <v>717</v>
      </c>
      <c r="AU634">
        <f>_xlfn.RANK.AVG(Table2[[#This Row],[Sharpe Ratio Z-Score]],Table2[Sharpe Ratio Z-Score])</f>
        <v>318</v>
      </c>
      <c r="AV634">
        <f>(Table2[[#This Row],[Rank 1Y]]+Table2[[#This Row],[Rank 6M]]+Table2[[#This Row],[Rank Sharpe]])/3</f>
        <v>586</v>
      </c>
    </row>
    <row r="635" spans="1:48" x14ac:dyDescent="0.3">
      <c r="A635" t="s">
        <v>898</v>
      </c>
      <c r="B635" t="s">
        <v>899</v>
      </c>
      <c r="C635" t="s">
        <v>3139</v>
      </c>
      <c r="D635" t="s">
        <v>125</v>
      </c>
      <c r="E635">
        <v>17022.90348108</v>
      </c>
      <c r="F635">
        <v>2840.9</v>
      </c>
      <c r="G635">
        <v>-30.220101182165202</v>
      </c>
      <c r="H635">
        <f>(Table2[[#This Row],[1Y Return vs Nifty]]-AVERAGE(Table2[1Y Return vs Nifty]))/_xlfn.STDEV.P(Table2[1Y Return vs Nifty])</f>
        <v>-0.93840099903166496</v>
      </c>
      <c r="I635">
        <v>-2.4227171492326098</v>
      </c>
      <c r="J635">
        <f>(Table2[[#This Row],[1M Return vs Nifty]]-AVERAGE(Table2[1M Return vs Nifty]))/_xlfn.STDEV.P(Table2[1M Return vs Nifty])</f>
        <v>-0.30448342396753575</v>
      </c>
      <c r="K635">
        <v>0.80888760656692504</v>
      </c>
      <c r="L635">
        <f>(Table2[[#This Row],[6M Return vs Nifty]]-AVERAGE(Table2[6M Return vs Nifty]))/_xlfn.STDEV.P(Table2[6M Return vs Nifty])</f>
        <v>-0.26658722357901898</v>
      </c>
      <c r="M635">
        <v>5.0624468599858599</v>
      </c>
      <c r="N635">
        <f>(Table2[[#This Row],[1W Return vs Nifty]]-AVERAGE(Table2[1W Return vs Nifty]))/_xlfn.STDEV.P(Table2[1W Return vs Nifty])</f>
        <v>0.57206533442017871</v>
      </c>
      <c r="O635">
        <v>2966.9</v>
      </c>
      <c r="P635">
        <v>2929.2417354659701</v>
      </c>
      <c r="Q635">
        <v>2781.9262574754398</v>
      </c>
      <c r="R635">
        <v>31.743563154145601</v>
      </c>
      <c r="S635" s="1">
        <f>(Table2[[#This Row],[Close Price]]-Table2[[#This Row],[20D EMA]])/Table2[[#This Row],[20D EMA]]</f>
        <v>-4.2468569887761633E-2</v>
      </c>
      <c r="T635" s="1">
        <f>(Table2[[#This Row],[Close Price]]-Table2[[#This Row],[50D EMA]])/Table2[[#This Row],[50D EMA]]</f>
        <v>-3.0158567794650461E-2</v>
      </c>
      <c r="U635" s="1">
        <f>(Table2[[#This Row],[Close Price]]-Table2[[#This Row],[200D EMA]])/Table2[[#This Row],[200D EMA]]</f>
        <v>2.1198887772847782E-2</v>
      </c>
      <c r="V635">
        <v>0.61052475582357002</v>
      </c>
      <c r="W635">
        <v>2826.1</v>
      </c>
      <c r="X635">
        <v>2935.15</v>
      </c>
      <c r="Y635">
        <v>2826.1</v>
      </c>
      <c r="Z635">
        <v>3021</v>
      </c>
      <c r="AA635">
        <v>2826.1</v>
      </c>
      <c r="AB635">
        <v>3021</v>
      </c>
      <c r="AC635" s="1">
        <f>(Table2[[#This Row],[Close Price]]/Table2[[#This Row],[Day Low]])-1</f>
        <v>5.2368989066204907E-3</v>
      </c>
      <c r="AD635" s="1">
        <f>(Table2[[#This Row],[Day High]]/Table2[[#This Row],[Close Price]])-1</f>
        <v>3.3176106163539831E-2</v>
      </c>
      <c r="AE635" s="1">
        <f>(Table2[[#This Row],[Close Price]]/Table2[[#This Row],[Current Week Low]])-1</f>
        <v>5.2368989066204907E-3</v>
      </c>
      <c r="AF635" s="1">
        <f>(Table2[[#This Row],[Current Week High]]/Table2[[#This Row],[Close Price]])-1</f>
        <v>6.3395402865289219E-2</v>
      </c>
      <c r="AG635" s="1">
        <f>(Table2[[#This Row],[Close Price]]/Table2[[#This Row],[Current Month Low]])-1</f>
        <v>5.2368989066204907E-3</v>
      </c>
      <c r="AH635" s="1">
        <f>(Table2[[#This Row],[Current Month High]]/Table2[[#This Row],[Close Price]])-1</f>
        <v>6.3395402865289219E-2</v>
      </c>
      <c r="AI635">
        <v>12.584040268928799</v>
      </c>
      <c r="AJ635">
        <v>27.394618834080699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-7.0000000000000007E-2</v>
      </c>
      <c r="AM635" t="s">
        <v>3174</v>
      </c>
      <c r="AN635">
        <v>-6.7</v>
      </c>
      <c r="AO635" t="s">
        <v>3174</v>
      </c>
      <c r="AP635">
        <v>-9.5075402638487003E-2</v>
      </c>
      <c r="AQ635">
        <f>(Table2[[#This Row],[Sharpe Ratio]]-AVERAGE(Table2[Sharpe Ratio]))/_xlfn.STDEV.P(Table2[Sharpe Ratio])</f>
        <v>-1.8273348110639618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-2.7647411232220023</v>
      </c>
      <c r="AS635">
        <f>_xlfn.RANK.AVG(Table2[[#This Row],[1Y Return vs Nifty Z-Score]],Table2[1Y Return vs Nifty Z-Score])</f>
        <v>639</v>
      </c>
      <c r="AT635">
        <f>_xlfn.RANK.AVG(Table2[[#This Row],[6M Return vs Nifty Z-Score]],Table2[6M Return vs Nifty Z-Score])</f>
        <v>412</v>
      </c>
      <c r="AU635">
        <f>_xlfn.RANK.AVG(Table2[[#This Row],[Sharpe Ratio Z-Score]],Table2[Sharpe Ratio Z-Score])</f>
        <v>710</v>
      </c>
      <c r="AV635">
        <f>(Table2[[#This Row],[Rank 1Y]]+Table2[[#This Row],[Rank 6M]]+Table2[[#This Row],[Rank Sharpe]])/3</f>
        <v>587</v>
      </c>
    </row>
    <row r="636" spans="1:48" x14ac:dyDescent="0.3">
      <c r="A636" t="s">
        <v>432</v>
      </c>
      <c r="B636" t="s">
        <v>433</v>
      </c>
      <c r="C636" t="s">
        <v>3129</v>
      </c>
      <c r="D636" t="s">
        <v>24</v>
      </c>
      <c r="E636">
        <v>53748.463891353</v>
      </c>
      <c r="F636">
        <v>71.83</v>
      </c>
      <c r="G636">
        <v>-50.412917382717403</v>
      </c>
      <c r="H636">
        <f>(Table2[[#This Row],[1Y Return vs Nifty]]-AVERAGE(Table2[1Y Return vs Nifty]))/_xlfn.STDEV.P(Table2[1Y Return vs Nifty])</f>
        <v>-1.2822798765912704</v>
      </c>
      <c r="I636">
        <v>-1.41731322601847</v>
      </c>
      <c r="J636">
        <f>(Table2[[#This Row],[1M Return vs Nifty]]-AVERAGE(Table2[1M Return vs Nifty]))/_xlfn.STDEV.P(Table2[1M Return vs Nifty])</f>
        <v>-0.21249194516017361</v>
      </c>
      <c r="K636">
        <v>-20.6945968696919</v>
      </c>
      <c r="L636">
        <f>(Table2[[#This Row],[6M Return vs Nifty]]-AVERAGE(Table2[6M Return vs Nifty]))/_xlfn.STDEV.P(Table2[6M Return vs Nifty])</f>
        <v>-0.97953681728265107</v>
      </c>
      <c r="M636">
        <v>1.87591942013887</v>
      </c>
      <c r="N636">
        <f>(Table2[[#This Row],[1W Return vs Nifty]]-AVERAGE(Table2[1W Return vs Nifty]))/_xlfn.STDEV.P(Table2[1W Return vs Nifty])</f>
        <v>-0.1990460066146473</v>
      </c>
      <c r="O636">
        <v>73.319999999999993</v>
      </c>
      <c r="P636">
        <v>74.176587958881797</v>
      </c>
      <c r="Q636">
        <v>77.454625908147904</v>
      </c>
      <c r="R636">
        <v>34.403559448867902</v>
      </c>
      <c r="S636" s="1">
        <f>(Table2[[#This Row],[Close Price]]-Table2[[#This Row],[20D EMA]])/Table2[[#This Row],[20D EMA]]</f>
        <v>-2.0321876704855361E-2</v>
      </c>
      <c r="T636" s="1">
        <f>(Table2[[#This Row],[Close Price]]-Table2[[#This Row],[50D EMA]])/Table2[[#This Row],[50D EMA]]</f>
        <v>-3.1635156367431985E-2</v>
      </c>
      <c r="U636" s="1">
        <f>(Table2[[#This Row],[Close Price]]-Table2[[#This Row],[200D EMA]])/Table2[[#This Row],[200D EMA]]</f>
        <v>-7.2618334182106198E-2</v>
      </c>
      <c r="V636">
        <v>1.08491670746904</v>
      </c>
      <c r="W636">
        <v>71.25</v>
      </c>
      <c r="X636">
        <v>72.84</v>
      </c>
      <c r="Y636">
        <v>71.25</v>
      </c>
      <c r="Z636">
        <v>76.069999999999993</v>
      </c>
      <c r="AA636">
        <v>71.25</v>
      </c>
      <c r="AB636">
        <v>75.099999999999994</v>
      </c>
      <c r="AC636" s="1">
        <f>(Table2[[#This Row],[Close Price]]/Table2[[#This Row],[Day Low]])-1</f>
        <v>8.1403508771928923E-3</v>
      </c>
      <c r="AD636" s="1">
        <f>(Table2[[#This Row],[Day High]]/Table2[[#This Row],[Close Price]])-1</f>
        <v>1.4060977307531752E-2</v>
      </c>
      <c r="AE636" s="1">
        <f>(Table2[[#This Row],[Close Price]]/Table2[[#This Row],[Current Week Low]])-1</f>
        <v>8.1403508771928923E-3</v>
      </c>
      <c r="AF636" s="1">
        <f>(Table2[[#This Row],[Current Week High]]/Table2[[#This Row],[Close Price]])-1</f>
        <v>5.902826117221216E-2</v>
      </c>
      <c r="AG636" s="1">
        <f>(Table2[[#This Row],[Close Price]]/Table2[[#This Row],[Current Month Low]])-1</f>
        <v>8.1403508771928923E-3</v>
      </c>
      <c r="AH636" s="1">
        <f>(Table2[[#This Row],[Current Month High]]/Table2[[#This Row],[Close Price]])-1</f>
        <v>4.5524154253097526E-2</v>
      </c>
      <c r="AI636">
        <v>30.1684532924961</v>
      </c>
      <c r="AJ636">
        <v>1.9877892943347799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-0.06</v>
      </c>
      <c r="AM636" t="s">
        <v>3174</v>
      </c>
      <c r="AN636">
        <v>-1.98</v>
      </c>
      <c r="AO636" t="s">
        <v>3174</v>
      </c>
      <c r="AP636">
        <v>3.6933801147547997E-2</v>
      </c>
      <c r="AQ636">
        <f>(Table2[[#This Row],[Sharpe Ratio]]-AVERAGE(Table2[Sharpe Ratio]))/_xlfn.STDEV.P(Table2[Sharpe Ratio])</f>
        <v>-0.2861132758583016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710</v>
      </c>
      <c r="AT636">
        <f>_xlfn.RANK.AVG(Table2[[#This Row],[6M Return vs Nifty Z-Score]],Table2[6M Return vs Nifty Z-Score])</f>
        <v>638</v>
      </c>
      <c r="AU636">
        <f>_xlfn.RANK.AVG(Table2[[#This Row],[Sharpe Ratio Z-Score]],Table2[Sharpe Ratio Z-Score])</f>
        <v>414</v>
      </c>
      <c r="AV636">
        <f>(Table2[[#This Row],[Rank 1Y]]+Table2[[#This Row],[Rank 6M]]+Table2[[#This Row],[Rank Sharpe]])/3</f>
        <v>587.33333333333337</v>
      </c>
    </row>
    <row r="637" spans="1:48" x14ac:dyDescent="0.3">
      <c r="A637" t="s">
        <v>870</v>
      </c>
      <c r="B637" t="s">
        <v>871</v>
      </c>
      <c r="C637" t="s">
        <v>3129</v>
      </c>
      <c r="D637" t="s">
        <v>54</v>
      </c>
      <c r="E637">
        <v>18340.6101465049</v>
      </c>
      <c r="F637">
        <v>1150.1500000000001</v>
      </c>
      <c r="G637">
        <v>-41.473350892940502</v>
      </c>
      <c r="H637">
        <f>(Table2[[#This Row],[1Y Return vs Nifty]]-AVERAGE(Table2[1Y Return vs Nifty]))/_xlfn.STDEV.P(Table2[1Y Return vs Nifty])</f>
        <v>-1.1300411764593949</v>
      </c>
      <c r="I637">
        <v>-2.3656895599783301</v>
      </c>
      <c r="J637">
        <f>(Table2[[#This Row],[1M Return vs Nifty]]-AVERAGE(Table2[1M Return vs Nifty]))/_xlfn.STDEV.P(Table2[1M Return vs Nifty])</f>
        <v>-0.2992655685890237</v>
      </c>
      <c r="K637">
        <v>-33.293558709610203</v>
      </c>
      <c r="L637">
        <f>(Table2[[#This Row],[6M Return vs Nifty]]-AVERAGE(Table2[6M Return vs Nifty]))/_xlfn.STDEV.P(Table2[6M Return vs Nifty])</f>
        <v>-1.397256314547128</v>
      </c>
      <c r="M637">
        <v>-1.3222182598644401E-3</v>
      </c>
      <c r="N637">
        <f>(Table2[[#This Row],[1W Return vs Nifty]]-AVERAGE(Table2[1W Return vs Nifty]))/_xlfn.STDEV.P(Table2[1W Return vs Nifty])</f>
        <v>-0.6533218114078333</v>
      </c>
      <c r="O637">
        <v>1212.9000000000001</v>
      </c>
      <c r="P637">
        <v>1242.2254642354201</v>
      </c>
      <c r="Q637">
        <v>1343.7518638188601</v>
      </c>
      <c r="R637">
        <v>19.454703761541602</v>
      </c>
      <c r="S637" s="1">
        <f>(Table2[[#This Row],[Close Price]]-Table2[[#This Row],[20D EMA]])/Table2[[#This Row],[20D EMA]]</f>
        <v>-5.1735509934866843E-2</v>
      </c>
      <c r="T637" s="1">
        <f>(Table2[[#This Row],[Close Price]]-Table2[[#This Row],[50D EMA]])/Table2[[#This Row],[50D EMA]]</f>
        <v>-7.4121378836885868E-2</v>
      </c>
      <c r="U637" s="1">
        <f>(Table2[[#This Row],[Close Price]]-Table2[[#This Row],[200D EMA]])/Table2[[#This Row],[200D EMA]]</f>
        <v>-0.14407560579574225</v>
      </c>
      <c r="V637">
        <v>0.655341391926896</v>
      </c>
      <c r="W637">
        <v>1144.9000000000001</v>
      </c>
      <c r="X637">
        <v>1172.45</v>
      </c>
      <c r="Y637">
        <v>1144.9000000000001</v>
      </c>
      <c r="Z637">
        <v>1211.25</v>
      </c>
      <c r="AA637">
        <v>1144.9000000000001</v>
      </c>
      <c r="AB637">
        <v>1207.5</v>
      </c>
      <c r="AC637" s="1">
        <f>(Table2[[#This Row],[Close Price]]/Table2[[#This Row],[Day Low]])-1</f>
        <v>4.5855533234344659E-3</v>
      </c>
      <c r="AD637" s="1">
        <f>(Table2[[#This Row],[Day High]]/Table2[[#This Row],[Close Price]])-1</f>
        <v>1.938877537712469E-2</v>
      </c>
      <c r="AE637" s="1">
        <f>(Table2[[#This Row],[Close Price]]/Table2[[#This Row],[Current Week Low]])-1</f>
        <v>4.5855533234344659E-3</v>
      </c>
      <c r="AF637" s="1">
        <f>(Table2[[#This Row],[Current Week High]]/Table2[[#This Row],[Close Price]])-1</f>
        <v>5.3123505629700363E-2</v>
      </c>
      <c r="AG637" s="1">
        <f>(Table2[[#This Row],[Close Price]]/Table2[[#This Row],[Current Month Low]])-1</f>
        <v>4.5855533234344659E-3</v>
      </c>
      <c r="AH637" s="1">
        <f>(Table2[[#This Row],[Current Month High]]/Table2[[#This Row],[Close Price]])-1</f>
        <v>4.986306133982521E-2</v>
      </c>
      <c r="AI637">
        <v>56.1535451897578</v>
      </c>
      <c r="AJ637">
        <v>0.45855533234344598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</v>
      </c>
      <c r="AM637" t="s">
        <v>3174</v>
      </c>
      <c r="AN637">
        <v>-8.1999999999999993</v>
      </c>
      <c r="AO637" t="s">
        <v>3174</v>
      </c>
      <c r="AP637">
        <v>5.1192273443087001E-2</v>
      </c>
      <c r="AQ637">
        <f>(Table2[[#This Row],[Sharpe Ratio]]-AVERAGE(Table2[Sharpe Ratio]))/_xlfn.STDEV.P(Table2[Sharpe Ratio])</f>
        <v>-0.11964409090179982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684</v>
      </c>
      <c r="AT637">
        <f>_xlfn.RANK.AVG(Table2[[#This Row],[6M Return vs Nifty Z-Score]],Table2[6M Return vs Nifty Z-Score])</f>
        <v>706</v>
      </c>
      <c r="AU637">
        <f>_xlfn.RANK.AVG(Table2[[#This Row],[Sharpe Ratio Z-Score]],Table2[Sharpe Ratio Z-Score])</f>
        <v>372</v>
      </c>
      <c r="AV637">
        <f>(Table2[[#This Row],[Rank 1Y]]+Table2[[#This Row],[Rank 6M]]+Table2[[#This Row],[Rank Sharpe]])/3</f>
        <v>587.33333333333337</v>
      </c>
    </row>
    <row r="638" spans="1:48" x14ac:dyDescent="0.3">
      <c r="A638" t="s">
        <v>1693</v>
      </c>
      <c r="B638" t="s">
        <v>1694</v>
      </c>
      <c r="C638" t="s">
        <v>3140</v>
      </c>
      <c r="D638" t="s">
        <v>1151</v>
      </c>
      <c r="E638">
        <v>5098.1693847500001</v>
      </c>
      <c r="F638">
        <v>3041.35</v>
      </c>
      <c r="G638">
        <v>-12.988465525793</v>
      </c>
      <c r="H638">
        <f>(Table2[[#This Row],[1Y Return vs Nifty]]-AVERAGE(Table2[1Y Return vs Nifty]))/_xlfn.STDEV.P(Table2[1Y Return vs Nifty])</f>
        <v>-0.6449503248326246</v>
      </c>
      <c r="I638">
        <v>-2.1664415734117601</v>
      </c>
      <c r="J638">
        <f>(Table2[[#This Row],[1M Return vs Nifty]]-AVERAGE(Table2[1M Return vs Nifty]))/_xlfn.STDEV.P(Table2[1M Return vs Nifty])</f>
        <v>-0.28103496841884285</v>
      </c>
      <c r="K638">
        <v>-10.778737517081399</v>
      </c>
      <c r="L638">
        <f>(Table2[[#This Row],[6M Return vs Nifty]]-AVERAGE(Table2[6M Return vs Nifty]))/_xlfn.STDEV.P(Table2[6M Return vs Nifty])</f>
        <v>-0.65077577836957667</v>
      </c>
      <c r="M638">
        <v>5.0238228364790398</v>
      </c>
      <c r="N638">
        <f>(Table2[[#This Row],[1W Return vs Nifty]]-AVERAGE(Table2[1W Return vs Nifty]))/_xlfn.STDEV.P(Table2[1W Return vs Nifty])</f>
        <v>0.56271866374975921</v>
      </c>
      <c r="O638">
        <v>3106.76</v>
      </c>
      <c r="P638">
        <v>3111.3782586261</v>
      </c>
      <c r="Q638">
        <v>3007.7104957705401</v>
      </c>
      <c r="R638">
        <v>37.417177267968903</v>
      </c>
      <c r="S638" s="1">
        <f>(Table2[[#This Row],[Close Price]]-Table2[[#This Row],[20D EMA]])/Table2[[#This Row],[20D EMA]]</f>
        <v>-2.1054088503778955E-2</v>
      </c>
      <c r="T638" s="1">
        <f>(Table2[[#This Row],[Close Price]]-Table2[[#This Row],[50D EMA]])/Table2[[#This Row],[50D EMA]]</f>
        <v>-2.2507150466823229E-2</v>
      </c>
      <c r="U638" s="1">
        <f>(Table2[[#This Row],[Close Price]]-Table2[[#This Row],[200D EMA]])/Table2[[#This Row],[200D EMA]]</f>
        <v>1.1184422262968421E-2</v>
      </c>
      <c r="V638">
        <v>0.54217206804325502</v>
      </c>
      <c r="W638">
        <v>2951.1</v>
      </c>
      <c r="X638">
        <v>3078.9</v>
      </c>
      <c r="Y638">
        <v>2951.1</v>
      </c>
      <c r="Z638">
        <v>3146.05</v>
      </c>
      <c r="AA638">
        <v>2951.1</v>
      </c>
      <c r="AB638">
        <v>3140</v>
      </c>
      <c r="AC638" s="1">
        <f>(Table2[[#This Row],[Close Price]]/Table2[[#This Row],[Day Low]])-1</f>
        <v>3.0581816949611929E-2</v>
      </c>
      <c r="AD638" s="1">
        <f>(Table2[[#This Row],[Day High]]/Table2[[#This Row],[Close Price]])-1</f>
        <v>1.2346490867542359E-2</v>
      </c>
      <c r="AE638" s="1">
        <f>(Table2[[#This Row],[Close Price]]/Table2[[#This Row],[Current Week Low]])-1</f>
        <v>3.0581816949611929E-2</v>
      </c>
      <c r="AF638" s="1">
        <f>(Table2[[#This Row],[Current Week High]]/Table2[[#This Row],[Close Price]])-1</f>
        <v>3.4425501833067695E-2</v>
      </c>
      <c r="AG638" s="1">
        <f>(Table2[[#This Row],[Close Price]]/Table2[[#This Row],[Current Month Low]])-1</f>
        <v>3.0581816949611929E-2</v>
      </c>
      <c r="AH638" s="1">
        <f>(Table2[[#This Row],[Current Month High]]/Table2[[#This Row],[Close Price]])-1</f>
        <v>3.243625363736502E-2</v>
      </c>
      <c r="AI638">
        <v>21.656501224785</v>
      </c>
      <c r="AJ638">
        <v>32.232608695652097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0</v>
      </c>
      <c r="AM638">
        <v>0</v>
      </c>
      <c r="AN638">
        <v>-3.69</v>
      </c>
      <c r="AO638" t="s">
        <v>3174</v>
      </c>
      <c r="AP638">
        <v>-8.1699522276063002E-2</v>
      </c>
      <c r="AQ638">
        <f>(Table2[[#This Row],[Sharpe Ratio]]-AVERAGE(Table2[Sharpe Ratio]))/_xlfn.STDEV.P(Table2[Sharpe Ratio])</f>
        <v>-1.6711699810698639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530</v>
      </c>
      <c r="AT638">
        <f>_xlfn.RANK.AVG(Table2[[#This Row],[6M Return vs Nifty Z-Score]],Table2[6M Return vs Nifty Z-Score])</f>
        <v>542</v>
      </c>
      <c r="AU638">
        <f>_xlfn.RANK.AVG(Table2[[#This Row],[Sharpe Ratio Z-Score]],Table2[Sharpe Ratio Z-Score])</f>
        <v>696</v>
      </c>
      <c r="AV638">
        <f>(Table2[[#This Row],[Rank 1Y]]+Table2[[#This Row],[Rank 6M]]+Table2[[#This Row],[Rank Sharpe]])/3</f>
        <v>589.33333333333337</v>
      </c>
    </row>
    <row r="639" spans="1:48" x14ac:dyDescent="0.3">
      <c r="A639" t="s">
        <v>1745</v>
      </c>
      <c r="B639" t="s">
        <v>1746</v>
      </c>
      <c r="C639" t="s">
        <v>3133</v>
      </c>
      <c r="D639" t="s">
        <v>51</v>
      </c>
      <c r="E639">
        <v>4712.7264500000001</v>
      </c>
      <c r="F639">
        <v>516.35</v>
      </c>
      <c r="G639">
        <v>-30.029855791297202</v>
      </c>
      <c r="H639">
        <f>(Table2[[#This Row],[1Y Return vs Nifty]]-AVERAGE(Table2[1Y Return vs Nifty]))/_xlfn.STDEV.P(Table2[1Y Return vs Nifty])</f>
        <v>-0.93516116508166902</v>
      </c>
      <c r="I639">
        <v>-10.8048906260781</v>
      </c>
      <c r="J639">
        <f>(Table2[[#This Row],[1M Return vs Nifty]]-AVERAGE(Table2[1M Return vs Nifty]))/_xlfn.STDEV.P(Table2[1M Return vs Nifty])</f>
        <v>-1.0714274510902861</v>
      </c>
      <c r="K639">
        <v>-5.2399995113153697</v>
      </c>
      <c r="L639">
        <f>(Table2[[#This Row],[6M Return vs Nifty]]-AVERAGE(Table2[6M Return vs Nifty]))/_xlfn.STDEV.P(Table2[6M Return vs Nifty])</f>
        <v>-0.4671385164550475</v>
      </c>
      <c r="M639">
        <v>3.72364926468605</v>
      </c>
      <c r="N639">
        <f>(Table2[[#This Row],[1W Return vs Nifty]]-AVERAGE(Table2[1W Return vs Nifty]))/_xlfn.STDEV.P(Table2[1W Return vs Nifty])</f>
        <v>0.24808820615938817</v>
      </c>
      <c r="O639">
        <v>526.95000000000005</v>
      </c>
      <c r="P639">
        <v>530.354911880739</v>
      </c>
      <c r="Q639">
        <v>514.26712807226795</v>
      </c>
      <c r="R639">
        <v>39.141605083678897</v>
      </c>
      <c r="S639" s="1">
        <f>(Table2[[#This Row],[Close Price]]-Table2[[#This Row],[20D EMA]])/Table2[[#This Row],[20D EMA]]</f>
        <v>-2.0115760508587193E-2</v>
      </c>
      <c r="T639" s="1">
        <f>(Table2[[#This Row],[Close Price]]-Table2[[#This Row],[50D EMA]])/Table2[[#This Row],[50D EMA]]</f>
        <v>-2.640667893708178E-2</v>
      </c>
      <c r="U639" s="1">
        <f>(Table2[[#This Row],[Close Price]]-Table2[[#This Row],[200D EMA]])/Table2[[#This Row],[200D EMA]]</f>
        <v>4.0501751211276596E-3</v>
      </c>
      <c r="V639">
        <v>0.616164127901072</v>
      </c>
      <c r="W639">
        <v>513.65</v>
      </c>
      <c r="X639">
        <v>529</v>
      </c>
      <c r="Y639">
        <v>505.05</v>
      </c>
      <c r="Z639">
        <v>529</v>
      </c>
      <c r="AA639">
        <v>509.85</v>
      </c>
      <c r="AB639">
        <v>529</v>
      </c>
      <c r="AC639" s="1">
        <f>(Table2[[#This Row],[Close Price]]/Table2[[#This Row],[Day Low]])-1</f>
        <v>5.2564976151077136E-3</v>
      </c>
      <c r="AD639" s="1">
        <f>(Table2[[#This Row],[Day High]]/Table2[[#This Row],[Close Price]])-1</f>
        <v>2.4498886414253906E-2</v>
      </c>
      <c r="AE639" s="1">
        <f>(Table2[[#This Row],[Close Price]]/Table2[[#This Row],[Current Week Low]])-1</f>
        <v>2.2374022374022307E-2</v>
      </c>
      <c r="AF639" s="1">
        <f>(Table2[[#This Row],[Current Week High]]/Table2[[#This Row],[Close Price]])-1</f>
        <v>2.4498886414253906E-2</v>
      </c>
      <c r="AG639" s="1">
        <f>(Table2[[#This Row],[Close Price]]/Table2[[#This Row],[Current Month Low]])-1</f>
        <v>1.2748847700303934E-2</v>
      </c>
      <c r="AH639" s="1">
        <f>(Table2[[#This Row],[Current Month High]]/Table2[[#This Row],[Close Price]])-1</f>
        <v>2.4498886414253906E-2</v>
      </c>
      <c r="AI639">
        <v>22.9785997869661</v>
      </c>
      <c r="AJ639">
        <v>19.788887600046401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-0.13</v>
      </c>
      <c r="AM639" t="s">
        <v>3174</v>
      </c>
      <c r="AN639">
        <v>-2.57</v>
      </c>
      <c r="AO639" t="s">
        <v>3174</v>
      </c>
      <c r="AP639">
        <v>-4.4950605355934002E-2</v>
      </c>
      <c r="AQ639">
        <f>(Table2[[#This Row],[Sharpe Ratio]]-AVERAGE(Table2[Sharpe Ratio]))/_xlfn.STDEV.P(Table2[Sharpe Ratio])</f>
        <v>-1.2421224561367721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637</v>
      </c>
      <c r="AT639">
        <f>_xlfn.RANK.AVG(Table2[[#This Row],[6M Return vs Nifty Z-Score]],Table2[6M Return vs Nifty Z-Score])</f>
        <v>477</v>
      </c>
      <c r="AU639">
        <f>_xlfn.RANK.AVG(Table2[[#This Row],[Sharpe Ratio Z-Score]],Table2[Sharpe Ratio Z-Score])</f>
        <v>654</v>
      </c>
      <c r="AV639">
        <f>(Table2[[#This Row],[Rank 1Y]]+Table2[[#This Row],[Rank 6M]]+Table2[[#This Row],[Rank Sharpe]])/3</f>
        <v>589.33333333333337</v>
      </c>
    </row>
    <row r="640" spans="1:48" x14ac:dyDescent="0.3">
      <c r="A640" t="s">
        <v>722</v>
      </c>
      <c r="B640" t="s">
        <v>723</v>
      </c>
      <c r="C640" t="s">
        <v>3133</v>
      </c>
      <c r="D640" t="s">
        <v>51</v>
      </c>
      <c r="E640">
        <v>24000.676862709999</v>
      </c>
      <c r="F640">
        <v>445.15</v>
      </c>
      <c r="G640">
        <v>-14.910845925090999</v>
      </c>
      <c r="H640">
        <f>(Table2[[#This Row],[1Y Return vs Nifty]]-AVERAGE(Table2[1Y Return vs Nifty]))/_xlfn.STDEV.P(Table2[1Y Return vs Nifty])</f>
        <v>-0.67768800774854709</v>
      </c>
      <c r="I640">
        <v>-0.66037615378360304</v>
      </c>
      <c r="J640">
        <f>(Table2[[#This Row],[1M Return vs Nifty]]-AVERAGE(Table2[1M Return vs Nifty]))/_xlfn.STDEV.P(Table2[1M Return vs Nifty])</f>
        <v>-0.14323444672472174</v>
      </c>
      <c r="K640">
        <v>-9.3318256110703004</v>
      </c>
      <c r="L640">
        <f>(Table2[[#This Row],[6M Return vs Nifty]]-AVERAGE(Table2[6M Return vs Nifty]))/_xlfn.STDEV.P(Table2[6M Return vs Nifty])</f>
        <v>-0.60280330876101251</v>
      </c>
      <c r="M640">
        <v>3.8115387751941201</v>
      </c>
      <c r="N640">
        <f>(Table2[[#This Row],[1W Return vs Nifty]]-AVERAGE(Table2[1W Return vs Nifty]))/_xlfn.STDEV.P(Table2[1W Return vs Nifty])</f>
        <v>0.26935668715951622</v>
      </c>
      <c r="O640">
        <v>469.15</v>
      </c>
      <c r="P640">
        <v>463.55119853891699</v>
      </c>
      <c r="Q640">
        <v>435.56704963844498</v>
      </c>
      <c r="R640">
        <v>24.831388875251101</v>
      </c>
      <c r="S640" s="1">
        <f>(Table2[[#This Row],[Close Price]]-Table2[[#This Row],[20D EMA]])/Table2[[#This Row],[20D EMA]]</f>
        <v>-5.1156346584248114E-2</v>
      </c>
      <c r="T640" s="1">
        <f>(Table2[[#This Row],[Close Price]]-Table2[[#This Row],[50D EMA]])/Table2[[#This Row],[50D EMA]]</f>
        <v>-3.9696151356994412E-2</v>
      </c>
      <c r="U640" s="1">
        <f>(Table2[[#This Row],[Close Price]]-Table2[[#This Row],[200D EMA]])/Table2[[#This Row],[200D EMA]]</f>
        <v>2.2001091151200709E-2</v>
      </c>
      <c r="V640">
        <v>0.66160699169939496</v>
      </c>
      <c r="W640">
        <v>442.9</v>
      </c>
      <c r="X640">
        <v>464.5</v>
      </c>
      <c r="Y640">
        <v>442.9</v>
      </c>
      <c r="Z640">
        <v>472</v>
      </c>
      <c r="AA640">
        <v>442.9</v>
      </c>
      <c r="AB640">
        <v>472</v>
      </c>
      <c r="AC640" s="1">
        <f>(Table2[[#This Row],[Close Price]]/Table2[[#This Row],[Day Low]])-1</f>
        <v>5.0801535335289749E-3</v>
      </c>
      <c r="AD640" s="1">
        <f>(Table2[[#This Row],[Day High]]/Table2[[#This Row],[Close Price]])-1</f>
        <v>4.3468493766146254E-2</v>
      </c>
      <c r="AE640" s="1">
        <f>(Table2[[#This Row],[Close Price]]/Table2[[#This Row],[Current Week Low]])-1</f>
        <v>5.0801535335289749E-3</v>
      </c>
      <c r="AF640" s="1">
        <f>(Table2[[#This Row],[Current Week High]]/Table2[[#This Row],[Close Price]])-1</f>
        <v>6.0316747163877471E-2</v>
      </c>
      <c r="AG640" s="1">
        <f>(Table2[[#This Row],[Close Price]]/Table2[[#This Row],[Current Month Low]])-1</f>
        <v>5.0801535335289749E-3</v>
      </c>
      <c r="AH640" s="1">
        <f>(Table2[[#This Row],[Current Month High]]/Table2[[#This Row],[Close Price]])-1</f>
        <v>6.0316747163877471E-2</v>
      </c>
      <c r="AI640">
        <v>16.365270133662801</v>
      </c>
      <c r="AJ640">
        <v>27.404121350887198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-0.14000000000000001</v>
      </c>
      <c r="AM640" t="s">
        <v>3174</v>
      </c>
      <c r="AN640">
        <v>-11.21</v>
      </c>
      <c r="AO640" t="s">
        <v>3174</v>
      </c>
      <c r="AP640">
        <v>-8.3234654370584998E-2</v>
      </c>
      <c r="AQ640">
        <f>(Table2[[#This Row],[Sharpe Ratio]]-AVERAGE(Table2[Sharpe Ratio]))/_xlfn.STDEV.P(Table2[Sharpe Ratio])</f>
        <v>-1.6890928120210871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-2.8434618880958524</v>
      </c>
      <c r="AS640">
        <f>_xlfn.RANK.AVG(Table2[[#This Row],[1Y Return vs Nifty Z-Score]],Table2[1Y Return vs Nifty Z-Score])</f>
        <v>543</v>
      </c>
      <c r="AT640">
        <f>_xlfn.RANK.AVG(Table2[[#This Row],[6M Return vs Nifty Z-Score]],Table2[6M Return vs Nifty Z-Score])</f>
        <v>529</v>
      </c>
      <c r="AU640">
        <f>_xlfn.RANK.AVG(Table2[[#This Row],[Sharpe Ratio Z-Score]],Table2[Sharpe Ratio Z-Score])</f>
        <v>699</v>
      </c>
      <c r="AV640">
        <f>(Table2[[#This Row],[Rank 1Y]]+Table2[[#This Row],[Rank 6M]]+Table2[[#This Row],[Rank Sharpe]])/3</f>
        <v>590.33333333333337</v>
      </c>
    </row>
    <row r="641" spans="1:48" x14ac:dyDescent="0.3">
      <c r="A641" t="s">
        <v>1370</v>
      </c>
      <c r="B641" t="s">
        <v>1371</v>
      </c>
      <c r="C641" t="s">
        <v>3128</v>
      </c>
      <c r="D641" t="s">
        <v>21</v>
      </c>
      <c r="E641">
        <v>8211.2231599999996</v>
      </c>
      <c r="F641">
        <v>2660</v>
      </c>
      <c r="G641">
        <v>-18.282484616399401</v>
      </c>
      <c r="H641">
        <f>(Table2[[#This Row],[1Y Return vs Nifty]]-AVERAGE(Table2[1Y Return vs Nifty]))/_xlfn.STDEV.P(Table2[1Y Return vs Nifty])</f>
        <v>-0.73510621614445992</v>
      </c>
      <c r="I641">
        <v>-6.9197564054600296</v>
      </c>
      <c r="J641">
        <f>(Table2[[#This Row],[1M Return vs Nifty]]-AVERAGE(Table2[1M Return vs Nifty]))/_xlfn.STDEV.P(Table2[1M Return vs Nifty])</f>
        <v>-0.71594918601928081</v>
      </c>
      <c r="K641">
        <v>-12.2813535669047</v>
      </c>
      <c r="L641">
        <f>(Table2[[#This Row],[6M Return vs Nifty]]-AVERAGE(Table2[6M Return vs Nifty]))/_xlfn.STDEV.P(Table2[6M Return vs Nifty])</f>
        <v>-0.70059512292263504</v>
      </c>
      <c r="M641">
        <v>3.3986539268512499</v>
      </c>
      <c r="N641">
        <f>(Table2[[#This Row],[1W Return vs Nifty]]-AVERAGE(Table2[1W Return vs Nifty]))/_xlfn.STDEV.P(Table2[1W Return vs Nifty])</f>
        <v>0.16944222067247436</v>
      </c>
      <c r="O641">
        <v>2687.39</v>
      </c>
      <c r="P641">
        <v>2735.0392676010501</v>
      </c>
      <c r="Q641">
        <v>2653.61084094329</v>
      </c>
      <c r="R641">
        <v>48.058080132346802</v>
      </c>
      <c r="S641" s="1">
        <f>(Table2[[#This Row],[Close Price]]-Table2[[#This Row],[20D EMA]])/Table2[[#This Row],[20D EMA]]</f>
        <v>-1.0192045069751646E-2</v>
      </c>
      <c r="T641" s="1">
        <f>(Table2[[#This Row],[Close Price]]-Table2[[#This Row],[50D EMA]])/Table2[[#This Row],[50D EMA]]</f>
        <v>-2.7436266999876887E-2</v>
      </c>
      <c r="U641" s="1">
        <f>(Table2[[#This Row],[Close Price]]-Table2[[#This Row],[200D EMA]])/Table2[[#This Row],[200D EMA]]</f>
        <v>2.4077226992481058E-3</v>
      </c>
      <c r="V641">
        <v>0.58863583168167499</v>
      </c>
      <c r="W641">
        <v>2619.0500000000002</v>
      </c>
      <c r="X641">
        <v>2698</v>
      </c>
      <c r="Y641">
        <v>2550.5500000000002</v>
      </c>
      <c r="Z641">
        <v>2698</v>
      </c>
      <c r="AA641">
        <v>2588</v>
      </c>
      <c r="AB641">
        <v>2698</v>
      </c>
      <c r="AC641" s="1">
        <f>(Table2[[#This Row],[Close Price]]/Table2[[#This Row],[Day Low]])-1</f>
        <v>1.5635440331417838E-2</v>
      </c>
      <c r="AD641" s="1">
        <f>(Table2[[#This Row],[Day High]]/Table2[[#This Row],[Close Price]])-1</f>
        <v>1.4285714285714235E-2</v>
      </c>
      <c r="AE641" s="1">
        <f>(Table2[[#This Row],[Close Price]]/Table2[[#This Row],[Current Week Low]])-1</f>
        <v>4.2912313030522675E-2</v>
      </c>
      <c r="AF641" s="1">
        <f>(Table2[[#This Row],[Current Week High]]/Table2[[#This Row],[Close Price]])-1</f>
        <v>1.4285714285714235E-2</v>
      </c>
      <c r="AG641" s="1">
        <f>(Table2[[#This Row],[Close Price]]/Table2[[#This Row],[Current Month Low]])-1</f>
        <v>2.782071097372496E-2</v>
      </c>
      <c r="AH641" s="1">
        <f>(Table2[[#This Row],[Current Month High]]/Table2[[#This Row],[Close Price]])-1</f>
        <v>1.4285714285714235E-2</v>
      </c>
      <c r="AI641">
        <v>18.233082706766901</v>
      </c>
      <c r="AJ641">
        <v>26.4829652171845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-0.12</v>
      </c>
      <c r="AM641" t="s">
        <v>3174</v>
      </c>
      <c r="AN641">
        <v>-2.76</v>
      </c>
      <c r="AO641" t="s">
        <v>3174</v>
      </c>
      <c r="AP641">
        <v>-3.7230034928806999E-2</v>
      </c>
      <c r="AQ641">
        <f>(Table2[[#This Row],[Sharpe Ratio]]-AVERAGE(Table2[Sharpe Ratio]))/_xlfn.STDEV.P(Table2[Sharpe Ratio])</f>
        <v>-1.1519839728712673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571</v>
      </c>
      <c r="AT641">
        <f>_xlfn.RANK.AVG(Table2[[#This Row],[6M Return vs Nifty Z-Score]],Table2[6M Return vs Nifty Z-Score])</f>
        <v>557</v>
      </c>
      <c r="AU641">
        <f>_xlfn.RANK.AVG(Table2[[#This Row],[Sharpe Ratio Z-Score]],Table2[Sharpe Ratio Z-Score])</f>
        <v>643</v>
      </c>
      <c r="AV641">
        <f>(Table2[[#This Row],[Rank 1Y]]+Table2[[#This Row],[Rank 6M]]+Table2[[#This Row],[Rank Sharpe]])/3</f>
        <v>590.33333333333337</v>
      </c>
    </row>
    <row r="642" spans="1:48" x14ac:dyDescent="0.3">
      <c r="A642" t="s">
        <v>461</v>
      </c>
      <c r="B642" t="s">
        <v>462</v>
      </c>
      <c r="C642" t="s">
        <v>3128</v>
      </c>
      <c r="D642" t="s">
        <v>287</v>
      </c>
      <c r="E642">
        <v>47183.659120149998</v>
      </c>
      <c r="F642">
        <v>7576.1</v>
      </c>
      <c r="G642">
        <v>-24.661591365272699</v>
      </c>
      <c r="H642">
        <f>(Table2[[#This Row],[1Y Return vs Nifty]]-AVERAGE(Table2[1Y Return vs Nifty]))/_xlfn.STDEV.P(Table2[1Y Return vs Nifty])</f>
        <v>-0.84374089329144775</v>
      </c>
      <c r="I642">
        <v>-1.110397411129</v>
      </c>
      <c r="J642">
        <f>(Table2[[#This Row],[1M Return vs Nifty]]-AVERAGE(Table2[1M Return vs Nifty]))/_xlfn.STDEV.P(Table2[1M Return vs Nifty])</f>
        <v>-0.18441005784190076</v>
      </c>
      <c r="K642">
        <v>-16.726829524942598</v>
      </c>
      <c r="L642">
        <f>(Table2[[#This Row],[6M Return vs Nifty]]-AVERAGE(Table2[6M Return vs Nifty]))/_xlfn.STDEV.P(Table2[6M Return vs Nifty])</f>
        <v>-0.84798520203291117</v>
      </c>
      <c r="M642">
        <v>1.0727369407315399</v>
      </c>
      <c r="N642">
        <f>(Table2[[#This Row],[1W Return vs Nifty]]-AVERAGE(Table2[1W Return vs Nifty]))/_xlfn.STDEV.P(Table2[1W Return vs Nifty])</f>
        <v>-0.3934090336034255</v>
      </c>
      <c r="O642">
        <v>7703.72</v>
      </c>
      <c r="P642">
        <v>7536.8231412185996</v>
      </c>
      <c r="Q642">
        <v>7453.13850628414</v>
      </c>
      <c r="R642">
        <v>37.0847204298599</v>
      </c>
      <c r="S642" s="1">
        <f>(Table2[[#This Row],[Close Price]]-Table2[[#This Row],[20D EMA]])/Table2[[#This Row],[20D EMA]]</f>
        <v>-1.6566022648798227E-2</v>
      </c>
      <c r="T642" s="1">
        <f>(Table2[[#This Row],[Close Price]]-Table2[[#This Row],[50D EMA]])/Table2[[#This Row],[50D EMA]]</f>
        <v>5.2113281744130477E-3</v>
      </c>
      <c r="U642" s="1">
        <f>(Table2[[#This Row],[Close Price]]-Table2[[#This Row],[200D EMA]])/Table2[[#This Row],[200D EMA]]</f>
        <v>1.649794829549792E-2</v>
      </c>
      <c r="V642">
        <v>0.60564011238410898</v>
      </c>
      <c r="W642">
        <v>7451</v>
      </c>
      <c r="X642">
        <v>7628.9</v>
      </c>
      <c r="Y642">
        <v>7451</v>
      </c>
      <c r="Z642">
        <v>7807.95</v>
      </c>
      <c r="AA642">
        <v>7451</v>
      </c>
      <c r="AB642">
        <v>7807.95</v>
      </c>
      <c r="AC642" s="1">
        <f>(Table2[[#This Row],[Close Price]]/Table2[[#This Row],[Day Low]])-1</f>
        <v>1.678969265870367E-2</v>
      </c>
      <c r="AD642" s="1">
        <f>(Table2[[#This Row],[Day High]]/Table2[[#This Row],[Close Price]])-1</f>
        <v>6.9692849883185026E-3</v>
      </c>
      <c r="AE642" s="1">
        <f>(Table2[[#This Row],[Close Price]]/Table2[[#This Row],[Current Week Low]])-1</f>
        <v>1.678969265870367E-2</v>
      </c>
      <c r="AF642" s="1">
        <f>(Table2[[#This Row],[Current Week High]]/Table2[[#This Row],[Close Price]])-1</f>
        <v>3.0602816752682616E-2</v>
      </c>
      <c r="AG642" s="1">
        <f>(Table2[[#This Row],[Close Price]]/Table2[[#This Row],[Current Month Low]])-1</f>
        <v>1.678969265870367E-2</v>
      </c>
      <c r="AH642" s="1">
        <f>(Table2[[#This Row],[Current Month High]]/Table2[[#This Row],[Close Price]])-1</f>
        <v>3.0602816752682616E-2</v>
      </c>
      <c r="AI642">
        <v>21.4345111600955</v>
      </c>
      <c r="AJ642">
        <v>18.1697654105315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0.01</v>
      </c>
      <c r="AM642" t="s">
        <v>3175</v>
      </c>
      <c r="AN642">
        <v>-1.71</v>
      </c>
      <c r="AO642" t="s">
        <v>3174</v>
      </c>
      <c r="AP642">
        <v>-1.18988577572E-4</v>
      </c>
      <c r="AQ642">
        <f>(Table2[[#This Row],[Sharpe Ratio]]-AVERAGE(Table2[Sharpe Ratio]))/_xlfn.STDEV.P(Table2[Sharpe Ratio])</f>
        <v>-0.71870854820281316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-2.9882537349724982</v>
      </c>
      <c r="AS642">
        <f>_xlfn.RANK.AVG(Table2[[#This Row],[1Y Return vs Nifty Z-Score]],Table2[1Y Return vs Nifty Z-Score])</f>
        <v>600</v>
      </c>
      <c r="AT642">
        <f>_xlfn.RANK.AVG(Table2[[#This Row],[6M Return vs Nifty Z-Score]],Table2[6M Return vs Nifty Z-Score])</f>
        <v>606</v>
      </c>
      <c r="AU642">
        <f>_xlfn.RANK.AVG(Table2[[#This Row],[Sharpe Ratio Z-Score]],Table2[Sharpe Ratio Z-Score])</f>
        <v>566</v>
      </c>
      <c r="AV642">
        <f>(Table2[[#This Row],[Rank 1Y]]+Table2[[#This Row],[Rank 6M]]+Table2[[#This Row],[Rank Sharpe]])/3</f>
        <v>590.66666666666663</v>
      </c>
    </row>
    <row r="643" spans="1:48" x14ac:dyDescent="0.3">
      <c r="A643" t="s">
        <v>318</v>
      </c>
      <c r="B643" t="s">
        <v>319</v>
      </c>
      <c r="C643" t="s">
        <v>3127</v>
      </c>
      <c r="D643" t="s">
        <v>176</v>
      </c>
      <c r="E643">
        <v>83959.501736220001</v>
      </c>
      <c r="F643">
        <v>763.4</v>
      </c>
      <c r="G643">
        <v>-3.6976520575824399</v>
      </c>
      <c r="H643">
        <f>(Table2[[#This Row],[1Y Return vs Nifty]]-AVERAGE(Table2[1Y Return vs Nifty]))/_xlfn.STDEV.P(Table2[1Y Return vs Nifty])</f>
        <v>-0.48672997184508315</v>
      </c>
      <c r="I643">
        <v>-7.3348829455865596</v>
      </c>
      <c r="J643">
        <f>(Table2[[#This Row],[1M Return vs Nifty]]-AVERAGE(Table2[1M Return vs Nifty]))/_xlfn.STDEV.P(Table2[1M Return vs Nifty])</f>
        <v>-0.75393203394406416</v>
      </c>
      <c r="K643">
        <v>-33.538123712755002</v>
      </c>
      <c r="L643">
        <f>(Table2[[#This Row],[6M Return vs Nifty]]-AVERAGE(Table2[6M Return vs Nifty]))/_xlfn.STDEV.P(Table2[6M Return vs Nifty])</f>
        <v>-1.4053648850357257</v>
      </c>
      <c r="M643">
        <v>1.70836266324941</v>
      </c>
      <c r="N643">
        <f>(Table2[[#This Row],[1W Return vs Nifty]]-AVERAGE(Table2[1W Return vs Nifty]))/_xlfn.STDEV.P(Table2[1W Return vs Nifty])</f>
        <v>-0.23959325371780796</v>
      </c>
      <c r="O643">
        <v>800.05</v>
      </c>
      <c r="P643">
        <v>831.63350403155096</v>
      </c>
      <c r="Q643">
        <v>907.51072742483404</v>
      </c>
      <c r="R643">
        <v>28.731830388979599</v>
      </c>
      <c r="S643" s="1">
        <f>(Table2[[#This Row],[Close Price]]-Table2[[#This Row],[20D EMA]])/Table2[[#This Row],[20D EMA]]</f>
        <v>-4.5809636897693871E-2</v>
      </c>
      <c r="T643" s="1">
        <f>(Table2[[#This Row],[Close Price]]-Table2[[#This Row],[50D EMA]])/Table2[[#This Row],[50D EMA]]</f>
        <v>-8.204756506414429E-2</v>
      </c>
      <c r="U643" s="1">
        <f>(Table2[[#This Row],[Close Price]]-Table2[[#This Row],[200D EMA]])/Table2[[#This Row],[200D EMA]]</f>
        <v>-0.15879782251584487</v>
      </c>
      <c r="V643">
        <v>0.530336049698518</v>
      </c>
      <c r="W643">
        <v>758.15</v>
      </c>
      <c r="X643">
        <v>778.35</v>
      </c>
      <c r="Y643">
        <v>758.15</v>
      </c>
      <c r="Z643">
        <v>794.35</v>
      </c>
      <c r="AA643">
        <v>758.15</v>
      </c>
      <c r="AB643">
        <v>794.35</v>
      </c>
      <c r="AC643" s="1">
        <f>(Table2[[#This Row],[Close Price]]/Table2[[#This Row],[Day Low]])-1</f>
        <v>6.9247510387127065E-3</v>
      </c>
      <c r="AD643" s="1">
        <f>(Table2[[#This Row],[Day High]]/Table2[[#This Row],[Close Price]])-1</f>
        <v>1.9583442494105485E-2</v>
      </c>
      <c r="AE643" s="1">
        <f>(Table2[[#This Row],[Close Price]]/Table2[[#This Row],[Current Week Low]])-1</f>
        <v>6.9247510387127065E-3</v>
      </c>
      <c r="AF643" s="1">
        <f>(Table2[[#This Row],[Current Week High]]/Table2[[#This Row],[Close Price]])-1</f>
        <v>4.0542310715221408E-2</v>
      </c>
      <c r="AG643" s="1">
        <f>(Table2[[#This Row],[Close Price]]/Table2[[#This Row],[Current Month Low]])-1</f>
        <v>6.9247510387127065E-3</v>
      </c>
      <c r="AH643" s="1">
        <f>(Table2[[#This Row],[Current Month High]]/Table2[[#This Row],[Close Price]])-1</f>
        <v>4.0542310715221408E-2</v>
      </c>
      <c r="AI643">
        <v>64.972491485459798</v>
      </c>
      <c r="AJ643">
        <v>46.245210727969301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-0.13</v>
      </c>
      <c r="AM643" t="s">
        <v>3174</v>
      </c>
      <c r="AN643">
        <v>-4.5199999999999996</v>
      </c>
      <c r="AO643" t="s">
        <v>3174</v>
      </c>
      <c r="AP643">
        <v>-1.6207679536824001E-2</v>
      </c>
      <c r="AQ643">
        <f>(Table2[[#This Row],[Sharpe Ratio]]-AVERAGE(Table2[Sharpe Ratio]))/_xlfn.STDEV.P(Table2[Sharpe Ratio])</f>
        <v>-0.90654573128179294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461</v>
      </c>
      <c r="AT643">
        <f>_xlfn.RANK.AVG(Table2[[#This Row],[6M Return vs Nifty Z-Score]],Table2[6M Return vs Nifty Z-Score])</f>
        <v>708</v>
      </c>
      <c r="AU643">
        <f>_xlfn.RANK.AVG(Table2[[#This Row],[Sharpe Ratio Z-Score]],Table2[Sharpe Ratio Z-Score])</f>
        <v>604</v>
      </c>
      <c r="AV643">
        <f>(Table2[[#This Row],[Rank 1Y]]+Table2[[#This Row],[Rank 6M]]+Table2[[#This Row],[Rank Sharpe]])/3</f>
        <v>591</v>
      </c>
    </row>
    <row r="644" spans="1:48" x14ac:dyDescent="0.3">
      <c r="A644" t="s">
        <v>951</v>
      </c>
      <c r="B644" t="s">
        <v>952</v>
      </c>
      <c r="C644" t="s">
        <v>3145</v>
      </c>
      <c r="D644" t="s">
        <v>167</v>
      </c>
      <c r="E644">
        <v>15683.46754494</v>
      </c>
      <c r="F644">
        <v>1014.6</v>
      </c>
      <c r="G644">
        <v>-34.870246599164098</v>
      </c>
      <c r="H644">
        <f>(Table2[[#This Row],[1Y Return vs Nifty]]-AVERAGE(Table2[1Y Return vs Nifty]))/_xlfn.STDEV.P(Table2[1Y Return vs Nifty])</f>
        <v>-1.0175918741728349</v>
      </c>
      <c r="I644">
        <v>-7.8448851392350996</v>
      </c>
      <c r="J644">
        <f>(Table2[[#This Row],[1M Return vs Nifty]]-AVERAGE(Table2[1M Return vs Nifty]))/_xlfn.STDEV.P(Table2[1M Return vs Nifty])</f>
        <v>-0.80059572294056647</v>
      </c>
      <c r="K644">
        <v>-3.4366564670263702</v>
      </c>
      <c r="L644">
        <f>(Table2[[#This Row],[6M Return vs Nifty]]-AVERAGE(Table2[6M Return vs Nifty]))/_xlfn.STDEV.P(Table2[6M Return vs Nifty])</f>
        <v>-0.40734854650140589</v>
      </c>
      <c r="M644">
        <v>1.67315080237709</v>
      </c>
      <c r="N644">
        <f>(Table2[[#This Row],[1W Return vs Nifty]]-AVERAGE(Table2[1W Return vs Nifty]))/_xlfn.STDEV.P(Table2[1W Return vs Nifty])</f>
        <v>-0.24811421133394265</v>
      </c>
      <c r="O644" t="e">
        <v>#N/A</v>
      </c>
      <c r="P644">
        <v>1076.7530618856899</v>
      </c>
      <c r="Q644">
        <v>1019.9589627031</v>
      </c>
      <c r="R644">
        <v>27.7032876295679</v>
      </c>
      <c r="S644" s="1" t="e">
        <f>(Table2[[#This Row],[Close Price]]-Table2[[#This Row],[20D EMA]])/Table2[[#This Row],[20D EMA]]</f>
        <v>#N/A</v>
      </c>
      <c r="T644" s="1">
        <f>(Table2[[#This Row],[Close Price]]-Table2[[#This Row],[50D EMA]])/Table2[[#This Row],[50D EMA]]</f>
        <v>-5.7722670207078726E-2</v>
      </c>
      <c r="U644" s="1">
        <f>(Table2[[#This Row],[Close Price]]-Table2[[#This Row],[200D EMA]])/Table2[[#This Row],[200D EMA]]</f>
        <v>-5.2540963892289067E-3</v>
      </c>
      <c r="V644">
        <v>0.69982105820343299</v>
      </c>
      <c r="W644" t="e">
        <v>#N/A</v>
      </c>
      <c r="X644" t="e">
        <v>#N/A</v>
      </c>
      <c r="Y644" t="e">
        <v>#N/A</v>
      </c>
      <c r="Z644" t="e">
        <v>#N/A</v>
      </c>
      <c r="AA644" t="e">
        <v>#N/A</v>
      </c>
      <c r="AB644" t="e">
        <v>#N/A</v>
      </c>
      <c r="AC644" s="1" t="e">
        <f>(Table2[[#This Row],[Close Price]]/Table2[[#This Row],[Day Low]])-1</f>
        <v>#N/A</v>
      </c>
      <c r="AD644" s="1" t="e">
        <f>(Table2[[#This Row],[Day High]]/Table2[[#This Row],[Close Price]])-1</f>
        <v>#N/A</v>
      </c>
      <c r="AE644" s="1" t="e">
        <f>(Table2[[#This Row],[Close Price]]/Table2[[#This Row],[Current Week Low]])-1</f>
        <v>#N/A</v>
      </c>
      <c r="AF644" s="1" t="e">
        <f>(Table2[[#This Row],[Current Week High]]/Table2[[#This Row],[Close Price]])-1</f>
        <v>#N/A</v>
      </c>
      <c r="AG644" s="1" t="e">
        <f>(Table2[[#This Row],[Close Price]]/Table2[[#This Row],[Current Month Low]])-1</f>
        <v>#N/A</v>
      </c>
      <c r="AH644" s="1" t="e">
        <f>(Table2[[#This Row],[Current Month High]]/Table2[[#This Row],[Close Price]])-1</f>
        <v>#N/A</v>
      </c>
      <c r="AI644">
        <v>19.258821210329099</v>
      </c>
      <c r="AJ644">
        <v>21.888515136953401</v>
      </c>
      <c r="AK644" t="e">
        <f>IF(AND(Table2[[#This Row],[20D EMA]]&gt;Table2[[#This Row],[50D EMA]],Table2[[#This Row],[50D EMA]]&gt;Table2[[#This Row],[200D EMA]]),"Uptrend","Downtrend/NoTrend")</f>
        <v>#N/A</v>
      </c>
      <c r="AL644" t="e">
        <v>#N/A</v>
      </c>
      <c r="AM644" t="e">
        <v>#N/A</v>
      </c>
      <c r="AN644" t="e">
        <v>#N/A</v>
      </c>
      <c r="AO644" t="e">
        <v>#N/A</v>
      </c>
      <c r="AP644">
        <v>-4.7525517084879003E-2</v>
      </c>
      <c r="AQ644">
        <f>(Table2[[#This Row],[Sharpe Ratio]]-AVERAGE(Table2[Sharpe Ratio]))/_xlfn.STDEV.P(Table2[Sharpe Ratio])</f>
        <v>-1.2721848252298844</v>
      </c>
      <c r="AR644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44">
        <f>_xlfn.RANK.AVG(Table2[[#This Row],[1Y Return vs Nifty Z-Score]],Table2[1Y Return vs Nifty Z-Score])</f>
        <v>667</v>
      </c>
      <c r="AT644">
        <f>_xlfn.RANK.AVG(Table2[[#This Row],[6M Return vs Nifty Z-Score]],Table2[6M Return vs Nifty Z-Score])</f>
        <v>458</v>
      </c>
      <c r="AU644">
        <f>_xlfn.RANK.AVG(Table2[[#This Row],[Sharpe Ratio Z-Score]],Table2[Sharpe Ratio Z-Score])</f>
        <v>657</v>
      </c>
      <c r="AV644">
        <f>(Table2[[#This Row],[Rank 1Y]]+Table2[[#This Row],[Rank 6M]]+Table2[[#This Row],[Rank Sharpe]])/3</f>
        <v>594</v>
      </c>
    </row>
    <row r="645" spans="1:48" x14ac:dyDescent="0.3">
      <c r="A645" t="s">
        <v>222</v>
      </c>
      <c r="B645" t="s">
        <v>223</v>
      </c>
      <c r="C645" t="s">
        <v>3134</v>
      </c>
      <c r="D645" t="s">
        <v>224</v>
      </c>
      <c r="E645">
        <v>115653.48635855</v>
      </c>
      <c r="F645">
        <v>962.75</v>
      </c>
      <c r="G645">
        <v>-9.5642627358129797</v>
      </c>
      <c r="H645">
        <f>(Table2[[#This Row],[1Y Return vs Nifty]]-AVERAGE(Table2[1Y Return vs Nifty]))/_xlfn.STDEV.P(Table2[1Y Return vs Nifty])</f>
        <v>-0.58663696228527473</v>
      </c>
      <c r="I645">
        <v>1.0020373274086201</v>
      </c>
      <c r="J645">
        <f>(Table2[[#This Row],[1M Return vs Nifty]]-AVERAGE(Table2[1M Return vs Nifty]))/_xlfn.STDEV.P(Table2[1M Return vs Nifty])</f>
        <v>8.8714591636080403E-3</v>
      </c>
      <c r="K645">
        <v>-23.7397753254774</v>
      </c>
      <c r="L645">
        <f>(Table2[[#This Row],[6M Return vs Nifty]]-AVERAGE(Table2[6M Return vs Nifty]))/_xlfn.STDEV.P(Table2[6M Return vs Nifty])</f>
        <v>-1.0804999307354641</v>
      </c>
      <c r="M645">
        <v>2.43646802275213</v>
      </c>
      <c r="N645">
        <f>(Table2[[#This Row],[1W Return vs Nifty]]-AVERAGE(Table2[1W Return vs Nifty]))/_xlfn.STDEV.P(Table2[1W Return vs Nifty])</f>
        <v>-6.3398222989390282E-2</v>
      </c>
      <c r="O645">
        <v>1015.11</v>
      </c>
      <c r="P645">
        <v>1030.42403708602</v>
      </c>
      <c r="Q645">
        <v>1048.8429987014899</v>
      </c>
      <c r="R645">
        <v>32.594910116509197</v>
      </c>
      <c r="S645" s="1">
        <f>(Table2[[#This Row],[Close Price]]-Table2[[#This Row],[20D EMA]])/Table2[[#This Row],[20D EMA]]</f>
        <v>-5.1580616878958943E-2</v>
      </c>
      <c r="T645" s="1">
        <f>(Table2[[#This Row],[Close Price]]-Table2[[#This Row],[50D EMA]])/Table2[[#This Row],[50D EMA]]</f>
        <v>-6.5675910741948812E-2</v>
      </c>
      <c r="U645" s="1">
        <f>(Table2[[#This Row],[Close Price]]-Table2[[#This Row],[200D EMA]])/Table2[[#This Row],[200D EMA]]</f>
        <v>-8.2083780707004339E-2</v>
      </c>
      <c r="V645">
        <v>0.83659832675801704</v>
      </c>
      <c r="W645">
        <v>955</v>
      </c>
      <c r="X645">
        <v>1020.5</v>
      </c>
      <c r="Y645">
        <v>955</v>
      </c>
      <c r="Z645">
        <v>1053.45</v>
      </c>
      <c r="AA645">
        <v>955</v>
      </c>
      <c r="AB645">
        <v>1053.45</v>
      </c>
      <c r="AC645" s="1">
        <f>(Table2[[#This Row],[Close Price]]/Table2[[#This Row],[Day Low]])-1</f>
        <v>8.1151832460732987E-3</v>
      </c>
      <c r="AD645" s="1">
        <f>(Table2[[#This Row],[Day High]]/Table2[[#This Row],[Close Price]])-1</f>
        <v>5.9984419631264663E-2</v>
      </c>
      <c r="AE645" s="1">
        <f>(Table2[[#This Row],[Close Price]]/Table2[[#This Row],[Current Week Low]])-1</f>
        <v>8.1151832460732987E-3</v>
      </c>
      <c r="AF645" s="1">
        <f>(Table2[[#This Row],[Current Week High]]/Table2[[#This Row],[Close Price]])-1</f>
        <v>9.4209296286678734E-2</v>
      </c>
      <c r="AG645" s="1">
        <f>(Table2[[#This Row],[Close Price]]/Table2[[#This Row],[Current Month Low]])-1</f>
        <v>8.1151832460732987E-3</v>
      </c>
      <c r="AH645" s="1">
        <f>(Table2[[#This Row],[Current Month High]]/Table2[[#This Row],[Close Price]])-1</f>
        <v>9.4209296286678734E-2</v>
      </c>
      <c r="AI645">
        <v>40.015580368735399</v>
      </c>
      <c r="AJ645">
        <v>40.342565597667601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-0.03</v>
      </c>
      <c r="AM645" t="s">
        <v>3174</v>
      </c>
      <c r="AN645">
        <v>-2.65</v>
      </c>
      <c r="AO645" t="s">
        <v>3174</v>
      </c>
      <c r="AP645">
        <v>-2.9758510523381E-2</v>
      </c>
      <c r="AQ645">
        <f>(Table2[[#This Row],[Sharpe Ratio]]-AVERAGE(Table2[Sharpe Ratio]))/_xlfn.STDEV.P(Table2[Sharpe Ratio])</f>
        <v>-1.0647531284740723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505</v>
      </c>
      <c r="AT645">
        <f>_xlfn.RANK.AVG(Table2[[#This Row],[6M Return vs Nifty Z-Score]],Table2[6M Return vs Nifty Z-Score])</f>
        <v>659</v>
      </c>
      <c r="AU645">
        <f>_xlfn.RANK.AVG(Table2[[#This Row],[Sharpe Ratio Z-Score]],Table2[Sharpe Ratio Z-Score])</f>
        <v>625</v>
      </c>
      <c r="AV645">
        <f>(Table2[[#This Row],[Rank 1Y]]+Table2[[#This Row],[Rank 6M]]+Table2[[#This Row],[Rank Sharpe]])/3</f>
        <v>596.33333333333337</v>
      </c>
    </row>
    <row r="646" spans="1:48" x14ac:dyDescent="0.3">
      <c r="A646" t="s">
        <v>68</v>
      </c>
      <c r="B646" t="s">
        <v>69</v>
      </c>
      <c r="C646" t="s">
        <v>3129</v>
      </c>
      <c r="D646" t="s">
        <v>24</v>
      </c>
      <c r="E646">
        <v>359658.89473499998</v>
      </c>
      <c r="F646">
        <v>1809</v>
      </c>
      <c r="G646">
        <v>-22.851160662086201</v>
      </c>
      <c r="H646">
        <f>(Table2[[#This Row],[1Y Return vs Nifty]]-AVERAGE(Table2[1Y Return vs Nifty]))/_xlfn.STDEV.P(Table2[1Y Return vs Nifty])</f>
        <v>-0.81290968718686318</v>
      </c>
      <c r="I646">
        <v>3.41487344656271</v>
      </c>
      <c r="J646">
        <f>(Table2[[#This Row],[1M Return vs Nifty]]-AVERAGE(Table2[1M Return vs Nifty]))/_xlfn.STDEV.P(Table2[1M Return vs Nifty])</f>
        <v>0.22963881206116207</v>
      </c>
      <c r="K646">
        <v>-7.6819972229372802</v>
      </c>
      <c r="L646">
        <f>(Table2[[#This Row],[6M Return vs Nifty]]-AVERAGE(Table2[6M Return vs Nifty]))/_xlfn.STDEV.P(Table2[6M Return vs Nifty])</f>
        <v>-0.54810312841122766</v>
      </c>
      <c r="M646">
        <v>0.51849301275783499</v>
      </c>
      <c r="N646">
        <f>(Table2[[#This Row],[1W Return vs Nifty]]-AVERAGE(Table2[1W Return vs Nifty]))/_xlfn.STDEV.P(Table2[1W Return vs Nifty])</f>
        <v>-0.52753114195744455</v>
      </c>
      <c r="O646">
        <v>1848.03</v>
      </c>
      <c r="P646">
        <v>1821.5066770092801</v>
      </c>
      <c r="Q646">
        <v>1786.21738501867</v>
      </c>
      <c r="R646">
        <v>34.889083915254801</v>
      </c>
      <c r="S646" s="1">
        <f>(Table2[[#This Row],[Close Price]]-Table2[[#This Row],[20D EMA]])/Table2[[#This Row],[20D EMA]]</f>
        <v>-2.1119787016444524E-2</v>
      </c>
      <c r="T646" s="1">
        <f>(Table2[[#This Row],[Close Price]]-Table2[[#This Row],[50D EMA]])/Table2[[#This Row],[50D EMA]]</f>
        <v>-6.8661164777143405E-3</v>
      </c>
      <c r="U646" s="1">
        <f>(Table2[[#This Row],[Close Price]]-Table2[[#This Row],[200D EMA]])/Table2[[#This Row],[200D EMA]]</f>
        <v>1.2754670944540069E-2</v>
      </c>
      <c r="V646">
        <v>1.25630033116585</v>
      </c>
      <c r="W646">
        <v>1798.35</v>
      </c>
      <c r="X646">
        <v>1850</v>
      </c>
      <c r="Y646">
        <v>1798.35</v>
      </c>
      <c r="Z646">
        <v>1884.75</v>
      </c>
      <c r="AA646">
        <v>1798.35</v>
      </c>
      <c r="AB646">
        <v>1884.75</v>
      </c>
      <c r="AC646" s="1">
        <f>(Table2[[#This Row],[Close Price]]/Table2[[#This Row],[Day Low]])-1</f>
        <v>5.9220952539829064E-3</v>
      </c>
      <c r="AD646" s="1">
        <f>(Table2[[#This Row],[Day High]]/Table2[[#This Row],[Close Price]])-1</f>
        <v>2.2664455500276404E-2</v>
      </c>
      <c r="AE646" s="1">
        <f>(Table2[[#This Row],[Close Price]]/Table2[[#This Row],[Current Week Low]])-1</f>
        <v>5.9220952539829064E-3</v>
      </c>
      <c r="AF646" s="1">
        <f>(Table2[[#This Row],[Current Week High]]/Table2[[#This Row],[Close Price]])-1</f>
        <v>4.1873963515754564E-2</v>
      </c>
      <c r="AG646" s="1">
        <f>(Table2[[#This Row],[Close Price]]/Table2[[#This Row],[Current Month Low]])-1</f>
        <v>5.9220952539829064E-3</v>
      </c>
      <c r="AH646" s="1">
        <f>(Table2[[#This Row],[Current Month High]]/Table2[[#This Row],[Close Price]])-1</f>
        <v>4.1873963515754564E-2</v>
      </c>
      <c r="AI646">
        <v>7.3521282476506302</v>
      </c>
      <c r="AJ646">
        <v>17.174595977588499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0.02</v>
      </c>
      <c r="AM646" t="s">
        <v>3175</v>
      </c>
      <c r="AN646">
        <v>-2.04</v>
      </c>
      <c r="AO646" t="s">
        <v>3174</v>
      </c>
      <c r="AP646">
        <v>-9.2452774442656996E-2</v>
      </c>
      <c r="AQ646">
        <f>(Table2[[#This Row],[Sharpe Ratio]]-AVERAGE(Table2[Sharpe Ratio]))/_xlfn.STDEV.P(Table2[Sharpe Ratio])</f>
        <v>-1.7967153471302022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-3.4556204926245759</v>
      </c>
      <c r="AS646">
        <f>_xlfn.RANK.AVG(Table2[[#This Row],[1Y Return vs Nifty Z-Score]],Table2[1Y Return vs Nifty Z-Score])</f>
        <v>586</v>
      </c>
      <c r="AT646">
        <f>_xlfn.RANK.AVG(Table2[[#This Row],[6M Return vs Nifty Z-Score]],Table2[6M Return vs Nifty Z-Score])</f>
        <v>500</v>
      </c>
      <c r="AU646">
        <f>_xlfn.RANK.AVG(Table2[[#This Row],[Sharpe Ratio Z-Score]],Table2[Sharpe Ratio Z-Score])</f>
        <v>708</v>
      </c>
      <c r="AV646">
        <f>(Table2[[#This Row],[Rank 1Y]]+Table2[[#This Row],[Rank 6M]]+Table2[[#This Row],[Rank Sharpe]])/3</f>
        <v>598</v>
      </c>
    </row>
    <row r="647" spans="1:48" x14ac:dyDescent="0.3">
      <c r="A647" t="s">
        <v>1101</v>
      </c>
      <c r="B647" t="s">
        <v>1102</v>
      </c>
      <c r="C647" t="s">
        <v>3128</v>
      </c>
      <c r="D647" t="s">
        <v>287</v>
      </c>
      <c r="E647">
        <v>11859.421348669999</v>
      </c>
      <c r="F647">
        <v>881.3</v>
      </c>
      <c r="G647">
        <v>-43.176004539554697</v>
      </c>
      <c r="H647">
        <f>(Table2[[#This Row],[1Y Return vs Nifty]]-AVERAGE(Table2[1Y Return vs Nifty]))/_xlfn.STDEV.P(Table2[1Y Return vs Nifty])</f>
        <v>-1.1590369648157732</v>
      </c>
      <c r="I647">
        <v>-2.5812441143845999</v>
      </c>
      <c r="J647">
        <f>(Table2[[#This Row],[1M Return vs Nifty]]-AVERAGE(Table2[1M Return vs Nifty]))/_xlfn.STDEV.P(Table2[1M Return vs Nifty])</f>
        <v>-0.31898817138144525</v>
      </c>
      <c r="K647">
        <v>-16.1308696908354</v>
      </c>
      <c r="L647">
        <f>(Table2[[#This Row],[6M Return vs Nifty]]-AVERAGE(Table2[6M Return vs Nifty]))/_xlfn.STDEV.P(Table2[6M Return vs Nifty])</f>
        <v>-0.82822611033502769</v>
      </c>
      <c r="M647">
        <v>1.13053621941543</v>
      </c>
      <c r="N647">
        <f>(Table2[[#This Row],[1W Return vs Nifty]]-AVERAGE(Table2[1W Return vs Nifty]))/_xlfn.STDEV.P(Table2[1W Return vs Nifty])</f>
        <v>-0.37942212147474152</v>
      </c>
      <c r="O647">
        <v>915.04</v>
      </c>
      <c r="P647">
        <v>926.99618780097103</v>
      </c>
      <c r="Q647">
        <v>940.933254358608</v>
      </c>
      <c r="R647">
        <v>27.167628224615001</v>
      </c>
      <c r="S647" s="1">
        <f>(Table2[[#This Row],[Close Price]]-Table2[[#This Row],[20D EMA]])/Table2[[#This Row],[20D EMA]]</f>
        <v>-3.6872705018359868E-2</v>
      </c>
      <c r="T647" s="1">
        <f>(Table2[[#This Row],[Close Price]]-Table2[[#This Row],[50D EMA]])/Table2[[#This Row],[50D EMA]]</f>
        <v>-4.9294903692508163E-2</v>
      </c>
      <c r="U647" s="1">
        <f>(Table2[[#This Row],[Close Price]]-Table2[[#This Row],[200D EMA]])/Table2[[#This Row],[200D EMA]]</f>
        <v>-6.33767103908527E-2</v>
      </c>
      <c r="V647">
        <v>0.41512085687650702</v>
      </c>
      <c r="W647">
        <v>867.35</v>
      </c>
      <c r="X647">
        <v>901.2</v>
      </c>
      <c r="Y647">
        <v>867.35</v>
      </c>
      <c r="Z647">
        <v>917.45</v>
      </c>
      <c r="AA647">
        <v>867.35</v>
      </c>
      <c r="AB647">
        <v>917.45</v>
      </c>
      <c r="AC647" s="1">
        <f>(Table2[[#This Row],[Close Price]]/Table2[[#This Row],[Day Low]])-1</f>
        <v>1.6083472646567065E-2</v>
      </c>
      <c r="AD647" s="1">
        <f>(Table2[[#This Row],[Day High]]/Table2[[#This Row],[Close Price]])-1</f>
        <v>2.2580279133098902E-2</v>
      </c>
      <c r="AE647" s="1">
        <f>(Table2[[#This Row],[Close Price]]/Table2[[#This Row],[Current Week Low]])-1</f>
        <v>1.6083472646567065E-2</v>
      </c>
      <c r="AF647" s="1">
        <f>(Table2[[#This Row],[Current Week High]]/Table2[[#This Row],[Close Price]])-1</f>
        <v>4.1018949279473693E-2</v>
      </c>
      <c r="AG647" s="1">
        <f>(Table2[[#This Row],[Close Price]]/Table2[[#This Row],[Current Month Low]])-1</f>
        <v>1.6083472646567065E-2</v>
      </c>
      <c r="AH647" s="1">
        <f>(Table2[[#This Row],[Current Month High]]/Table2[[#This Row],[Close Price]])-1</f>
        <v>4.1018949279473693E-2</v>
      </c>
      <c r="AI647">
        <v>41.608986724157397</v>
      </c>
      <c r="AJ647">
        <v>12.6910044114826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-0.18</v>
      </c>
      <c r="AM647" t="s">
        <v>3174</v>
      </c>
      <c r="AN647">
        <v>-7.02</v>
      </c>
      <c r="AO647" t="s">
        <v>3174</v>
      </c>
      <c r="AP647">
        <v>9.9580703806600003E-4</v>
      </c>
      <c r="AQ647">
        <f>(Table2[[#This Row],[Sharpe Ratio]]-AVERAGE(Table2[Sharpe Ratio]))/_xlfn.STDEV.P(Table2[Sharpe Ratio])</f>
        <v>-0.70569319047852175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689</v>
      </c>
      <c r="AT647">
        <f>_xlfn.RANK.AVG(Table2[[#This Row],[6M Return vs Nifty Z-Score]],Table2[6M Return vs Nifty Z-Score])</f>
        <v>595</v>
      </c>
      <c r="AU647">
        <f>_xlfn.RANK.AVG(Table2[[#This Row],[Sharpe Ratio Z-Score]],Table2[Sharpe Ratio Z-Score])</f>
        <v>511</v>
      </c>
      <c r="AV647">
        <f>(Table2[[#This Row],[Rank 1Y]]+Table2[[#This Row],[Rank 6M]]+Table2[[#This Row],[Rank Sharpe]])/3</f>
        <v>598.33333333333337</v>
      </c>
    </row>
    <row r="648" spans="1:48" x14ac:dyDescent="0.3">
      <c r="A648" t="s">
        <v>428</v>
      </c>
      <c r="B648" t="s">
        <v>429</v>
      </c>
      <c r="C648" t="s">
        <v>3131</v>
      </c>
      <c r="D648" t="s">
        <v>195</v>
      </c>
      <c r="E648">
        <v>54385.528612800001</v>
      </c>
      <c r="F648">
        <v>16754.25</v>
      </c>
      <c r="G648">
        <v>-34.434550541347001</v>
      </c>
      <c r="H648">
        <f>(Table2[[#This Row],[1Y Return vs Nifty]]-AVERAGE(Table2[1Y Return vs Nifty]))/_xlfn.STDEV.P(Table2[1Y Return vs Nifty])</f>
        <v>-1.0101720734956421</v>
      </c>
      <c r="I648">
        <v>2.7750717724969798</v>
      </c>
      <c r="J648">
        <f>(Table2[[#This Row],[1M Return vs Nifty]]-AVERAGE(Table2[1M Return vs Nifty]))/_xlfn.STDEV.P(Table2[1M Return vs Nifty])</f>
        <v>0.171098855351448</v>
      </c>
      <c r="K648">
        <v>-8.6521736975742805</v>
      </c>
      <c r="L648">
        <f>(Table2[[#This Row],[6M Return vs Nifty]]-AVERAGE(Table2[6M Return vs Nifty]))/_xlfn.STDEV.P(Table2[6M Return vs Nifty])</f>
        <v>-0.5802694000764983</v>
      </c>
      <c r="M648">
        <v>5.1334948004455896</v>
      </c>
      <c r="N648">
        <f>(Table2[[#This Row],[1W Return vs Nifty]]-AVERAGE(Table2[1W Return vs Nifty]))/_xlfn.STDEV.P(Table2[1W Return vs Nifty])</f>
        <v>0.58925830503784116</v>
      </c>
      <c r="O648">
        <v>16589.52</v>
      </c>
      <c r="P648">
        <v>16631.5347126095</v>
      </c>
      <c r="Q648">
        <v>16487.806600219901</v>
      </c>
      <c r="R648">
        <v>63.641632258127103</v>
      </c>
      <c r="S648" s="1">
        <f>(Table2[[#This Row],[Close Price]]-Table2[[#This Row],[20D EMA]])/Table2[[#This Row],[20D EMA]]</f>
        <v>9.9297628864487668E-3</v>
      </c>
      <c r="T648" s="1">
        <f>(Table2[[#This Row],[Close Price]]-Table2[[#This Row],[50D EMA]])/Table2[[#This Row],[50D EMA]]</f>
        <v>7.3784704485185546E-3</v>
      </c>
      <c r="U648" s="1">
        <f>(Table2[[#This Row],[Close Price]]-Table2[[#This Row],[200D EMA]])/Table2[[#This Row],[200D EMA]]</f>
        <v>1.6160026996953326E-2</v>
      </c>
      <c r="V648">
        <v>1.27428479908578</v>
      </c>
      <c r="W648">
        <v>16405</v>
      </c>
      <c r="X648">
        <v>16790</v>
      </c>
      <c r="Y648">
        <v>16405</v>
      </c>
      <c r="Z648">
        <v>16825</v>
      </c>
      <c r="AA648">
        <v>16405</v>
      </c>
      <c r="AB648">
        <v>16825</v>
      </c>
      <c r="AC648" s="1">
        <f>(Table2[[#This Row],[Close Price]]/Table2[[#This Row],[Day Low]])-1</f>
        <v>2.128924108503516E-2</v>
      </c>
      <c r="AD648" s="1">
        <f>(Table2[[#This Row],[Day High]]/Table2[[#This Row],[Close Price]])-1</f>
        <v>2.1337869495798856E-3</v>
      </c>
      <c r="AE648" s="1">
        <f>(Table2[[#This Row],[Close Price]]/Table2[[#This Row],[Current Week Low]])-1</f>
        <v>2.128924108503516E-2</v>
      </c>
      <c r="AF648" s="1">
        <f>(Table2[[#This Row],[Current Week High]]/Table2[[#This Row],[Close Price]])-1</f>
        <v>4.2228091379798993E-3</v>
      </c>
      <c r="AG648" s="1">
        <f>(Table2[[#This Row],[Close Price]]/Table2[[#This Row],[Current Month Low]])-1</f>
        <v>2.128924108503516E-2</v>
      </c>
      <c r="AH648" s="1">
        <f>(Table2[[#This Row],[Current Month High]]/Table2[[#This Row],[Close Price]])-1</f>
        <v>4.2228091379798993E-3</v>
      </c>
      <c r="AI648">
        <v>14.896220361997599</v>
      </c>
      <c r="AJ648">
        <v>9.1809271833904695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-0.05</v>
      </c>
      <c r="AM648" t="s">
        <v>3174</v>
      </c>
      <c r="AN648">
        <v>0.74</v>
      </c>
      <c r="AO648" t="s">
        <v>3175</v>
      </c>
      <c r="AP648">
        <v>-2.2102478710061001E-2</v>
      </c>
      <c r="AQ648">
        <f>(Table2[[#This Row],[Sharpe Ratio]]-AVERAGE(Table2[Sharpe Ratio]))/_xlfn.STDEV.P(Table2[Sharpe Ratio])</f>
        <v>-0.97536814040889419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664</v>
      </c>
      <c r="AT648">
        <f>_xlfn.RANK.AVG(Table2[[#This Row],[6M Return vs Nifty Z-Score]],Table2[6M Return vs Nifty Z-Score])</f>
        <v>520</v>
      </c>
      <c r="AU648">
        <f>_xlfn.RANK.AVG(Table2[[#This Row],[Sharpe Ratio Z-Score]],Table2[Sharpe Ratio Z-Score])</f>
        <v>612</v>
      </c>
      <c r="AV648">
        <f>(Table2[[#This Row],[Rank 1Y]]+Table2[[#This Row],[Rank 6M]]+Table2[[#This Row],[Rank Sharpe]])/3</f>
        <v>598.66666666666663</v>
      </c>
    </row>
    <row r="649" spans="1:48" x14ac:dyDescent="0.3">
      <c r="A649" t="s">
        <v>2262</v>
      </c>
      <c r="B649" t="s">
        <v>2263</v>
      </c>
      <c r="C649" t="s">
        <v>3146</v>
      </c>
      <c r="D649" t="s">
        <v>1971</v>
      </c>
      <c r="E649">
        <v>2475.3686254879999</v>
      </c>
      <c r="F649">
        <v>51.92</v>
      </c>
      <c r="G649">
        <v>-30.5542977054692</v>
      </c>
      <c r="H649">
        <f>(Table2[[#This Row],[1Y Return vs Nifty]]-AVERAGE(Table2[1Y Return vs Nifty]))/_xlfn.STDEV.P(Table2[1Y Return vs Nifty])</f>
        <v>-0.944092286674592</v>
      </c>
      <c r="I649">
        <v>4.5064044543291502</v>
      </c>
      <c r="J649">
        <f>(Table2[[#This Row],[1M Return vs Nifty]]-AVERAGE(Table2[1M Return vs Nifty]))/_xlfn.STDEV.P(Table2[1M Return vs Nifty])</f>
        <v>0.32951066381157401</v>
      </c>
      <c r="K649">
        <v>-12.9562111579044</v>
      </c>
      <c r="L649">
        <f>(Table2[[#This Row],[6M Return vs Nifty]]-AVERAGE(Table2[6M Return vs Nifty]))/_xlfn.STDEV.P(Table2[6M Return vs Nifty])</f>
        <v>-0.72297007549565906</v>
      </c>
      <c r="M649">
        <v>1.80928098981303</v>
      </c>
      <c r="N649">
        <f>(Table2[[#This Row],[1W Return vs Nifty]]-AVERAGE(Table2[1W Return vs Nifty]))/_xlfn.STDEV.P(Table2[1W Return vs Nifty])</f>
        <v>-0.21517191494057145</v>
      </c>
      <c r="O649">
        <v>53.11</v>
      </c>
      <c r="P649">
        <v>52.980739732026201</v>
      </c>
      <c r="Q649">
        <v>52.076968281559502</v>
      </c>
      <c r="R649">
        <v>41.345080608486398</v>
      </c>
      <c r="S649" s="1">
        <f>(Table2[[#This Row],[Close Price]]-Table2[[#This Row],[20D EMA]])/Table2[[#This Row],[20D EMA]]</f>
        <v>-2.2406326492185987E-2</v>
      </c>
      <c r="T649" s="1">
        <f>(Table2[[#This Row],[Close Price]]-Table2[[#This Row],[50D EMA]])/Table2[[#This Row],[50D EMA]]</f>
        <v>-2.002123294977317E-2</v>
      </c>
      <c r="U649" s="1">
        <f>(Table2[[#This Row],[Close Price]]-Table2[[#This Row],[200D EMA]])/Table2[[#This Row],[200D EMA]]</f>
        <v>-3.0141593633261242E-3</v>
      </c>
      <c r="V649">
        <v>0.77318565605232303</v>
      </c>
      <c r="W649">
        <v>51.69</v>
      </c>
      <c r="X649">
        <v>53.09</v>
      </c>
      <c r="Y649">
        <v>51.69</v>
      </c>
      <c r="Z649">
        <v>55.43</v>
      </c>
      <c r="AA649">
        <v>51.69</v>
      </c>
      <c r="AB649">
        <v>55.43</v>
      </c>
      <c r="AC649" s="1">
        <f>(Table2[[#This Row],[Close Price]]/Table2[[#This Row],[Day Low]])-1</f>
        <v>4.4496034049139599E-3</v>
      </c>
      <c r="AD649" s="1">
        <f>(Table2[[#This Row],[Day High]]/Table2[[#This Row],[Close Price]])-1</f>
        <v>2.253466872110943E-2</v>
      </c>
      <c r="AE649" s="1">
        <f>(Table2[[#This Row],[Close Price]]/Table2[[#This Row],[Current Week Low]])-1</f>
        <v>4.4496034049139599E-3</v>
      </c>
      <c r="AF649" s="1">
        <f>(Table2[[#This Row],[Current Week High]]/Table2[[#This Row],[Close Price]])-1</f>
        <v>6.7604006163328068E-2</v>
      </c>
      <c r="AG649" s="1">
        <f>(Table2[[#This Row],[Close Price]]/Table2[[#This Row],[Current Month Low]])-1</f>
        <v>4.4496034049139599E-3</v>
      </c>
      <c r="AH649" s="1">
        <f>(Table2[[#This Row],[Current Month High]]/Table2[[#This Row],[Close Price]])-1</f>
        <v>6.7604006163328068E-2</v>
      </c>
      <c r="AI649">
        <v>33.667180277349701</v>
      </c>
      <c r="AJ649">
        <v>22.308598351001098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-0.04</v>
      </c>
      <c r="AM649" t="s">
        <v>3174</v>
      </c>
      <c r="AN649">
        <v>-7.24</v>
      </c>
      <c r="AO649" t="s">
        <v>3174</v>
      </c>
      <c r="AP649">
        <v>-1.2632324565310001E-2</v>
      </c>
      <c r="AQ649">
        <f>(Table2[[#This Row],[Sharpe Ratio]]-AVERAGE(Table2[Sharpe Ratio]))/_xlfn.STDEV.P(Table2[Sharpe Ratio])</f>
        <v>-0.86480308061757505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-2.4175266939168236</v>
      </c>
      <c r="AS649">
        <f>_xlfn.RANK.AVG(Table2[[#This Row],[1Y Return vs Nifty Z-Score]],Table2[1Y Return vs Nifty Z-Score])</f>
        <v>641</v>
      </c>
      <c r="AT649">
        <f>_xlfn.RANK.AVG(Table2[[#This Row],[6M Return vs Nifty Z-Score]],Table2[6M Return vs Nifty Z-Score])</f>
        <v>562</v>
      </c>
      <c r="AU649">
        <f>_xlfn.RANK.AVG(Table2[[#This Row],[Sharpe Ratio Z-Score]],Table2[Sharpe Ratio Z-Score])</f>
        <v>593</v>
      </c>
      <c r="AV649">
        <f>(Table2[[#This Row],[Rank 1Y]]+Table2[[#This Row],[Rank 6M]]+Table2[[#This Row],[Rank Sharpe]])/3</f>
        <v>598.66666666666663</v>
      </c>
    </row>
    <row r="650" spans="1:48" x14ac:dyDescent="0.3">
      <c r="A650" t="s">
        <v>900</v>
      </c>
      <c r="B650" t="s">
        <v>901</v>
      </c>
      <c r="C650" t="s">
        <v>3143</v>
      </c>
      <c r="D650" t="s">
        <v>482</v>
      </c>
      <c r="E650">
        <v>16956.392521199999</v>
      </c>
      <c r="F650">
        <v>3419.35</v>
      </c>
      <c r="G650">
        <v>-38.241240903787499</v>
      </c>
      <c r="H650">
        <f>(Table2[[#This Row],[1Y Return vs Nifty]]-AVERAGE(Table2[1Y Return vs Nifty]))/_xlfn.STDEV.P(Table2[1Y Return vs Nifty])</f>
        <v>-1.0749991088161146</v>
      </c>
      <c r="I650">
        <v>5.2698681693609197</v>
      </c>
      <c r="J650">
        <f>(Table2[[#This Row],[1M Return vs Nifty]]-AVERAGE(Table2[1M Return vs Nifty]))/_xlfn.STDEV.P(Table2[1M Return vs Nifty])</f>
        <v>0.39936533071700275</v>
      </c>
      <c r="K650">
        <v>-1.9621152607401799</v>
      </c>
      <c r="L650">
        <f>(Table2[[#This Row],[6M Return vs Nifty]]-AVERAGE(Table2[6M Return vs Nifty]))/_xlfn.STDEV.P(Table2[6M Return vs Nifty])</f>
        <v>-0.35846002543024308</v>
      </c>
      <c r="M650">
        <v>6.0702711768074096</v>
      </c>
      <c r="N650">
        <f>(Table2[[#This Row],[1W Return vs Nifty]]-AVERAGE(Table2[1W Return vs Nifty]))/_xlfn.STDEV.P(Table2[1W Return vs Nifty])</f>
        <v>0.81594986864816244</v>
      </c>
      <c r="O650">
        <v>3384.9</v>
      </c>
      <c r="P650">
        <v>3392.50871337838</v>
      </c>
      <c r="Q650">
        <v>3489.6129240093701</v>
      </c>
      <c r="R650">
        <v>52.6406512478707</v>
      </c>
      <c r="S650" s="1">
        <f>(Table2[[#This Row],[Close Price]]-Table2[[#This Row],[20D EMA]])/Table2[[#This Row],[20D EMA]]</f>
        <v>1.0177553251203822E-2</v>
      </c>
      <c r="T650" s="1">
        <f>(Table2[[#This Row],[Close Price]]-Table2[[#This Row],[50D EMA]])/Table2[[#This Row],[50D EMA]]</f>
        <v>7.9119285724370114E-3</v>
      </c>
      <c r="U650" s="1">
        <f>(Table2[[#This Row],[Close Price]]-Table2[[#This Row],[200D EMA]])/Table2[[#This Row],[200D EMA]]</f>
        <v>-2.0134876142263371E-2</v>
      </c>
      <c r="V650">
        <v>0.97884172415242598</v>
      </c>
      <c r="W650">
        <v>3405</v>
      </c>
      <c r="X650">
        <v>3489.95</v>
      </c>
      <c r="Y650">
        <v>3390.85</v>
      </c>
      <c r="Z650">
        <v>3612.85</v>
      </c>
      <c r="AA650">
        <v>3405</v>
      </c>
      <c r="AB650">
        <v>3612.85</v>
      </c>
      <c r="AC650" s="1">
        <f>(Table2[[#This Row],[Close Price]]/Table2[[#This Row],[Day Low]])-1</f>
        <v>4.2143906020557509E-3</v>
      </c>
      <c r="AD650" s="1">
        <f>(Table2[[#This Row],[Day High]]/Table2[[#This Row],[Close Price]])-1</f>
        <v>2.0647199029055097E-2</v>
      </c>
      <c r="AE650" s="1">
        <f>(Table2[[#This Row],[Close Price]]/Table2[[#This Row],[Current Week Low]])-1</f>
        <v>8.4049722046095621E-3</v>
      </c>
      <c r="AF650" s="1">
        <f>(Table2[[#This Row],[Current Week High]]/Table2[[#This Row],[Close Price]])-1</f>
        <v>5.6589702721277391E-2</v>
      </c>
      <c r="AG650" s="1">
        <f>(Table2[[#This Row],[Close Price]]/Table2[[#This Row],[Current Month Low]])-1</f>
        <v>4.2143906020557509E-3</v>
      </c>
      <c r="AH650" s="1">
        <f>(Table2[[#This Row],[Current Month High]]/Table2[[#This Row],[Close Price]])-1</f>
        <v>5.6589702721277391E-2</v>
      </c>
      <c r="AI650">
        <v>16.380306198546499</v>
      </c>
      <c r="AJ650">
        <v>18.894626123541698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-7.0000000000000007E-2</v>
      </c>
      <c r="AM650" t="s">
        <v>3174</v>
      </c>
      <c r="AN650">
        <v>4.9000000000000004</v>
      </c>
      <c r="AO650" t="s">
        <v>3175</v>
      </c>
      <c r="AP650">
        <v>-6.3178625598055996E-2</v>
      </c>
      <c r="AQ650">
        <f>(Table2[[#This Row],[Sharpe Ratio]]-AVERAGE(Table2[Sharpe Ratio]))/_xlfn.STDEV.P(Table2[Sharpe Ratio])</f>
        <v>-1.4549365367887381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678</v>
      </c>
      <c r="AT650">
        <f>_xlfn.RANK.AVG(Table2[[#This Row],[6M Return vs Nifty Z-Score]],Table2[6M Return vs Nifty Z-Score])</f>
        <v>443</v>
      </c>
      <c r="AU650">
        <f>_xlfn.RANK.AVG(Table2[[#This Row],[Sharpe Ratio Z-Score]],Table2[Sharpe Ratio Z-Score])</f>
        <v>676</v>
      </c>
      <c r="AV650">
        <f>(Table2[[#This Row],[Rank 1Y]]+Table2[[#This Row],[Rank 6M]]+Table2[[#This Row],[Rank Sharpe]])/3</f>
        <v>599</v>
      </c>
    </row>
    <row r="651" spans="1:48" x14ac:dyDescent="0.3">
      <c r="A651" t="s">
        <v>350</v>
      </c>
      <c r="B651" t="s">
        <v>351</v>
      </c>
      <c r="C651" t="s">
        <v>3139</v>
      </c>
      <c r="D651" t="s">
        <v>125</v>
      </c>
      <c r="E651">
        <v>69820</v>
      </c>
      <c r="F651">
        <v>872.75</v>
      </c>
      <c r="G651">
        <v>-4.7403793403634102</v>
      </c>
      <c r="H651">
        <f>(Table2[[#This Row],[1Y Return vs Nifty]]-AVERAGE(Table2[1Y Return vs Nifty]))/_xlfn.STDEV.P(Table2[1Y Return vs Nifty])</f>
        <v>-0.50448737051806736</v>
      </c>
      <c r="I651">
        <v>-4.6696202022822</v>
      </c>
      <c r="J651">
        <f>(Table2[[#This Row],[1M Return vs Nifty]]-AVERAGE(Table2[1M Return vs Nifty]))/_xlfn.STDEV.P(Table2[1M Return vs Nifty])</f>
        <v>-0.51006839316681019</v>
      </c>
      <c r="K651">
        <v>-23.666901170723001</v>
      </c>
      <c r="L651">
        <f>(Table2[[#This Row],[6M Return vs Nifty]]-AVERAGE(Table2[6M Return vs Nifty]))/_xlfn.STDEV.P(Table2[6M Return vs Nifty])</f>
        <v>-1.078083782827854</v>
      </c>
      <c r="M651">
        <v>2.2033783551043</v>
      </c>
      <c r="N651">
        <f>(Table2[[#This Row],[1W Return vs Nifty]]-AVERAGE(Table2[1W Return vs Nifty]))/_xlfn.STDEV.P(Table2[1W Return vs Nifty])</f>
        <v>-0.11980385250121733</v>
      </c>
      <c r="O651">
        <v>913.72</v>
      </c>
      <c r="P651">
        <v>934.12948644818402</v>
      </c>
      <c r="Q651">
        <v>923.923435278542</v>
      </c>
      <c r="R651">
        <v>29.166088045600201</v>
      </c>
      <c r="S651" s="1">
        <f>(Table2[[#This Row],[Close Price]]-Table2[[#This Row],[20D EMA]])/Table2[[#This Row],[20D EMA]]</f>
        <v>-4.4838681434137398E-2</v>
      </c>
      <c r="T651" s="1">
        <f>(Table2[[#This Row],[Close Price]]-Table2[[#This Row],[50D EMA]])/Table2[[#This Row],[50D EMA]]</f>
        <v>-6.5707685431883364E-2</v>
      </c>
      <c r="U651" s="1">
        <f>(Table2[[#This Row],[Close Price]]-Table2[[#This Row],[200D EMA]])/Table2[[#This Row],[200D EMA]]</f>
        <v>-5.5387095212185378E-2</v>
      </c>
      <c r="V651">
        <v>0.98073082360935004</v>
      </c>
      <c r="W651">
        <v>868.05</v>
      </c>
      <c r="X651">
        <v>893.7</v>
      </c>
      <c r="Y651">
        <v>868.05</v>
      </c>
      <c r="Z651">
        <v>934</v>
      </c>
      <c r="AA651">
        <v>868.05</v>
      </c>
      <c r="AB651">
        <v>934</v>
      </c>
      <c r="AC651" s="1">
        <f>(Table2[[#This Row],[Close Price]]/Table2[[#This Row],[Day Low]])-1</f>
        <v>5.4144346523818943E-3</v>
      </c>
      <c r="AD651" s="1">
        <f>(Table2[[#This Row],[Day High]]/Table2[[#This Row],[Close Price]])-1</f>
        <v>2.4004583213978803E-2</v>
      </c>
      <c r="AE651" s="1">
        <f>(Table2[[#This Row],[Close Price]]/Table2[[#This Row],[Current Week Low]])-1</f>
        <v>5.4144346523818943E-3</v>
      </c>
      <c r="AF651" s="1">
        <f>(Table2[[#This Row],[Current Week High]]/Table2[[#This Row],[Close Price]])-1</f>
        <v>7.0180464050415337E-2</v>
      </c>
      <c r="AG651" s="1">
        <f>(Table2[[#This Row],[Close Price]]/Table2[[#This Row],[Current Month Low]])-1</f>
        <v>5.4144346523818943E-3</v>
      </c>
      <c r="AH651" s="1">
        <f>(Table2[[#This Row],[Current Month High]]/Table2[[#This Row],[Close Price]])-1</f>
        <v>7.0180464050415337E-2</v>
      </c>
      <c r="AI651">
        <v>30.495560011458</v>
      </c>
      <c r="AJ651">
        <v>37.3220045629769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-0.18</v>
      </c>
      <c r="AM651" t="s">
        <v>3174</v>
      </c>
      <c r="AN651">
        <v>-6.47</v>
      </c>
      <c r="AO651" t="s">
        <v>3174</v>
      </c>
      <c r="AP651">
        <v>-5.7596438465058998E-2</v>
      </c>
      <c r="AQ651">
        <f>(Table2[[#This Row],[Sharpe Ratio]]-AVERAGE(Table2[Sharpe Ratio]))/_xlfn.STDEV.P(Table2[Sharpe Ratio])</f>
        <v>-1.3897639065767753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469</v>
      </c>
      <c r="AT651">
        <f>_xlfn.RANK.AVG(Table2[[#This Row],[6M Return vs Nifty Z-Score]],Table2[6M Return vs Nifty Z-Score])</f>
        <v>658</v>
      </c>
      <c r="AU651">
        <f>_xlfn.RANK.AVG(Table2[[#This Row],[Sharpe Ratio Z-Score]],Table2[Sharpe Ratio Z-Score])</f>
        <v>671</v>
      </c>
      <c r="AV651">
        <f>(Table2[[#This Row],[Rank 1Y]]+Table2[[#This Row],[Rank 6M]]+Table2[[#This Row],[Rank Sharpe]])/3</f>
        <v>599.33333333333337</v>
      </c>
    </row>
    <row r="652" spans="1:48" x14ac:dyDescent="0.3">
      <c r="A652" t="s">
        <v>1071</v>
      </c>
      <c r="B652" t="s">
        <v>1072</v>
      </c>
      <c r="C652" t="s">
        <v>3137</v>
      </c>
      <c r="D652" t="s">
        <v>77</v>
      </c>
      <c r="E652">
        <v>12611.183762430001</v>
      </c>
      <c r="F652">
        <v>353.1</v>
      </c>
      <c r="G652">
        <v>-32.997720784963903</v>
      </c>
      <c r="H652">
        <f>(Table2[[#This Row],[1Y Return vs Nifty]]-AVERAGE(Table2[1Y Return vs Nifty]))/_xlfn.STDEV.P(Table2[1Y Return vs Nifty])</f>
        <v>-0.98570320303389092</v>
      </c>
      <c r="I652">
        <v>6.24263698657722</v>
      </c>
      <c r="J652">
        <f>(Table2[[#This Row],[1M Return vs Nifty]]-AVERAGE(Table2[1M Return vs Nifty]))/_xlfn.STDEV.P(Table2[1M Return vs Nifty])</f>
        <v>0.48837079406086958</v>
      </c>
      <c r="K652">
        <v>-1.0179226180779799</v>
      </c>
      <c r="L652">
        <f>(Table2[[#This Row],[6M Return vs Nifty]]-AVERAGE(Table2[6M Return vs Nifty]))/_xlfn.STDEV.P(Table2[6M Return vs Nifty])</f>
        <v>-0.32715524960625109</v>
      </c>
      <c r="M652">
        <v>4.0014777862929796</v>
      </c>
      <c r="N652">
        <f>(Table2[[#This Row],[1W Return vs Nifty]]-AVERAGE(Table2[1W Return vs Nifty]))/_xlfn.STDEV.P(Table2[1W Return vs Nifty])</f>
        <v>0.31532024100554967</v>
      </c>
      <c r="O652">
        <v>354.86</v>
      </c>
      <c r="P652">
        <v>349.813300050495</v>
      </c>
      <c r="Q652">
        <v>344.62851875774902</v>
      </c>
      <c r="R652">
        <v>43.663062457692</v>
      </c>
      <c r="S652" s="1">
        <f>(Table2[[#This Row],[Close Price]]-Table2[[#This Row],[20D EMA]])/Table2[[#This Row],[20D EMA]]</f>
        <v>-4.9597024178549033E-3</v>
      </c>
      <c r="T652" s="1">
        <f>(Table2[[#This Row],[Close Price]]-Table2[[#This Row],[50D EMA]])/Table2[[#This Row],[50D EMA]]</f>
        <v>9.3955831554448921E-3</v>
      </c>
      <c r="U652" s="1">
        <f>(Table2[[#This Row],[Close Price]]-Table2[[#This Row],[200D EMA]])/Table2[[#This Row],[200D EMA]]</f>
        <v>2.4581486386522442E-2</v>
      </c>
      <c r="V652">
        <v>0.45787160294665502</v>
      </c>
      <c r="W652">
        <v>350.05</v>
      </c>
      <c r="X652">
        <v>359.05</v>
      </c>
      <c r="Y652">
        <v>350.05</v>
      </c>
      <c r="Z652">
        <v>362.15</v>
      </c>
      <c r="AA652">
        <v>350.05</v>
      </c>
      <c r="AB652">
        <v>362.15</v>
      </c>
      <c r="AC652" s="1">
        <f>(Table2[[#This Row],[Close Price]]/Table2[[#This Row],[Day Low]])-1</f>
        <v>8.713040994143828E-3</v>
      </c>
      <c r="AD652" s="1">
        <f>(Table2[[#This Row],[Day High]]/Table2[[#This Row],[Close Price]])-1</f>
        <v>1.6850750495610356E-2</v>
      </c>
      <c r="AE652" s="1">
        <f>(Table2[[#This Row],[Close Price]]/Table2[[#This Row],[Current Week Low]])-1</f>
        <v>8.713040994143828E-3</v>
      </c>
      <c r="AF652" s="1">
        <f>(Table2[[#This Row],[Current Week High]]/Table2[[#This Row],[Close Price]])-1</f>
        <v>2.5630133106768538E-2</v>
      </c>
      <c r="AG652" s="1">
        <f>(Table2[[#This Row],[Close Price]]/Table2[[#This Row],[Current Month Low]])-1</f>
        <v>8.713040994143828E-3</v>
      </c>
      <c r="AH652" s="1">
        <f>(Table2[[#This Row],[Current Month High]]/Table2[[#This Row],[Close Price]])-1</f>
        <v>2.5630133106768538E-2</v>
      </c>
      <c r="AI652">
        <v>12.7159444916454</v>
      </c>
      <c r="AJ652">
        <v>21.215242018537499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0.01</v>
      </c>
      <c r="AM652" t="s">
        <v>3175</v>
      </c>
      <c r="AN652">
        <v>-3.35</v>
      </c>
      <c r="AO652" t="s">
        <v>3174</v>
      </c>
      <c r="AP652">
        <v>-0.100057823572602</v>
      </c>
      <c r="AQ652">
        <f>(Table2[[#This Row],[Sharpe Ratio]]-AVERAGE(Table2[Sharpe Ratio]))/_xlfn.STDEV.P(Table2[Sharpe Ratio])</f>
        <v>-1.8855051069288162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-2.3946725245025391</v>
      </c>
      <c r="AS652">
        <f>_xlfn.RANK.AVG(Table2[[#This Row],[1Y Return vs Nifty Z-Score]],Table2[1Y Return vs Nifty Z-Score])</f>
        <v>657</v>
      </c>
      <c r="AT652">
        <f>_xlfn.RANK.AVG(Table2[[#This Row],[6M Return vs Nifty Z-Score]],Table2[6M Return vs Nifty Z-Score])</f>
        <v>434</v>
      </c>
      <c r="AU652">
        <f>_xlfn.RANK.AVG(Table2[[#This Row],[Sharpe Ratio Z-Score]],Table2[Sharpe Ratio Z-Score])</f>
        <v>713</v>
      </c>
      <c r="AV652">
        <f>(Table2[[#This Row],[Rank 1Y]]+Table2[[#This Row],[Rank 6M]]+Table2[[#This Row],[Rank Sharpe]])/3</f>
        <v>601.33333333333337</v>
      </c>
    </row>
    <row r="653" spans="1:48" x14ac:dyDescent="0.3">
      <c r="A653" t="s">
        <v>371</v>
      </c>
      <c r="B653" t="s">
        <v>372</v>
      </c>
      <c r="C653" t="s">
        <v>3138</v>
      </c>
      <c r="D653" t="s">
        <v>100</v>
      </c>
      <c r="E653">
        <v>67260.603047055003</v>
      </c>
      <c r="F653">
        <v>576.95000000000005</v>
      </c>
      <c r="G653">
        <v>-25.7209335831534</v>
      </c>
      <c r="H653">
        <f>(Table2[[#This Row],[1Y Return vs Nifty]]-AVERAGE(Table2[1Y Return vs Nifty]))/_xlfn.STDEV.P(Table2[1Y Return vs Nifty])</f>
        <v>-0.86178124037420656</v>
      </c>
      <c r="I653">
        <v>4.3311485112439501</v>
      </c>
      <c r="J653">
        <f>(Table2[[#This Row],[1M Return vs Nifty]]-AVERAGE(Table2[1M Return vs Nifty]))/_xlfn.STDEV.P(Table2[1M Return vs Nifty])</f>
        <v>0.31347526450395402</v>
      </c>
      <c r="K653">
        <v>-7.8279051230854897</v>
      </c>
      <c r="L653">
        <f>(Table2[[#This Row],[6M Return vs Nifty]]-AVERAGE(Table2[6M Return vs Nifty]))/_xlfn.STDEV.P(Table2[6M Return vs Nifty])</f>
        <v>-0.55294071546571943</v>
      </c>
      <c r="M653">
        <v>1.21427001539209</v>
      </c>
      <c r="N653">
        <f>(Table2[[#This Row],[1W Return vs Nifty]]-AVERAGE(Table2[1W Return vs Nifty]))/_xlfn.STDEV.P(Table2[1W Return vs Nifty])</f>
        <v>-0.35915928648449924</v>
      </c>
      <c r="O653">
        <v>605.24</v>
      </c>
      <c r="P653">
        <v>583.47259348377895</v>
      </c>
      <c r="Q653">
        <v>553.84060582189295</v>
      </c>
      <c r="R653">
        <v>21.129988469059299</v>
      </c>
      <c r="S653" s="1">
        <f>(Table2[[#This Row],[Close Price]]-Table2[[#This Row],[20D EMA]])/Table2[[#This Row],[20D EMA]]</f>
        <v>-4.6741788381468447E-2</v>
      </c>
      <c r="T653" s="1">
        <f>(Table2[[#This Row],[Close Price]]-Table2[[#This Row],[50D EMA]])/Table2[[#This Row],[50D EMA]]</f>
        <v>-1.1178920066894691E-2</v>
      </c>
      <c r="U653" s="1">
        <f>(Table2[[#This Row],[Close Price]]-Table2[[#This Row],[200D EMA]])/Table2[[#This Row],[200D EMA]]</f>
        <v>4.1725713021371964E-2</v>
      </c>
      <c r="V653">
        <v>1.22493422801662</v>
      </c>
      <c r="W653">
        <v>574.25</v>
      </c>
      <c r="X653">
        <v>592.95000000000005</v>
      </c>
      <c r="Y653">
        <v>574.25</v>
      </c>
      <c r="Z653">
        <v>625</v>
      </c>
      <c r="AA653">
        <v>574.25</v>
      </c>
      <c r="AB653">
        <v>624</v>
      </c>
      <c r="AC653" s="1">
        <f>(Table2[[#This Row],[Close Price]]/Table2[[#This Row],[Day Low]])-1</f>
        <v>4.7017849368742315E-3</v>
      </c>
      <c r="AD653" s="1">
        <f>(Table2[[#This Row],[Day High]]/Table2[[#This Row],[Close Price]])-1</f>
        <v>2.7732039171505241E-2</v>
      </c>
      <c r="AE653" s="1">
        <f>(Table2[[#This Row],[Close Price]]/Table2[[#This Row],[Current Week Low]])-1</f>
        <v>4.7017849368742315E-3</v>
      </c>
      <c r="AF653" s="1">
        <f>(Table2[[#This Row],[Current Week High]]/Table2[[#This Row],[Close Price]])-1</f>
        <v>8.3282780136926915E-2</v>
      </c>
      <c r="AG653" s="1">
        <f>(Table2[[#This Row],[Close Price]]/Table2[[#This Row],[Current Month Low]])-1</f>
        <v>4.7017849368742315E-3</v>
      </c>
      <c r="AH653" s="1">
        <f>(Table2[[#This Row],[Current Month High]]/Table2[[#This Row],[Close Price]])-1</f>
        <v>8.1549527688707713E-2</v>
      </c>
      <c r="AI653">
        <v>9.10824161539127</v>
      </c>
      <c r="AJ653">
        <v>31.423690205011301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0.1</v>
      </c>
      <c r="AM653" t="s">
        <v>3175</v>
      </c>
      <c r="AN653">
        <v>-7.32</v>
      </c>
      <c r="AO653" t="s">
        <v>3174</v>
      </c>
      <c r="AP653">
        <v>-8.1993077434834999E-2</v>
      </c>
      <c r="AQ653">
        <f>(Table2[[#This Row],[Sharpe Ratio]]-AVERAGE(Table2[Sharpe Ratio]))/_xlfn.STDEV.P(Table2[Sharpe Ratio])</f>
        <v>-1.6745972688611261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-3.1350032466815976</v>
      </c>
      <c r="AS653">
        <f>_xlfn.RANK.AVG(Table2[[#This Row],[1Y Return vs Nifty Z-Score]],Table2[1Y Return vs Nifty Z-Score])</f>
        <v>610</v>
      </c>
      <c r="AT653">
        <f>_xlfn.RANK.AVG(Table2[[#This Row],[6M Return vs Nifty Z-Score]],Table2[6M Return vs Nifty Z-Score])</f>
        <v>504</v>
      </c>
      <c r="AU653">
        <f>_xlfn.RANK.AVG(Table2[[#This Row],[Sharpe Ratio Z-Score]],Table2[Sharpe Ratio Z-Score])</f>
        <v>697</v>
      </c>
      <c r="AV653">
        <f>(Table2[[#This Row],[Rank 1Y]]+Table2[[#This Row],[Rank 6M]]+Table2[[#This Row],[Rank Sharpe]])/3</f>
        <v>603.66666666666663</v>
      </c>
    </row>
    <row r="654" spans="1:48" x14ac:dyDescent="0.3">
      <c r="A654" t="s">
        <v>1132</v>
      </c>
      <c r="B654" t="s">
        <v>1133</v>
      </c>
      <c r="C654" t="s">
        <v>3141</v>
      </c>
      <c r="D654" t="s">
        <v>217</v>
      </c>
      <c r="E654">
        <v>11261.449238159999</v>
      </c>
      <c r="F654">
        <v>576.4</v>
      </c>
      <c r="G654">
        <v>-13.167570535184099</v>
      </c>
      <c r="H654">
        <f>(Table2[[#This Row],[1Y Return vs Nifty]]-AVERAGE(Table2[1Y Return vs Nifty]))/_xlfn.STDEV.P(Table2[1Y Return vs Nifty])</f>
        <v>-0.64800044072448459</v>
      </c>
      <c r="I654">
        <v>13.773646082462999</v>
      </c>
      <c r="J654">
        <f>(Table2[[#This Row],[1M Return vs Nifty]]-AVERAGE(Table2[1M Return vs Nifty]))/_xlfn.STDEV.P(Table2[1M Return vs Nifty])</f>
        <v>1.1774358033035992</v>
      </c>
      <c r="K654">
        <v>-23.981530998903899</v>
      </c>
      <c r="L654">
        <f>(Table2[[#This Row],[6M Return vs Nifty]]-AVERAGE(Table2[6M Return vs Nifty]))/_xlfn.STDEV.P(Table2[6M Return vs Nifty])</f>
        <v>-1.0885153576926752</v>
      </c>
      <c r="M654">
        <v>1.62968967505735</v>
      </c>
      <c r="N654">
        <f>(Table2[[#This Row],[1W Return vs Nifty]]-AVERAGE(Table2[1W Return vs Nifty]))/_xlfn.STDEV.P(Table2[1W Return vs Nifty])</f>
        <v>-0.25863141816898544</v>
      </c>
      <c r="O654">
        <v>567.61</v>
      </c>
      <c r="P654">
        <v>553.07361373309698</v>
      </c>
      <c r="Q654">
        <v>547.95525813470499</v>
      </c>
      <c r="R654">
        <v>50.7022270660472</v>
      </c>
      <c r="S654" s="1">
        <f>(Table2[[#This Row],[Close Price]]-Table2[[#This Row],[20D EMA]])/Table2[[#This Row],[20D EMA]]</f>
        <v>1.5485985095399946E-2</v>
      </c>
      <c r="T654" s="1">
        <f>(Table2[[#This Row],[Close Price]]-Table2[[#This Row],[50D EMA]])/Table2[[#This Row],[50D EMA]]</f>
        <v>4.217591598604066E-2</v>
      </c>
      <c r="U654" s="1">
        <f>(Table2[[#This Row],[Close Price]]-Table2[[#This Row],[200D EMA]])/Table2[[#This Row],[200D EMA]]</f>
        <v>5.1910701545457849E-2</v>
      </c>
      <c r="V654">
        <v>1.55542465588256</v>
      </c>
      <c r="W654">
        <v>562.04999999999995</v>
      </c>
      <c r="X654">
        <v>583.35</v>
      </c>
      <c r="Y654">
        <v>562.04999999999995</v>
      </c>
      <c r="Z654">
        <v>608.6</v>
      </c>
      <c r="AA654">
        <v>562.04999999999995</v>
      </c>
      <c r="AB654">
        <v>608.6</v>
      </c>
      <c r="AC654" s="1">
        <f>(Table2[[#This Row],[Close Price]]/Table2[[#This Row],[Day Low]])-1</f>
        <v>2.5531536340183347E-2</v>
      </c>
      <c r="AD654" s="1">
        <f>(Table2[[#This Row],[Day High]]/Table2[[#This Row],[Close Price]])-1</f>
        <v>1.2057598889660071E-2</v>
      </c>
      <c r="AE654" s="1">
        <f>(Table2[[#This Row],[Close Price]]/Table2[[#This Row],[Current Week Low]])-1</f>
        <v>2.5531536340183347E-2</v>
      </c>
      <c r="AF654" s="1">
        <f>(Table2[[#This Row],[Current Week High]]/Table2[[#This Row],[Close Price]])-1</f>
        <v>5.5863983344899504E-2</v>
      </c>
      <c r="AG654" s="1">
        <f>(Table2[[#This Row],[Close Price]]/Table2[[#This Row],[Current Month Low]])-1</f>
        <v>2.5531536340183347E-2</v>
      </c>
      <c r="AH654" s="1">
        <f>(Table2[[#This Row],[Current Month High]]/Table2[[#This Row],[Close Price]])-1</f>
        <v>5.5863983344899504E-2</v>
      </c>
      <c r="AI654">
        <v>23.0742539902845</v>
      </c>
      <c r="AJ654">
        <v>32.749884845693202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0.05</v>
      </c>
      <c r="AM654" t="s">
        <v>3175</v>
      </c>
      <c r="AN654">
        <v>7.46</v>
      </c>
      <c r="AO654" t="s">
        <v>3175</v>
      </c>
      <c r="AP654">
        <v>-2.3896018268367999E-2</v>
      </c>
      <c r="AQ654">
        <f>(Table2[[#This Row],[Sharpe Ratio]]-AVERAGE(Table2[Sharpe Ratio]))/_xlfn.STDEV.P(Table2[Sharpe Ratio])</f>
        <v>-0.99630790606331299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-1.8140193193458591</v>
      </c>
      <c r="AS654">
        <f>_xlfn.RANK.AVG(Table2[[#This Row],[1Y Return vs Nifty Z-Score]],Table2[1Y Return vs Nifty Z-Score])</f>
        <v>534</v>
      </c>
      <c r="AT654">
        <f>_xlfn.RANK.AVG(Table2[[#This Row],[6M Return vs Nifty Z-Score]],Table2[6M Return vs Nifty Z-Score])</f>
        <v>661</v>
      </c>
      <c r="AU654">
        <f>_xlfn.RANK.AVG(Table2[[#This Row],[Sharpe Ratio Z-Score]],Table2[Sharpe Ratio Z-Score])</f>
        <v>617</v>
      </c>
      <c r="AV654">
        <f>(Table2[[#This Row],[Rank 1Y]]+Table2[[#This Row],[Rank 6M]]+Table2[[#This Row],[Rank Sharpe]])/3</f>
        <v>604</v>
      </c>
    </row>
    <row r="655" spans="1:48" x14ac:dyDescent="0.3">
      <c r="A655" t="s">
        <v>1393</v>
      </c>
      <c r="B655" t="s">
        <v>1394</v>
      </c>
      <c r="C655" t="s">
        <v>3138</v>
      </c>
      <c r="D655" t="s">
        <v>469</v>
      </c>
      <c r="E655">
        <v>8005.8467325800002</v>
      </c>
      <c r="F655">
        <v>563.79999999999995</v>
      </c>
      <c r="G655">
        <v>-42.959216635351403</v>
      </c>
      <c r="H655">
        <f>(Table2[[#This Row],[1Y Return vs Nifty]]-AVERAGE(Table2[1Y Return vs Nifty]))/_xlfn.STDEV.P(Table2[1Y Return vs Nifty])</f>
        <v>-1.1553451181498344</v>
      </c>
      <c r="I655">
        <v>8.9293510088647796</v>
      </c>
      <c r="J655">
        <f>(Table2[[#This Row],[1M Return vs Nifty]]-AVERAGE(Table2[1M Return vs Nifty]))/_xlfn.STDEV.P(Table2[1M Return vs Nifty])</f>
        <v>0.7341971632803056</v>
      </c>
      <c r="K655">
        <v>-8.2954899534795494</v>
      </c>
      <c r="L655">
        <f>(Table2[[#This Row],[6M Return vs Nifty]]-AVERAGE(Table2[6M Return vs Nifty]))/_xlfn.STDEV.P(Table2[6M Return vs Nifty])</f>
        <v>-0.56844352456716907</v>
      </c>
      <c r="M655">
        <v>-0.77541117919787705</v>
      </c>
      <c r="N655">
        <f>(Table2[[#This Row],[1W Return vs Nifty]]-AVERAGE(Table2[1W Return vs Nifty]))/_xlfn.STDEV.P(Table2[1W Return vs Nifty])</f>
        <v>-0.84064446530527737</v>
      </c>
      <c r="O655">
        <v>525.98</v>
      </c>
      <c r="P655">
        <v>503.26298245653697</v>
      </c>
      <c r="Q655">
        <v>521.11882949379799</v>
      </c>
      <c r="R655">
        <v>63.7628466218735</v>
      </c>
      <c r="S655" s="1">
        <f>(Table2[[#This Row],[Close Price]]-Table2[[#This Row],[20D EMA]])/Table2[[#This Row],[20D EMA]]</f>
        <v>7.1903874672040638E-2</v>
      </c>
      <c r="T655" s="1">
        <f>(Table2[[#This Row],[Close Price]]-Table2[[#This Row],[50D EMA]])/Table2[[#This Row],[50D EMA]]</f>
        <v>0.12028903307763374</v>
      </c>
      <c r="U655" s="1">
        <f>(Table2[[#This Row],[Close Price]]-Table2[[#This Row],[200D EMA]])/Table2[[#This Row],[200D EMA]]</f>
        <v>8.1902952053491143E-2</v>
      </c>
      <c r="V655">
        <v>3.4913152950658701</v>
      </c>
      <c r="W655">
        <v>516.35</v>
      </c>
      <c r="X655">
        <v>568</v>
      </c>
      <c r="Y655">
        <v>516.35</v>
      </c>
      <c r="Z655">
        <v>568</v>
      </c>
      <c r="AA655">
        <v>516.35</v>
      </c>
      <c r="AB655">
        <v>568</v>
      </c>
      <c r="AC655" s="1">
        <f>(Table2[[#This Row],[Close Price]]/Table2[[#This Row],[Day Low]])-1</f>
        <v>9.1895032439236912E-2</v>
      </c>
      <c r="AD655" s="1">
        <f>(Table2[[#This Row],[Day High]]/Table2[[#This Row],[Close Price]])-1</f>
        <v>7.4494501596311657E-3</v>
      </c>
      <c r="AE655" s="1">
        <f>(Table2[[#This Row],[Close Price]]/Table2[[#This Row],[Current Week Low]])-1</f>
        <v>9.1895032439236912E-2</v>
      </c>
      <c r="AF655" s="1">
        <f>(Table2[[#This Row],[Current Week High]]/Table2[[#This Row],[Close Price]])-1</f>
        <v>7.4494501596311657E-3</v>
      </c>
      <c r="AG655" s="1">
        <f>(Table2[[#This Row],[Close Price]]/Table2[[#This Row],[Current Month Low]])-1</f>
        <v>9.1895032439236912E-2</v>
      </c>
      <c r="AH655" s="1">
        <f>(Table2[[#This Row],[Current Month High]]/Table2[[#This Row],[Close Price]])-1</f>
        <v>7.4494501596311657E-3</v>
      </c>
      <c r="AI655">
        <v>23.696346222064498</v>
      </c>
      <c r="AJ655">
        <v>31.575262543757201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0.13</v>
      </c>
      <c r="AM655" t="s">
        <v>3175</v>
      </c>
      <c r="AN655">
        <v>13.41</v>
      </c>
      <c r="AO655" t="s">
        <v>3175</v>
      </c>
      <c r="AP655">
        <v>-2.0530775278905001E-2</v>
      </c>
      <c r="AQ655">
        <f>(Table2[[#This Row],[Sharpe Ratio]]-AVERAGE(Table2[Sharpe Ratio]))/_xlfn.STDEV.P(Table2[Sharpe Ratio])</f>
        <v>-0.95701833520152035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688</v>
      </c>
      <c r="AT655">
        <f>_xlfn.RANK.AVG(Table2[[#This Row],[6M Return vs Nifty Z-Score]],Table2[6M Return vs Nifty Z-Score])</f>
        <v>515</v>
      </c>
      <c r="AU655">
        <f>_xlfn.RANK.AVG(Table2[[#This Row],[Sharpe Ratio Z-Score]],Table2[Sharpe Ratio Z-Score])</f>
        <v>609</v>
      </c>
      <c r="AV655">
        <f>(Table2[[#This Row],[Rank 1Y]]+Table2[[#This Row],[Rank 6M]]+Table2[[#This Row],[Rank Sharpe]])/3</f>
        <v>604</v>
      </c>
    </row>
    <row r="656" spans="1:48" x14ac:dyDescent="0.3">
      <c r="A656" t="s">
        <v>98</v>
      </c>
      <c r="B656" t="s">
        <v>99</v>
      </c>
      <c r="C656" t="s">
        <v>3138</v>
      </c>
      <c r="D656" t="s">
        <v>100</v>
      </c>
      <c r="E656">
        <v>294550.92704275</v>
      </c>
      <c r="F656">
        <v>3072.5</v>
      </c>
      <c r="G656">
        <v>-31.7743978547288</v>
      </c>
      <c r="H656">
        <f>(Table2[[#This Row],[1Y Return vs Nifty]]-AVERAGE(Table2[1Y Return vs Nifty]))/_xlfn.STDEV.P(Table2[1Y Return vs Nifty])</f>
        <v>-0.96487030325586642</v>
      </c>
      <c r="I656">
        <v>0.27385677709034201</v>
      </c>
      <c r="J656">
        <f>(Table2[[#This Row],[1M Return vs Nifty]]-AVERAGE(Table2[1M Return vs Nifty]))/_xlfn.STDEV.P(Table2[1M Return vs Nifty])</f>
        <v>-5.7754902755083021E-2</v>
      </c>
      <c r="K656">
        <v>-5.8197610131397202</v>
      </c>
      <c r="L656">
        <f>(Table2[[#This Row],[6M Return vs Nifty]]-AVERAGE(Table2[6M Return vs Nifty]))/_xlfn.STDEV.P(Table2[6M Return vs Nifty])</f>
        <v>-0.48636055126652333</v>
      </c>
      <c r="M656">
        <v>0.12453184192054099</v>
      </c>
      <c r="N656">
        <f>(Table2[[#This Row],[1W Return vs Nifty]]-AVERAGE(Table2[1W Return vs Nifty]))/_xlfn.STDEV.P(Table2[1W Return vs Nifty])</f>
        <v>-0.62286624654847345</v>
      </c>
      <c r="O656">
        <v>3239.88</v>
      </c>
      <c r="P656">
        <v>3174.6783987526301</v>
      </c>
      <c r="Q656">
        <v>3059.86107826951</v>
      </c>
      <c r="R656">
        <v>22.105960392180801</v>
      </c>
      <c r="S656" s="1">
        <f>(Table2[[#This Row],[Close Price]]-Table2[[#This Row],[20D EMA]])/Table2[[#This Row],[20D EMA]]</f>
        <v>-5.1662407249651252E-2</v>
      </c>
      <c r="T656" s="1">
        <f>(Table2[[#This Row],[Close Price]]-Table2[[#This Row],[50D EMA]])/Table2[[#This Row],[50D EMA]]</f>
        <v>-3.2185432953705552E-2</v>
      </c>
      <c r="U656" s="1">
        <f>(Table2[[#This Row],[Close Price]]-Table2[[#This Row],[200D EMA]])/Table2[[#This Row],[200D EMA]]</f>
        <v>4.1305541026842515E-3</v>
      </c>
      <c r="V656">
        <v>0.83289641307155005</v>
      </c>
      <c r="W656">
        <v>3054.55</v>
      </c>
      <c r="X656">
        <v>3156.75</v>
      </c>
      <c r="Y656">
        <v>3054.55</v>
      </c>
      <c r="Z656">
        <v>3358</v>
      </c>
      <c r="AA656">
        <v>3054.55</v>
      </c>
      <c r="AB656">
        <v>3328.95</v>
      </c>
      <c r="AC656" s="1">
        <f>(Table2[[#This Row],[Close Price]]/Table2[[#This Row],[Day Low]])-1</f>
        <v>5.8764793504770818E-3</v>
      </c>
      <c r="AD656" s="1">
        <f>(Table2[[#This Row],[Day High]]/Table2[[#This Row],[Close Price]])-1</f>
        <v>2.742066720911307E-2</v>
      </c>
      <c r="AE656" s="1">
        <f>(Table2[[#This Row],[Close Price]]/Table2[[#This Row],[Current Week Low]])-1</f>
        <v>5.8764793504770818E-3</v>
      </c>
      <c r="AF656" s="1">
        <f>(Table2[[#This Row],[Current Week High]]/Table2[[#This Row],[Close Price]])-1</f>
        <v>9.2921074043938123E-2</v>
      </c>
      <c r="AG656" s="1">
        <f>(Table2[[#This Row],[Close Price]]/Table2[[#This Row],[Current Month Low]])-1</f>
        <v>5.8764793504770818E-3</v>
      </c>
      <c r="AH656" s="1">
        <f>(Table2[[#This Row],[Current Month High]]/Table2[[#This Row],[Close Price]])-1</f>
        <v>8.3466232709519916E-2</v>
      </c>
      <c r="AI656">
        <v>11.4060211554108</v>
      </c>
      <c r="AJ656">
        <v>15.0705966068686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0.03</v>
      </c>
      <c r="AM656" t="s">
        <v>3175</v>
      </c>
      <c r="AN656">
        <v>-7.25</v>
      </c>
      <c r="AO656" t="s">
        <v>3174</v>
      </c>
      <c r="AP656">
        <v>-6.9816395257332006E-2</v>
      </c>
      <c r="AQ656">
        <f>(Table2[[#This Row],[Sharpe Ratio]]-AVERAGE(Table2[Sharpe Ratio]))/_xlfn.STDEV.P(Table2[Sharpe Ratio])</f>
        <v>-1.5324332055906538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-3.6642852094166001</v>
      </c>
      <c r="AS656">
        <f>_xlfn.RANK.AVG(Table2[[#This Row],[1Y Return vs Nifty Z-Score]],Table2[1Y Return vs Nifty Z-Score])</f>
        <v>649</v>
      </c>
      <c r="AT656">
        <f>_xlfn.RANK.AVG(Table2[[#This Row],[6M Return vs Nifty Z-Score]],Table2[6M Return vs Nifty Z-Score])</f>
        <v>481</v>
      </c>
      <c r="AU656">
        <f>_xlfn.RANK.AVG(Table2[[#This Row],[Sharpe Ratio Z-Score]],Table2[Sharpe Ratio Z-Score])</f>
        <v>683</v>
      </c>
      <c r="AV656">
        <f>(Table2[[#This Row],[Rank 1Y]]+Table2[[#This Row],[Rank 6M]]+Table2[[#This Row],[Rank Sharpe]])/3</f>
        <v>604.33333333333337</v>
      </c>
    </row>
    <row r="657" spans="1:48" x14ac:dyDescent="0.3">
      <c r="A657" t="s">
        <v>1422</v>
      </c>
      <c r="B657" t="s">
        <v>1423</v>
      </c>
      <c r="C657" t="s">
        <v>3143</v>
      </c>
      <c r="D657" t="s">
        <v>482</v>
      </c>
      <c r="E657">
        <v>7634.5493028149904</v>
      </c>
      <c r="F657">
        <v>276.05</v>
      </c>
      <c r="G657">
        <v>-29.900743573133202</v>
      </c>
      <c r="H657">
        <f>(Table2[[#This Row],[1Y Return vs Nifty]]-AVERAGE(Table2[1Y Return vs Nifty]))/_xlfn.STDEV.P(Table2[1Y Return vs Nifty])</f>
        <v>-0.93296241458443752</v>
      </c>
      <c r="I657">
        <v>1.6102554546010901</v>
      </c>
      <c r="J657">
        <f>(Table2[[#This Row],[1M Return vs Nifty]]-AVERAGE(Table2[1M Return vs Nifty]))/_xlfn.STDEV.P(Table2[1M Return vs Nifty])</f>
        <v>6.4521614952748191E-2</v>
      </c>
      <c r="K657">
        <v>-3.3558059333707901</v>
      </c>
      <c r="L657">
        <f>(Table2[[#This Row],[6M Return vs Nifty]]-AVERAGE(Table2[6M Return vs Nifty]))/_xlfn.STDEV.P(Table2[6M Return vs Nifty])</f>
        <v>-0.40466794117048349</v>
      </c>
      <c r="M657">
        <v>2.85163883916807</v>
      </c>
      <c r="N657">
        <f>(Table2[[#This Row],[1W Return vs Nifty]]-AVERAGE(Table2[1W Return vs Nifty]))/_xlfn.STDEV.P(Table2[1W Return vs Nifty])</f>
        <v>3.7069427469753932E-2</v>
      </c>
      <c r="O657">
        <v>291.72000000000003</v>
      </c>
      <c r="P657">
        <v>285.39586634206103</v>
      </c>
      <c r="Q657">
        <v>270.28388522654399</v>
      </c>
      <c r="R657">
        <v>31.056511685743299</v>
      </c>
      <c r="S657" s="1">
        <f>(Table2[[#This Row],[Close Price]]-Table2[[#This Row],[20D EMA]])/Table2[[#This Row],[20D EMA]]</f>
        <v>-5.3715891951186118E-2</v>
      </c>
      <c r="T657" s="1">
        <f>(Table2[[#This Row],[Close Price]]-Table2[[#This Row],[50D EMA]])/Table2[[#This Row],[50D EMA]]</f>
        <v>-3.2747027705227985E-2</v>
      </c>
      <c r="U657" s="1">
        <f>(Table2[[#This Row],[Close Price]]-Table2[[#This Row],[200D EMA]])/Table2[[#This Row],[200D EMA]]</f>
        <v>2.1333549976991922E-2</v>
      </c>
      <c r="V657">
        <v>0.57524727758360295</v>
      </c>
      <c r="W657">
        <v>275.05</v>
      </c>
      <c r="X657">
        <v>287.89999999999998</v>
      </c>
      <c r="Y657">
        <v>275.05</v>
      </c>
      <c r="Z657">
        <v>293.95</v>
      </c>
      <c r="AA657">
        <v>275.05</v>
      </c>
      <c r="AB657">
        <v>293.95</v>
      </c>
      <c r="AC657" s="1">
        <f>(Table2[[#This Row],[Close Price]]/Table2[[#This Row],[Day Low]])-1</f>
        <v>3.6357025995272796E-3</v>
      </c>
      <c r="AD657" s="1">
        <f>(Table2[[#This Row],[Day High]]/Table2[[#This Row],[Close Price]])-1</f>
        <v>4.2927005977178023E-2</v>
      </c>
      <c r="AE657" s="1">
        <f>(Table2[[#This Row],[Close Price]]/Table2[[#This Row],[Current Week Low]])-1</f>
        <v>3.6357025995272796E-3</v>
      </c>
      <c r="AF657" s="1">
        <f>(Table2[[#This Row],[Current Week High]]/Table2[[#This Row],[Close Price]])-1</f>
        <v>6.4843325484513548E-2</v>
      </c>
      <c r="AG657" s="1">
        <f>(Table2[[#This Row],[Close Price]]/Table2[[#This Row],[Current Month Low]])-1</f>
        <v>3.6357025995272796E-3</v>
      </c>
      <c r="AH657" s="1">
        <f>(Table2[[#This Row],[Current Month High]]/Table2[[#This Row],[Close Price]])-1</f>
        <v>6.4843325484513548E-2</v>
      </c>
      <c r="AI657">
        <v>17.9134214816156</v>
      </c>
      <c r="AJ657">
        <v>25.477272727272702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0.03</v>
      </c>
      <c r="AM657" t="s">
        <v>3175</v>
      </c>
      <c r="AN657">
        <v>-8.4700000000000006</v>
      </c>
      <c r="AO657" t="s">
        <v>3174</v>
      </c>
      <c r="AP657">
        <v>-0.116293800824254</v>
      </c>
      <c r="AQ657">
        <f>(Table2[[#This Row],[Sharpe Ratio]]-AVERAGE(Table2[Sharpe Ratio]))/_xlfn.STDEV.P(Table2[Sharpe Ratio])</f>
        <v>-2.0750618731821282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-3.3111011865145472</v>
      </c>
      <c r="AS657">
        <f>_xlfn.RANK.AVG(Table2[[#This Row],[1Y Return vs Nifty Z-Score]],Table2[1Y Return vs Nifty Z-Score])</f>
        <v>634</v>
      </c>
      <c r="AT657">
        <f>_xlfn.RANK.AVG(Table2[[#This Row],[6M Return vs Nifty Z-Score]],Table2[6M Return vs Nifty Z-Score])</f>
        <v>457</v>
      </c>
      <c r="AU657">
        <f>_xlfn.RANK.AVG(Table2[[#This Row],[Sharpe Ratio Z-Score]],Table2[Sharpe Ratio Z-Score])</f>
        <v>724</v>
      </c>
      <c r="AV657">
        <f>(Table2[[#This Row],[Rank 1Y]]+Table2[[#This Row],[Rank 6M]]+Table2[[#This Row],[Rank Sharpe]])/3</f>
        <v>605</v>
      </c>
    </row>
    <row r="658" spans="1:48" x14ac:dyDescent="0.3">
      <c r="A658" t="s">
        <v>1107</v>
      </c>
      <c r="B658" t="s">
        <v>1108</v>
      </c>
      <c r="C658" t="s">
        <v>3143</v>
      </c>
      <c r="D658" t="s">
        <v>482</v>
      </c>
      <c r="E658">
        <v>11710.152701999999</v>
      </c>
      <c r="F658">
        <v>2290</v>
      </c>
      <c r="G658">
        <v>-26.8470110321608</v>
      </c>
      <c r="H658">
        <f>(Table2[[#This Row],[1Y Return vs Nifty]]-AVERAGE(Table2[1Y Return vs Nifty]))/_xlfn.STDEV.P(Table2[1Y Return vs Nifty])</f>
        <v>-0.88095807263791337</v>
      </c>
      <c r="I658">
        <v>11.447583306413501</v>
      </c>
      <c r="J658">
        <f>(Table2[[#This Row],[1M Return vs Nifty]]-AVERAGE(Table2[1M Return vs Nifty]))/_xlfn.STDEV.P(Table2[1M Return vs Nifty])</f>
        <v>0.96460795409102318</v>
      </c>
      <c r="K658">
        <v>-5.04585998814402</v>
      </c>
      <c r="L658">
        <f>(Table2[[#This Row],[6M Return vs Nifty]]-AVERAGE(Table2[6M Return vs Nifty]))/_xlfn.STDEV.P(Table2[6M Return vs Nifty])</f>
        <v>-0.46070180642697522</v>
      </c>
      <c r="M658">
        <v>3.5789949019143301</v>
      </c>
      <c r="N658">
        <f>(Table2[[#This Row],[1W Return vs Nifty]]-AVERAGE(Table2[1W Return vs Nifty]))/_xlfn.STDEV.P(Table2[1W Return vs Nifty])</f>
        <v>0.21308313503757939</v>
      </c>
      <c r="O658">
        <v>2297.33</v>
      </c>
      <c r="P658">
        <v>2212.0535821173298</v>
      </c>
      <c r="Q658">
        <v>2172.97033968299</v>
      </c>
      <c r="R658">
        <v>44.831717731699499</v>
      </c>
      <c r="S658" s="1">
        <f>(Table2[[#This Row],[Close Price]]-Table2[[#This Row],[20D EMA]])/Table2[[#This Row],[20D EMA]]</f>
        <v>-3.1906604623627983E-3</v>
      </c>
      <c r="T658" s="1">
        <f>(Table2[[#This Row],[Close Price]]-Table2[[#This Row],[50D EMA]])/Table2[[#This Row],[50D EMA]]</f>
        <v>3.5237129205550957E-2</v>
      </c>
      <c r="U658" s="1">
        <f>(Table2[[#This Row],[Close Price]]-Table2[[#This Row],[200D EMA]])/Table2[[#This Row],[200D EMA]]</f>
        <v>5.3856998496391438E-2</v>
      </c>
      <c r="V658">
        <v>1.1232191274371</v>
      </c>
      <c r="W658">
        <v>2230</v>
      </c>
      <c r="X658">
        <v>2350.9499999999998</v>
      </c>
      <c r="Y658">
        <v>2230</v>
      </c>
      <c r="Z658">
        <v>2443.15</v>
      </c>
      <c r="AA658">
        <v>2230</v>
      </c>
      <c r="AB658">
        <v>2443.15</v>
      </c>
      <c r="AC658" s="1">
        <f>(Table2[[#This Row],[Close Price]]/Table2[[#This Row],[Day Low]])-1</f>
        <v>2.6905829596412634E-2</v>
      </c>
      <c r="AD658" s="1">
        <f>(Table2[[#This Row],[Day High]]/Table2[[#This Row],[Close Price]])-1</f>
        <v>2.6615720524017394E-2</v>
      </c>
      <c r="AE658" s="1">
        <f>(Table2[[#This Row],[Close Price]]/Table2[[#This Row],[Current Week Low]])-1</f>
        <v>2.6905829596412634E-2</v>
      </c>
      <c r="AF658" s="1">
        <f>(Table2[[#This Row],[Current Week High]]/Table2[[#This Row],[Close Price]])-1</f>
        <v>6.6877729257641905E-2</v>
      </c>
      <c r="AG658" s="1">
        <f>(Table2[[#This Row],[Close Price]]/Table2[[#This Row],[Current Month Low]])-1</f>
        <v>2.6905829596412634E-2</v>
      </c>
      <c r="AH658" s="1">
        <f>(Table2[[#This Row],[Current Month High]]/Table2[[#This Row],[Close Price]])-1</f>
        <v>6.6877729257641905E-2</v>
      </c>
      <c r="AI658">
        <v>19.432314410480299</v>
      </c>
      <c r="AJ658">
        <v>26.659292035398199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0.1</v>
      </c>
      <c r="AM658" t="s">
        <v>3175</v>
      </c>
      <c r="AN658">
        <v>3.27</v>
      </c>
      <c r="AO658" t="s">
        <v>3175</v>
      </c>
      <c r="AP658">
        <v>-0.12763814480472799</v>
      </c>
      <c r="AQ658">
        <f>(Table2[[#This Row],[Sharpe Ratio]]-AVERAGE(Table2[Sharpe Ratio]))/_xlfn.STDEV.P(Table2[Sharpe Ratio])</f>
        <v>-2.2075082992194073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-2.3714770891556931</v>
      </c>
      <c r="AS658">
        <f>_xlfn.RANK.AVG(Table2[[#This Row],[1Y Return vs Nifty Z-Score]],Table2[1Y Return vs Nifty Z-Score])</f>
        <v>618</v>
      </c>
      <c r="AT658">
        <f>_xlfn.RANK.AVG(Table2[[#This Row],[6M Return vs Nifty Z-Score]],Table2[6M Return vs Nifty Z-Score])</f>
        <v>475</v>
      </c>
      <c r="AU658">
        <f>_xlfn.RANK.AVG(Table2[[#This Row],[Sharpe Ratio Z-Score]],Table2[Sharpe Ratio Z-Score])</f>
        <v>727</v>
      </c>
      <c r="AV658">
        <f>(Table2[[#This Row],[Rank 1Y]]+Table2[[#This Row],[Rank 6M]]+Table2[[#This Row],[Rank Sharpe]])/3</f>
        <v>606.66666666666663</v>
      </c>
    </row>
    <row r="659" spans="1:48" x14ac:dyDescent="0.3">
      <c r="A659" t="s">
        <v>1630</v>
      </c>
      <c r="B659" t="s">
        <v>1631</v>
      </c>
      <c r="C659" t="s">
        <v>3143</v>
      </c>
      <c r="D659" t="s">
        <v>276</v>
      </c>
      <c r="E659">
        <v>5755.8836047269997</v>
      </c>
      <c r="F659">
        <v>171.13</v>
      </c>
      <c r="G659">
        <v>-24.576403463214501</v>
      </c>
      <c r="H659">
        <f>(Table2[[#This Row],[1Y Return vs Nifty]]-AVERAGE(Table2[1Y Return vs Nifty]))/_xlfn.STDEV.P(Table2[1Y Return vs Nifty])</f>
        <v>-0.84229016349474761</v>
      </c>
      <c r="I659">
        <v>6.7904647756131702</v>
      </c>
      <c r="J659">
        <f>(Table2[[#This Row],[1M Return vs Nifty]]-AVERAGE(Table2[1M Return vs Nifty]))/_xlfn.STDEV.P(Table2[1M Return vs Nifty])</f>
        <v>0.53849541291463054</v>
      </c>
      <c r="K659">
        <v>-11.9266090426303</v>
      </c>
      <c r="L659">
        <f>(Table2[[#This Row],[6M Return vs Nifty]]-AVERAGE(Table2[6M Return vs Nifty]))/_xlfn.STDEV.P(Table2[6M Return vs Nifty])</f>
        <v>-0.68883354238766381</v>
      </c>
      <c r="M659">
        <v>1.1705089900455099</v>
      </c>
      <c r="N659">
        <f>(Table2[[#This Row],[1W Return vs Nifty]]-AVERAGE(Table2[1W Return vs Nifty]))/_xlfn.STDEV.P(Table2[1W Return vs Nifty])</f>
        <v>-0.36974906597865631</v>
      </c>
      <c r="O659">
        <v>176.04</v>
      </c>
      <c r="P659">
        <v>172.00898420261501</v>
      </c>
      <c r="Q659">
        <v>167.70877113326699</v>
      </c>
      <c r="R659">
        <v>35.989228252952699</v>
      </c>
      <c r="S659" s="1">
        <f>(Table2[[#This Row],[Close Price]]-Table2[[#This Row],[20D EMA]])/Table2[[#This Row],[20D EMA]]</f>
        <v>-2.7891388320836156E-2</v>
      </c>
      <c r="T659" s="1">
        <f>(Table2[[#This Row],[Close Price]]-Table2[[#This Row],[50D EMA]])/Table2[[#This Row],[50D EMA]]</f>
        <v>-5.1101063510707737E-3</v>
      </c>
      <c r="U659" s="1">
        <f>(Table2[[#This Row],[Close Price]]-Table2[[#This Row],[200D EMA]])/Table2[[#This Row],[200D EMA]]</f>
        <v>2.0399820734565994E-2</v>
      </c>
      <c r="V659">
        <v>0.86350107582800795</v>
      </c>
      <c r="W659">
        <v>170.11</v>
      </c>
      <c r="X659">
        <v>175.99</v>
      </c>
      <c r="Y659">
        <v>170.11</v>
      </c>
      <c r="Z659">
        <v>184.35</v>
      </c>
      <c r="AA659">
        <v>170.11</v>
      </c>
      <c r="AB659">
        <v>184.3</v>
      </c>
      <c r="AC659" s="1">
        <f>(Table2[[#This Row],[Close Price]]/Table2[[#This Row],[Day Low]])-1</f>
        <v>5.9961201575449152E-3</v>
      </c>
      <c r="AD659" s="1">
        <f>(Table2[[#This Row],[Day High]]/Table2[[#This Row],[Close Price]])-1</f>
        <v>2.8399462397008302E-2</v>
      </c>
      <c r="AE659" s="1">
        <f>(Table2[[#This Row],[Close Price]]/Table2[[#This Row],[Current Week Low]])-1</f>
        <v>5.9961201575449152E-3</v>
      </c>
      <c r="AF659" s="1">
        <f>(Table2[[#This Row],[Current Week High]]/Table2[[#This Row],[Close Price]])-1</f>
        <v>7.7251212528487212E-2</v>
      </c>
      <c r="AG659" s="1">
        <f>(Table2[[#This Row],[Close Price]]/Table2[[#This Row],[Current Month Low]])-1</f>
        <v>5.9961201575449152E-3</v>
      </c>
      <c r="AH659" s="1">
        <f>(Table2[[#This Row],[Current Month High]]/Table2[[#This Row],[Close Price]])-1</f>
        <v>7.6959036989423302E-2</v>
      </c>
      <c r="AI659">
        <v>28.323496756851501</v>
      </c>
      <c r="AJ659">
        <v>31.587850826605099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0.04</v>
      </c>
      <c r="AM659" t="s">
        <v>3175</v>
      </c>
      <c r="AN659">
        <v>-6.62</v>
      </c>
      <c r="AO659" t="s">
        <v>3174</v>
      </c>
      <c r="AP659">
        <v>-5.8250480135518E-2</v>
      </c>
      <c r="AQ659">
        <f>(Table2[[#This Row],[Sharpe Ratio]]-AVERAGE(Table2[Sharpe Ratio]))/_xlfn.STDEV.P(Table2[Sharpe Ratio])</f>
        <v>-1.3973999128439378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-2.7597772717903752</v>
      </c>
      <c r="AS659">
        <f>_xlfn.RANK.AVG(Table2[[#This Row],[1Y Return vs Nifty Z-Score]],Table2[1Y Return vs Nifty Z-Score])</f>
        <v>599</v>
      </c>
      <c r="AT659">
        <f>_xlfn.RANK.AVG(Table2[[#This Row],[6M Return vs Nifty Z-Score]],Table2[6M Return vs Nifty Z-Score])</f>
        <v>550</v>
      </c>
      <c r="AU659">
        <f>_xlfn.RANK.AVG(Table2[[#This Row],[Sharpe Ratio Z-Score]],Table2[Sharpe Ratio Z-Score])</f>
        <v>673</v>
      </c>
      <c r="AV659">
        <f>(Table2[[#This Row],[Rank 1Y]]+Table2[[#This Row],[Rank 6M]]+Table2[[#This Row],[Rank Sharpe]])/3</f>
        <v>607.33333333333337</v>
      </c>
    </row>
    <row r="660" spans="1:48" x14ac:dyDescent="0.3">
      <c r="A660" t="s">
        <v>293</v>
      </c>
      <c r="B660" t="s">
        <v>294</v>
      </c>
      <c r="C660" t="s">
        <v>3137</v>
      </c>
      <c r="D660" t="s">
        <v>77</v>
      </c>
      <c r="E660">
        <v>93933.340958159999</v>
      </c>
      <c r="F660">
        <v>26034.2</v>
      </c>
      <c r="G660">
        <v>-26.474349035869299</v>
      </c>
      <c r="H660">
        <f>(Table2[[#This Row],[1Y Return vs Nifty]]-AVERAGE(Table2[1Y Return vs Nifty]))/_xlfn.STDEV.P(Table2[1Y Return vs Nifty])</f>
        <v>-0.87461172709992241</v>
      </c>
      <c r="I660">
        <v>4.0532700369100096</v>
      </c>
      <c r="J660">
        <f>(Table2[[#This Row],[1M Return vs Nifty]]-AVERAGE(Table2[1M Return vs Nifty]))/_xlfn.STDEV.P(Table2[1M Return vs Nifty])</f>
        <v>0.28805020777551682</v>
      </c>
      <c r="K660">
        <v>-10.6252770655602</v>
      </c>
      <c r="L660">
        <f>(Table2[[#This Row],[6M Return vs Nifty]]-AVERAGE(Table2[6M Return vs Nifty]))/_xlfn.STDEV.P(Table2[6M Return vs Nifty])</f>
        <v>-0.64568778592433329</v>
      </c>
      <c r="M660">
        <v>4.9615339551588402</v>
      </c>
      <c r="N660">
        <f>(Table2[[#This Row],[1W Return vs Nifty]]-AVERAGE(Table2[1W Return vs Nifty]))/_xlfn.STDEV.P(Table2[1W Return vs Nifty])</f>
        <v>0.54764530765504926</v>
      </c>
      <c r="O660">
        <v>25867.19</v>
      </c>
      <c r="P660">
        <v>25870.615708632798</v>
      </c>
      <c r="Q660">
        <v>26031.711758982001</v>
      </c>
      <c r="R660">
        <v>52.748511809039599</v>
      </c>
      <c r="S660" s="1">
        <f>(Table2[[#This Row],[Close Price]]-Table2[[#This Row],[20D EMA]])/Table2[[#This Row],[20D EMA]]</f>
        <v>6.4564415384895709E-3</v>
      </c>
      <c r="T660" s="1">
        <f>(Table2[[#This Row],[Close Price]]-Table2[[#This Row],[50D EMA]])/Table2[[#This Row],[50D EMA]]</f>
        <v>6.3231696226161167E-3</v>
      </c>
      <c r="U660" s="1">
        <f>(Table2[[#This Row],[Close Price]]-Table2[[#This Row],[200D EMA]])/Table2[[#This Row],[200D EMA]]</f>
        <v>9.558499421926342E-5</v>
      </c>
      <c r="V660">
        <v>0.69384681687814798</v>
      </c>
      <c r="W660">
        <v>25865</v>
      </c>
      <c r="X660">
        <v>26500</v>
      </c>
      <c r="Y660">
        <v>25865</v>
      </c>
      <c r="Z660">
        <v>26698.9</v>
      </c>
      <c r="AA660">
        <v>25865</v>
      </c>
      <c r="AB660">
        <v>26698.9</v>
      </c>
      <c r="AC660" s="1">
        <f>(Table2[[#This Row],[Close Price]]/Table2[[#This Row],[Day Low]])-1</f>
        <v>6.5416586120239373E-3</v>
      </c>
      <c r="AD660" s="1">
        <f>(Table2[[#This Row],[Day High]]/Table2[[#This Row],[Close Price]])-1</f>
        <v>1.7891849951217953E-2</v>
      </c>
      <c r="AE660" s="1">
        <f>(Table2[[#This Row],[Close Price]]/Table2[[#This Row],[Current Week Low]])-1</f>
        <v>6.5416586120239373E-3</v>
      </c>
      <c r="AF660" s="1">
        <f>(Table2[[#This Row],[Current Week High]]/Table2[[#This Row],[Close Price]])-1</f>
        <v>2.55318004778331E-2</v>
      </c>
      <c r="AG660" s="1">
        <f>(Table2[[#This Row],[Close Price]]/Table2[[#This Row],[Current Month Low]])-1</f>
        <v>6.5416586120239373E-3</v>
      </c>
      <c r="AH660" s="1">
        <f>(Table2[[#This Row],[Current Month High]]/Table2[[#This Row],[Close Price]])-1</f>
        <v>2.55318004778331E-2</v>
      </c>
      <c r="AI660">
        <v>18.066812116369999</v>
      </c>
      <c r="AJ660">
        <v>9.8489451476793306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-0.05</v>
      </c>
      <c r="AM660" t="s">
        <v>3174</v>
      </c>
      <c r="AN660">
        <v>2.35</v>
      </c>
      <c r="AO660" t="s">
        <v>3175</v>
      </c>
      <c r="AP660">
        <v>-5.6383651907116E-2</v>
      </c>
      <c r="AQ660">
        <f>(Table2[[#This Row],[Sharpe Ratio]]-AVERAGE(Table2[Sharpe Ratio]))/_xlfn.STDEV.P(Table2[Sharpe Ratio])</f>
        <v>-1.3756044941486893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614</v>
      </c>
      <c r="AT660">
        <f>_xlfn.RANK.AVG(Table2[[#This Row],[6M Return vs Nifty Z-Score]],Table2[6M Return vs Nifty Z-Score])</f>
        <v>540</v>
      </c>
      <c r="AU660">
        <f>_xlfn.RANK.AVG(Table2[[#This Row],[Sharpe Ratio Z-Score]],Table2[Sharpe Ratio Z-Score])</f>
        <v>669</v>
      </c>
      <c r="AV660">
        <f>(Table2[[#This Row],[Rank 1Y]]+Table2[[#This Row],[Rank 6M]]+Table2[[#This Row],[Rank Sharpe]])/3</f>
        <v>607.66666666666663</v>
      </c>
    </row>
    <row r="661" spans="1:48" x14ac:dyDescent="0.3">
      <c r="A661" t="s">
        <v>1773</v>
      </c>
      <c r="B661" t="s">
        <v>1774</v>
      </c>
      <c r="C661" t="s">
        <v>3135</v>
      </c>
      <c r="D661" t="s">
        <v>190</v>
      </c>
      <c r="E661">
        <v>4554.3833471600001</v>
      </c>
      <c r="F661">
        <v>114.16</v>
      </c>
      <c r="G661">
        <v>-30.287952617143802</v>
      </c>
      <c r="H661">
        <f>(Table2[[#This Row],[1Y Return vs Nifty]]-AVERAGE(Table2[1Y Return vs Nifty]))/_xlfn.STDEV.P(Table2[1Y Return vs Nifty])</f>
        <v>-0.9395564928998561</v>
      </c>
      <c r="I661">
        <v>-5.5258495431525496</v>
      </c>
      <c r="J661">
        <f>(Table2[[#This Row],[1M Return vs Nifty]]-AVERAGE(Table2[1M Return vs Nifty]))/_xlfn.STDEV.P(Table2[1M Return vs Nifty])</f>
        <v>-0.5884108398653598</v>
      </c>
      <c r="K661">
        <v>-25.909629322280999</v>
      </c>
      <c r="L661">
        <f>(Table2[[#This Row],[6M Return vs Nifty]]-AVERAGE(Table2[6M Return vs Nifty]))/_xlfn.STDEV.P(Table2[6M Return vs Nifty])</f>
        <v>-1.1524415980092173</v>
      </c>
      <c r="M661">
        <v>1.34135461150818</v>
      </c>
      <c r="N661">
        <f>(Table2[[#This Row],[1W Return vs Nifty]]-AVERAGE(Table2[1W Return vs Nifty]))/_xlfn.STDEV.P(Table2[1W Return vs Nifty])</f>
        <v>-0.32840594285703845</v>
      </c>
      <c r="O661">
        <v>121.92</v>
      </c>
      <c r="P661">
        <v>124.831739085946</v>
      </c>
      <c r="Q661">
        <v>123.843551393704</v>
      </c>
      <c r="R661">
        <v>25.600675885986199</v>
      </c>
      <c r="S661" s="1">
        <f>(Table2[[#This Row],[Close Price]]-Table2[[#This Row],[20D EMA]])/Table2[[#This Row],[20D EMA]]</f>
        <v>-6.3648293963254637E-2</v>
      </c>
      <c r="T661" s="1">
        <f>(Table2[[#This Row],[Close Price]]-Table2[[#This Row],[50D EMA]])/Table2[[#This Row],[50D EMA]]</f>
        <v>-8.5488988330111815E-2</v>
      </c>
      <c r="U661" s="1">
        <f>(Table2[[#This Row],[Close Price]]-Table2[[#This Row],[200D EMA]])/Table2[[#This Row],[200D EMA]]</f>
        <v>-7.8191809623737119E-2</v>
      </c>
      <c r="V661">
        <v>0.91909723447069203</v>
      </c>
      <c r="W661">
        <v>113.21</v>
      </c>
      <c r="X661">
        <v>117.66</v>
      </c>
      <c r="Y661">
        <v>113.21</v>
      </c>
      <c r="Z661">
        <v>121</v>
      </c>
      <c r="AA661">
        <v>113.21</v>
      </c>
      <c r="AB661">
        <v>120.8</v>
      </c>
      <c r="AC661" s="1">
        <f>(Table2[[#This Row],[Close Price]]/Table2[[#This Row],[Day Low]])-1</f>
        <v>8.3914848511614792E-3</v>
      </c>
      <c r="AD661" s="1">
        <f>(Table2[[#This Row],[Day High]]/Table2[[#This Row],[Close Price]])-1</f>
        <v>3.0658724597056652E-2</v>
      </c>
      <c r="AE661" s="1">
        <f>(Table2[[#This Row],[Close Price]]/Table2[[#This Row],[Current Week Low]])-1</f>
        <v>8.3914848511614792E-3</v>
      </c>
      <c r="AF661" s="1">
        <f>(Table2[[#This Row],[Current Week High]]/Table2[[#This Row],[Close Price]])-1</f>
        <v>5.9915907498248044E-2</v>
      </c>
      <c r="AG661" s="1">
        <f>(Table2[[#This Row],[Close Price]]/Table2[[#This Row],[Current Month Low]])-1</f>
        <v>8.3914848511614792E-3</v>
      </c>
      <c r="AH661" s="1">
        <f>(Table2[[#This Row],[Current Month High]]/Table2[[#This Row],[Close Price]])-1</f>
        <v>5.8163980378416191E-2</v>
      </c>
      <c r="AI661">
        <v>31.096706377014701</v>
      </c>
      <c r="AJ661">
        <v>11.538837322911499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-0.13</v>
      </c>
      <c r="AM661" t="s">
        <v>3174</v>
      </c>
      <c r="AN661">
        <v>-9.7100000000000009</v>
      </c>
      <c r="AO661" t="s">
        <v>3174</v>
      </c>
      <c r="AP661">
        <v>1.2045333149399999E-3</v>
      </c>
      <c r="AQ661">
        <f>(Table2[[#This Row],[Sharpe Ratio]]-AVERAGE(Table2[Sharpe Ratio]))/_xlfn.STDEV.P(Table2[Sharpe Ratio])</f>
        <v>-0.70325628893184688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640</v>
      </c>
      <c r="AT661">
        <f>_xlfn.RANK.AVG(Table2[[#This Row],[6M Return vs Nifty Z-Score]],Table2[6M Return vs Nifty Z-Score])</f>
        <v>677</v>
      </c>
      <c r="AU661">
        <f>_xlfn.RANK.AVG(Table2[[#This Row],[Sharpe Ratio Z-Score]],Table2[Sharpe Ratio Z-Score])</f>
        <v>510</v>
      </c>
      <c r="AV661">
        <f>(Table2[[#This Row],[Rank 1Y]]+Table2[[#This Row],[Rank 6M]]+Table2[[#This Row],[Rank Sharpe]])/3</f>
        <v>609</v>
      </c>
    </row>
    <row r="662" spans="1:48" x14ac:dyDescent="0.3">
      <c r="A662" t="s">
        <v>976</v>
      </c>
      <c r="B662" t="s">
        <v>977</v>
      </c>
      <c r="C662" t="s">
        <v>3136</v>
      </c>
      <c r="D662" t="s">
        <v>117</v>
      </c>
      <c r="E662">
        <v>15148.30163865</v>
      </c>
      <c r="F662">
        <v>51.69</v>
      </c>
      <c r="G662">
        <v>-25.321745720592101</v>
      </c>
      <c r="H662">
        <f>(Table2[[#This Row],[1Y Return vs Nifty]]-AVERAGE(Table2[1Y Return vs Nifty]))/_xlfn.STDEV.P(Table2[1Y Return vs Nifty])</f>
        <v>-0.85498316561585563</v>
      </c>
      <c r="I662">
        <v>-1.06245867890566</v>
      </c>
      <c r="J662">
        <f>(Table2[[#This Row],[1M Return vs Nifty]]-AVERAGE(Table2[1M Return vs Nifty]))/_xlfn.STDEV.P(Table2[1M Return vs Nifty])</f>
        <v>-0.18002380594099593</v>
      </c>
      <c r="K662">
        <v>-27.462882473998199</v>
      </c>
      <c r="L662">
        <f>(Table2[[#This Row],[6M Return vs Nifty]]-AVERAGE(Table2[6M Return vs Nifty]))/_xlfn.STDEV.P(Table2[6M Return vs Nifty])</f>
        <v>-1.2039398193629842</v>
      </c>
      <c r="M662">
        <v>5.54360046144458</v>
      </c>
      <c r="N662">
        <f>(Table2[[#This Row],[1W Return vs Nifty]]-AVERAGE(Table2[1W Return vs Nifty]))/_xlfn.STDEV.P(Table2[1W Return vs Nifty])</f>
        <v>0.68850023286950301</v>
      </c>
      <c r="O662">
        <v>52.77</v>
      </c>
      <c r="P662">
        <v>54.122812021377698</v>
      </c>
      <c r="Q662">
        <v>55.160728477116102</v>
      </c>
      <c r="R662">
        <v>42.349014853511797</v>
      </c>
      <c r="S662" s="1">
        <f>(Table2[[#This Row],[Close Price]]-Table2[[#This Row],[20D EMA]])/Table2[[#This Row],[20D EMA]]</f>
        <v>-2.0466173962478781E-2</v>
      </c>
      <c r="T662" s="1">
        <f>(Table2[[#This Row],[Close Price]]-Table2[[#This Row],[50D EMA]])/Table2[[#This Row],[50D EMA]]</f>
        <v>-4.4949845185737497E-2</v>
      </c>
      <c r="U662" s="1">
        <f>(Table2[[#This Row],[Close Price]]-Table2[[#This Row],[200D EMA]])/Table2[[#This Row],[200D EMA]]</f>
        <v>-6.2920279933503159E-2</v>
      </c>
      <c r="V662">
        <v>1.1690697882384</v>
      </c>
      <c r="W662">
        <v>51.18</v>
      </c>
      <c r="X662">
        <v>52.78</v>
      </c>
      <c r="Y662">
        <v>51.18</v>
      </c>
      <c r="Z662">
        <v>55.21</v>
      </c>
      <c r="AA662">
        <v>51.18</v>
      </c>
      <c r="AB662">
        <v>54.87</v>
      </c>
      <c r="AC662" s="1">
        <f>(Table2[[#This Row],[Close Price]]/Table2[[#This Row],[Day Low]])-1</f>
        <v>9.9648300117232136E-3</v>
      </c>
      <c r="AD662" s="1">
        <f>(Table2[[#This Row],[Day High]]/Table2[[#This Row],[Close Price]])-1</f>
        <v>2.1087250918939926E-2</v>
      </c>
      <c r="AE662" s="1">
        <f>(Table2[[#This Row],[Close Price]]/Table2[[#This Row],[Current Week Low]])-1</f>
        <v>9.9648300117232136E-3</v>
      </c>
      <c r="AF662" s="1">
        <f>(Table2[[#This Row],[Current Week High]]/Table2[[#This Row],[Close Price]])-1</f>
        <v>6.8098278196943474E-2</v>
      </c>
      <c r="AG662" s="1">
        <f>(Table2[[#This Row],[Close Price]]/Table2[[#This Row],[Current Month Low]])-1</f>
        <v>9.9648300117232136E-3</v>
      </c>
      <c r="AH662" s="1">
        <f>(Table2[[#This Row],[Current Month High]]/Table2[[#This Row],[Close Price]])-1</f>
        <v>6.1520603598374857E-2</v>
      </c>
      <c r="AI662">
        <v>42.58076997485</v>
      </c>
      <c r="AJ662">
        <v>32.030651340996101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-0.15</v>
      </c>
      <c r="AM662" t="s">
        <v>3174</v>
      </c>
      <c r="AN662">
        <v>-1.37</v>
      </c>
      <c r="AO662" t="s">
        <v>3174</v>
      </c>
      <c r="AQ662">
        <f>(Table2[[#This Row],[Sharpe Ratio]]-AVERAGE(Table2[Sharpe Ratio]))/_xlfn.STDEV.P(Table2[Sharpe Ratio])</f>
        <v>-0.71731934386752538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605</v>
      </c>
      <c r="AT662">
        <f>_xlfn.RANK.AVG(Table2[[#This Row],[6M Return vs Nifty Z-Score]],Table2[6M Return vs Nifty Z-Score])</f>
        <v>682</v>
      </c>
      <c r="AU662">
        <f>_xlfn.RANK.AVG(Table2[[#This Row],[Sharpe Ratio Z-Score]],Table2[Sharpe Ratio Z-Score])</f>
        <v>541.5</v>
      </c>
      <c r="AV662">
        <f>(Table2[[#This Row],[Rank 1Y]]+Table2[[#This Row],[Rank 6M]]+Table2[[#This Row],[Rank Sharpe]])/3</f>
        <v>609.5</v>
      </c>
    </row>
    <row r="663" spans="1:48" x14ac:dyDescent="0.3">
      <c r="A663" t="s">
        <v>444</v>
      </c>
      <c r="B663" t="s">
        <v>445</v>
      </c>
      <c r="C663" t="s">
        <v>3141</v>
      </c>
      <c r="D663" t="s">
        <v>446</v>
      </c>
      <c r="E663">
        <v>50855.122208834997</v>
      </c>
      <c r="F663">
        <v>1893.15</v>
      </c>
      <c r="G663">
        <v>-27.379794370542498</v>
      </c>
      <c r="H663">
        <f>(Table2[[#This Row],[1Y Return vs Nifty]]-AVERAGE(Table2[1Y Return vs Nifty]))/_xlfn.STDEV.P(Table2[1Y Return vs Nifty])</f>
        <v>-0.89003124670959866</v>
      </c>
      <c r="I663">
        <v>0.62387799241695696</v>
      </c>
      <c r="J663">
        <f>(Table2[[#This Row],[1M Return vs Nifty]]-AVERAGE(Table2[1M Return vs Nifty]))/_xlfn.STDEV.P(Table2[1M Return vs Nifty])</f>
        <v>-2.5728999067628038E-2</v>
      </c>
      <c r="K663">
        <v>-19.314568263936401</v>
      </c>
      <c r="L663">
        <f>(Table2[[#This Row],[6M Return vs Nifty]]-AVERAGE(Table2[6M Return vs Nifty]))/_xlfn.STDEV.P(Table2[6M Return vs Nifty])</f>
        <v>-0.93378186836453281</v>
      </c>
      <c r="M663">
        <v>0.54170078978658998</v>
      </c>
      <c r="N663">
        <f>(Table2[[#This Row],[1W Return vs Nifty]]-AVERAGE(Table2[1W Return vs Nifty]))/_xlfn.STDEV.P(Table2[1W Return vs Nifty])</f>
        <v>-0.52191506602371918</v>
      </c>
      <c r="O663">
        <v>1954.86</v>
      </c>
      <c r="P663">
        <v>1998.4843688183701</v>
      </c>
      <c r="Q663">
        <v>2020.84003824397</v>
      </c>
      <c r="R663">
        <v>29.972170081906501</v>
      </c>
      <c r="S663" s="1">
        <f>(Table2[[#This Row],[Close Price]]-Table2[[#This Row],[20D EMA]])/Table2[[#This Row],[20D EMA]]</f>
        <v>-3.156747797796252E-2</v>
      </c>
      <c r="T663" s="1">
        <f>(Table2[[#This Row],[Close Price]]-Table2[[#This Row],[50D EMA]])/Table2[[#This Row],[50D EMA]]</f>
        <v>-5.2707126691538889E-2</v>
      </c>
      <c r="U663" s="1">
        <f>(Table2[[#This Row],[Close Price]]-Table2[[#This Row],[200D EMA]])/Table2[[#This Row],[200D EMA]]</f>
        <v>-6.3186613402081773E-2</v>
      </c>
      <c r="V663">
        <v>1.2618624191913499</v>
      </c>
      <c r="W663">
        <v>1878.05</v>
      </c>
      <c r="X663">
        <v>1925</v>
      </c>
      <c r="Y663">
        <v>1878.05</v>
      </c>
      <c r="Z663">
        <v>2013.5</v>
      </c>
      <c r="AA663">
        <v>1878.05</v>
      </c>
      <c r="AB663">
        <v>2001.7</v>
      </c>
      <c r="AC663" s="1">
        <f>(Table2[[#This Row],[Close Price]]/Table2[[#This Row],[Day Low]])-1</f>
        <v>8.0402545193152264E-3</v>
      </c>
      <c r="AD663" s="1">
        <f>(Table2[[#This Row],[Day High]]/Table2[[#This Row],[Close Price]])-1</f>
        <v>1.6823812164910246E-2</v>
      </c>
      <c r="AE663" s="1">
        <f>(Table2[[#This Row],[Close Price]]/Table2[[#This Row],[Current Week Low]])-1</f>
        <v>8.0402545193152264E-3</v>
      </c>
      <c r="AF663" s="1">
        <f>(Table2[[#This Row],[Current Week High]]/Table2[[#This Row],[Close Price]])-1</f>
        <v>6.3571296516387932E-2</v>
      </c>
      <c r="AG663" s="1">
        <f>(Table2[[#This Row],[Close Price]]/Table2[[#This Row],[Current Month Low]])-1</f>
        <v>8.0402545193152264E-3</v>
      </c>
      <c r="AH663" s="1">
        <f>(Table2[[#This Row],[Current Month High]]/Table2[[#This Row],[Close Price]])-1</f>
        <v>5.7338298602857662E-2</v>
      </c>
      <c r="AI663">
        <v>29.625227794944902</v>
      </c>
      <c r="AJ663">
        <v>8.8017241379310303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-0.22</v>
      </c>
      <c r="AM663" t="s">
        <v>3174</v>
      </c>
      <c r="AN663">
        <v>-0.84</v>
      </c>
      <c r="AO663" t="s">
        <v>3174</v>
      </c>
      <c r="AP663">
        <v>-1.0704786257200999E-2</v>
      </c>
      <c r="AQ663">
        <f>(Table2[[#This Row],[Sharpe Ratio]]-AVERAGE(Table2[Sharpe Ratio]))/_xlfn.STDEV.P(Table2[Sharpe Ratio])</f>
        <v>-0.84229886526599562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620</v>
      </c>
      <c r="AT663">
        <f>_xlfn.RANK.AVG(Table2[[#This Row],[6M Return vs Nifty Z-Score]],Table2[6M Return vs Nifty Z-Score])</f>
        <v>626</v>
      </c>
      <c r="AU663">
        <f>_xlfn.RANK.AVG(Table2[[#This Row],[Sharpe Ratio Z-Score]],Table2[Sharpe Ratio Z-Score])</f>
        <v>585</v>
      </c>
      <c r="AV663">
        <f>(Table2[[#This Row],[Rank 1Y]]+Table2[[#This Row],[Rank 6M]]+Table2[[#This Row],[Rank Sharpe]])/3</f>
        <v>610.33333333333337</v>
      </c>
    </row>
    <row r="664" spans="1:48" x14ac:dyDescent="0.3">
      <c r="A664" t="s">
        <v>589</v>
      </c>
      <c r="B664" t="s">
        <v>590</v>
      </c>
      <c r="C664" t="s">
        <v>3129</v>
      </c>
      <c r="D664" t="s">
        <v>43</v>
      </c>
      <c r="E664">
        <v>33968.468527375</v>
      </c>
      <c r="F664">
        <v>580.15</v>
      </c>
      <c r="G664">
        <v>-30.162467588957199</v>
      </c>
      <c r="H664">
        <f>(Table2[[#This Row],[1Y Return vs Nifty]]-AVERAGE(Table2[1Y Return vs Nifty]))/_xlfn.STDEV.P(Table2[1Y Return vs Nifty])</f>
        <v>-0.93741951258889955</v>
      </c>
      <c r="I664">
        <v>-6.6404719878601997</v>
      </c>
      <c r="J664">
        <f>(Table2[[#This Row],[1M Return vs Nifty]]-AVERAGE(Table2[1M Return vs Nifty]))/_xlfn.STDEV.P(Table2[1M Return vs Nifty])</f>
        <v>-0.69039548964943964</v>
      </c>
      <c r="K664">
        <v>-7.0781974552579197</v>
      </c>
      <c r="L664">
        <f>(Table2[[#This Row],[6M Return vs Nifty]]-AVERAGE(Table2[6M Return vs Nifty]))/_xlfn.STDEV.P(Table2[6M Return vs Nifty])</f>
        <v>-0.52808410314485177</v>
      </c>
      <c r="M664">
        <v>0.97117475598995795</v>
      </c>
      <c r="N664">
        <f>(Table2[[#This Row],[1W Return vs Nifty]]-AVERAGE(Table2[1W Return vs Nifty]))/_xlfn.STDEV.P(Table2[1W Return vs Nifty])</f>
        <v>-0.41798618034165308</v>
      </c>
      <c r="O664">
        <v>606</v>
      </c>
      <c r="P664">
        <v>600.85131213415104</v>
      </c>
      <c r="Q664">
        <v>578.82996351230895</v>
      </c>
      <c r="R664">
        <v>24.085282007093099</v>
      </c>
      <c r="S664" s="1">
        <f>(Table2[[#This Row],[Close Price]]-Table2[[#This Row],[20D EMA]])/Table2[[#This Row],[20D EMA]]</f>
        <v>-4.2656765676567697E-2</v>
      </c>
      <c r="T664" s="1">
        <f>(Table2[[#This Row],[Close Price]]-Table2[[#This Row],[50D EMA]])/Table2[[#This Row],[50D EMA]]</f>
        <v>-3.4453302699169477E-2</v>
      </c>
      <c r="U664" s="1">
        <f>(Table2[[#This Row],[Close Price]]-Table2[[#This Row],[200D EMA]])/Table2[[#This Row],[200D EMA]]</f>
        <v>2.2805254926353794E-3</v>
      </c>
      <c r="V664">
        <v>0.69950567611116998</v>
      </c>
      <c r="W664">
        <v>573.54999999999995</v>
      </c>
      <c r="X664">
        <v>593.75</v>
      </c>
      <c r="Y664">
        <v>573.54999999999995</v>
      </c>
      <c r="Z664">
        <v>613.45000000000005</v>
      </c>
      <c r="AA664">
        <v>573.54999999999995</v>
      </c>
      <c r="AB664">
        <v>606.5</v>
      </c>
      <c r="AC664" s="1">
        <f>(Table2[[#This Row],[Close Price]]/Table2[[#This Row],[Day Low]])-1</f>
        <v>1.1507279225873912E-2</v>
      </c>
      <c r="AD664" s="1">
        <f>(Table2[[#This Row],[Day High]]/Table2[[#This Row],[Close Price]])-1</f>
        <v>2.3442213220718822E-2</v>
      </c>
      <c r="AE664" s="1">
        <f>(Table2[[#This Row],[Close Price]]/Table2[[#This Row],[Current Week Low]])-1</f>
        <v>1.1507279225873912E-2</v>
      </c>
      <c r="AF664" s="1">
        <f>(Table2[[#This Row],[Current Week High]]/Table2[[#This Row],[Close Price]])-1</f>
        <v>5.7398948547789486E-2</v>
      </c>
      <c r="AG664" s="1">
        <f>(Table2[[#This Row],[Close Price]]/Table2[[#This Row],[Current Month Low]])-1</f>
        <v>1.1507279225873912E-2</v>
      </c>
      <c r="AH664" s="1">
        <f>(Table2[[#This Row],[Current Month High]]/Table2[[#This Row],[Close Price]])-1</f>
        <v>4.5419288115142731E-2</v>
      </c>
      <c r="AI664">
        <v>11.522882013272399</v>
      </c>
      <c r="AJ664">
        <v>27.5615655233069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-0.01</v>
      </c>
      <c r="AM664" t="s">
        <v>3174</v>
      </c>
      <c r="AN664">
        <v>-4.66</v>
      </c>
      <c r="AO664" t="s">
        <v>3174</v>
      </c>
      <c r="AP664">
        <v>-9.0789622842295997E-2</v>
      </c>
      <c r="AQ664">
        <f>(Table2[[#This Row],[Sharpe Ratio]]-AVERAGE(Table2[Sharpe Ratio]))/_xlfn.STDEV.P(Table2[Sharpe Ratio])</f>
        <v>-1.7772978747928736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-4.3511831605177171</v>
      </c>
      <c r="AS664">
        <f>_xlfn.RANK.AVG(Table2[[#This Row],[1Y Return vs Nifty Z-Score]],Table2[1Y Return vs Nifty Z-Score])</f>
        <v>638</v>
      </c>
      <c r="AT664">
        <f>_xlfn.RANK.AVG(Table2[[#This Row],[6M Return vs Nifty Z-Score]],Table2[6M Return vs Nifty Z-Score])</f>
        <v>494</v>
      </c>
      <c r="AU664">
        <f>_xlfn.RANK.AVG(Table2[[#This Row],[Sharpe Ratio Z-Score]],Table2[Sharpe Ratio Z-Score])</f>
        <v>707</v>
      </c>
      <c r="AV664">
        <f>(Table2[[#This Row],[Rank 1Y]]+Table2[[#This Row],[Rank 6M]]+Table2[[#This Row],[Rank Sharpe]])/3</f>
        <v>613</v>
      </c>
    </row>
    <row r="665" spans="1:48" x14ac:dyDescent="0.3">
      <c r="A665" t="s">
        <v>1576</v>
      </c>
      <c r="B665" t="s">
        <v>1577</v>
      </c>
      <c r="C665" t="s">
        <v>3140</v>
      </c>
      <c r="D665" t="s">
        <v>436</v>
      </c>
      <c r="E665">
        <v>6192.5099868959996</v>
      </c>
      <c r="F665">
        <v>63.01</v>
      </c>
      <c r="G665">
        <v>-36.210002601326003</v>
      </c>
      <c r="H665">
        <f>(Table2[[#This Row],[1Y Return vs Nifty]]-AVERAGE(Table2[1Y Return vs Nifty]))/_xlfn.STDEV.P(Table2[1Y Return vs Nifty])</f>
        <v>-1.0404076015905184</v>
      </c>
      <c r="I665">
        <v>-4.7080552435513896</v>
      </c>
      <c r="J665">
        <f>(Table2[[#This Row],[1M Return vs Nifty]]-AVERAGE(Table2[1M Return vs Nifty]))/_xlfn.STDEV.P(Table2[1M Return vs Nifty])</f>
        <v>-0.51358508551576343</v>
      </c>
      <c r="K665">
        <v>-29.0593883396939</v>
      </c>
      <c r="L665">
        <f>(Table2[[#This Row],[6M Return vs Nifty]]-AVERAGE(Table2[6M Return vs Nifty]))/_xlfn.STDEV.P(Table2[6M Return vs Nifty])</f>
        <v>-1.2568720875983896</v>
      </c>
      <c r="M665">
        <v>-0.34195766670960198</v>
      </c>
      <c r="N665">
        <f>(Table2[[#This Row],[1W Return vs Nifty]]-AVERAGE(Table2[1W Return vs Nifty]))/_xlfn.STDEV.P(Table2[1W Return vs Nifty])</f>
        <v>-0.73575256476443684</v>
      </c>
      <c r="O665">
        <v>66.239999999999995</v>
      </c>
      <c r="P665">
        <v>66.247671584036496</v>
      </c>
      <c r="Q665">
        <v>68.474709322779404</v>
      </c>
      <c r="R665">
        <v>28.934102676420299</v>
      </c>
      <c r="S665" s="1">
        <f>(Table2[[#This Row],[Close Price]]-Table2[[#This Row],[20D EMA]])/Table2[[#This Row],[20D EMA]]</f>
        <v>-4.876207729468595E-2</v>
      </c>
      <c r="T665" s="1">
        <f>(Table2[[#This Row],[Close Price]]-Table2[[#This Row],[50D EMA]])/Table2[[#This Row],[50D EMA]]</f>
        <v>-4.8872232134671283E-2</v>
      </c>
      <c r="U665" s="1">
        <f>(Table2[[#This Row],[Close Price]]-Table2[[#This Row],[200D EMA]])/Table2[[#This Row],[200D EMA]]</f>
        <v>-7.9806243455807807E-2</v>
      </c>
      <c r="V665">
        <v>0.66043541651837101</v>
      </c>
      <c r="W665">
        <v>62.42</v>
      </c>
      <c r="X665">
        <v>64.48</v>
      </c>
      <c r="Y665">
        <v>62.42</v>
      </c>
      <c r="Z665">
        <v>66.45</v>
      </c>
      <c r="AA665">
        <v>62.42</v>
      </c>
      <c r="AB665">
        <v>66.099999999999994</v>
      </c>
      <c r="AC665" s="1">
        <f>(Table2[[#This Row],[Close Price]]/Table2[[#This Row],[Day Low]])-1</f>
        <v>9.4520986863184664E-3</v>
      </c>
      <c r="AD665" s="1">
        <f>(Table2[[#This Row],[Day High]]/Table2[[#This Row],[Close Price]])-1</f>
        <v>2.3329630217425956E-2</v>
      </c>
      <c r="AE665" s="1">
        <f>(Table2[[#This Row],[Close Price]]/Table2[[#This Row],[Current Week Low]])-1</f>
        <v>9.4520986863184664E-3</v>
      </c>
      <c r="AF665" s="1">
        <f>(Table2[[#This Row],[Current Week High]]/Table2[[#This Row],[Close Price]])-1</f>
        <v>5.4594508808125664E-2</v>
      </c>
      <c r="AG665" s="1">
        <f>(Table2[[#This Row],[Close Price]]/Table2[[#This Row],[Current Month Low]])-1</f>
        <v>9.4520986863184664E-3</v>
      </c>
      <c r="AH665" s="1">
        <f>(Table2[[#This Row],[Current Month High]]/Table2[[#This Row],[Close Price]])-1</f>
        <v>4.9039834946833727E-2</v>
      </c>
      <c r="AI665">
        <v>55.530868116172002</v>
      </c>
      <c r="AJ665">
        <v>7.4705782022855098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0.01</v>
      </c>
      <c r="AM665" t="s">
        <v>3175</v>
      </c>
      <c r="AN665">
        <v>-5.8</v>
      </c>
      <c r="AO665" t="s">
        <v>3174</v>
      </c>
      <c r="AP665">
        <v>1.2845609801059E-2</v>
      </c>
      <c r="AQ665">
        <f>(Table2[[#This Row],[Sharpe Ratio]]-AVERAGE(Table2[Sharpe Ratio]))/_xlfn.STDEV.P(Table2[Sharpe Ratio])</f>
        <v>-0.56734547923964551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671</v>
      </c>
      <c r="AT665">
        <f>_xlfn.RANK.AVG(Table2[[#This Row],[6M Return vs Nifty Z-Score]],Table2[6M Return vs Nifty Z-Score])</f>
        <v>695</v>
      </c>
      <c r="AU665">
        <f>_xlfn.RANK.AVG(Table2[[#This Row],[Sharpe Ratio Z-Score]],Table2[Sharpe Ratio Z-Score])</f>
        <v>475</v>
      </c>
      <c r="AV665">
        <f>(Table2[[#This Row],[Rank 1Y]]+Table2[[#This Row],[Rank 6M]]+Table2[[#This Row],[Rank Sharpe]])/3</f>
        <v>613.66666666666663</v>
      </c>
    </row>
    <row r="666" spans="1:48" x14ac:dyDescent="0.3">
      <c r="A666" t="s">
        <v>440</v>
      </c>
      <c r="B666" t="s">
        <v>441</v>
      </c>
      <c r="C666" t="s">
        <v>3128</v>
      </c>
      <c r="D666" t="s">
        <v>287</v>
      </c>
      <c r="E666">
        <v>53676.563236279901</v>
      </c>
      <c r="F666">
        <v>5071.6000000000004</v>
      </c>
      <c r="G666">
        <v>-17.2527060335178</v>
      </c>
      <c r="H666">
        <f>(Table2[[#This Row],[1Y Return vs Nifty]]-AVERAGE(Table2[1Y Return vs Nifty]))/_xlfn.STDEV.P(Table2[1Y Return vs Nifty])</f>
        <v>-0.71756933076407581</v>
      </c>
      <c r="I666">
        <v>-8.7364107048729398</v>
      </c>
      <c r="J666">
        <f>(Table2[[#This Row],[1M Return vs Nifty]]-AVERAGE(Table2[1M Return vs Nifty]))/_xlfn.STDEV.P(Table2[1M Return vs Nifty])</f>
        <v>-0.8821676695820827</v>
      </c>
      <c r="K666">
        <v>-24.097311600544899</v>
      </c>
      <c r="L666">
        <f>(Table2[[#This Row],[6M Return vs Nifty]]-AVERAGE(Table2[6M Return vs Nifty]))/_xlfn.STDEV.P(Table2[6M Return vs Nifty])</f>
        <v>-1.0923540719712772</v>
      </c>
      <c r="M666">
        <v>-3.1903888802942202</v>
      </c>
      <c r="N666">
        <f>(Table2[[#This Row],[1W Return vs Nifty]]-AVERAGE(Table2[1W Return vs Nifty]))/_xlfn.STDEV.P(Table2[1W Return vs Nifty])</f>
        <v>-1.4250476216612828</v>
      </c>
      <c r="O666">
        <v>5412.02</v>
      </c>
      <c r="P666">
        <v>5361.7306844433997</v>
      </c>
      <c r="Q666">
        <v>5068.3020221193401</v>
      </c>
      <c r="R666">
        <v>14.112905503802899</v>
      </c>
      <c r="S666" s="1">
        <f>(Table2[[#This Row],[Close Price]]-Table2[[#This Row],[20D EMA]])/Table2[[#This Row],[20D EMA]]</f>
        <v>-6.2900728378683018E-2</v>
      </c>
      <c r="T666" s="1">
        <f>(Table2[[#This Row],[Close Price]]-Table2[[#This Row],[50D EMA]])/Table2[[#This Row],[50D EMA]]</f>
        <v>-5.4111387072310169E-2</v>
      </c>
      <c r="U666" s="1">
        <f>(Table2[[#This Row],[Close Price]]-Table2[[#This Row],[200D EMA]])/Table2[[#This Row],[200D EMA]]</f>
        <v>6.5070665999521205E-4</v>
      </c>
      <c r="V666">
        <v>0.96420677190734705</v>
      </c>
      <c r="W666">
        <v>5055.1499999999996</v>
      </c>
      <c r="X666">
        <v>5240.95</v>
      </c>
      <c r="Y666">
        <v>5055.1499999999996</v>
      </c>
      <c r="Z666">
        <v>5400</v>
      </c>
      <c r="AA666">
        <v>5055.1499999999996</v>
      </c>
      <c r="AB666">
        <v>5400</v>
      </c>
      <c r="AC666" s="1">
        <f>(Table2[[#This Row],[Close Price]]/Table2[[#This Row],[Day Low]])-1</f>
        <v>3.2541071976104341E-3</v>
      </c>
      <c r="AD666" s="1">
        <f>(Table2[[#This Row],[Day High]]/Table2[[#This Row],[Close Price]])-1</f>
        <v>3.3391829008596829E-2</v>
      </c>
      <c r="AE666" s="1">
        <f>(Table2[[#This Row],[Close Price]]/Table2[[#This Row],[Current Week Low]])-1</f>
        <v>3.2541071976104341E-3</v>
      </c>
      <c r="AF666" s="1">
        <f>(Table2[[#This Row],[Current Week High]]/Table2[[#This Row],[Close Price]])-1</f>
        <v>6.4752740752425098E-2</v>
      </c>
      <c r="AG666" s="1">
        <f>(Table2[[#This Row],[Close Price]]/Table2[[#This Row],[Current Month Low]])-1</f>
        <v>3.2541071976104341E-3</v>
      </c>
      <c r="AH666" s="1">
        <f>(Table2[[#This Row],[Current Month High]]/Table2[[#This Row],[Close Price]])-1</f>
        <v>6.4752740752425098E-2</v>
      </c>
      <c r="AI666">
        <v>18.305860083602798</v>
      </c>
      <c r="AJ666">
        <v>23.366577475066801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-0.03</v>
      </c>
      <c r="AM666" t="s">
        <v>3174</v>
      </c>
      <c r="AN666">
        <v>-10.45</v>
      </c>
      <c r="AO666" t="s">
        <v>3174</v>
      </c>
      <c r="AP666">
        <v>-2.3388770859485E-2</v>
      </c>
      <c r="AQ666">
        <f>(Table2[[#This Row],[Sharpe Ratio]]-AVERAGE(Table2[Sharpe Ratio]))/_xlfn.STDEV.P(Table2[Sharpe Ratio])</f>
        <v>-0.99038573845812927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-5.1075244324368478</v>
      </c>
      <c r="AS666">
        <f>_xlfn.RANK.AVG(Table2[[#This Row],[1Y Return vs Nifty Z-Score]],Table2[1Y Return vs Nifty Z-Score])</f>
        <v>563</v>
      </c>
      <c r="AT666">
        <f>_xlfn.RANK.AVG(Table2[[#This Row],[6M Return vs Nifty Z-Score]],Table2[6M Return vs Nifty Z-Score])</f>
        <v>664</v>
      </c>
      <c r="AU666">
        <f>_xlfn.RANK.AVG(Table2[[#This Row],[Sharpe Ratio Z-Score]],Table2[Sharpe Ratio Z-Score])</f>
        <v>616</v>
      </c>
      <c r="AV666">
        <f>(Table2[[#This Row],[Rank 1Y]]+Table2[[#This Row],[Rank 6M]]+Table2[[#This Row],[Rank Sharpe]])/3</f>
        <v>614.33333333333337</v>
      </c>
    </row>
    <row r="667" spans="1:48" x14ac:dyDescent="0.3">
      <c r="A667" t="s">
        <v>488</v>
      </c>
      <c r="B667" t="s">
        <v>489</v>
      </c>
      <c r="C667" t="s">
        <v>3131</v>
      </c>
      <c r="D667" t="s">
        <v>120</v>
      </c>
      <c r="E667">
        <v>43727.686665225003</v>
      </c>
      <c r="F667">
        <v>336.45</v>
      </c>
      <c r="G667">
        <v>-33.336099462088697</v>
      </c>
      <c r="H667">
        <f>(Table2[[#This Row],[1Y Return vs Nifty]]-AVERAGE(Table2[1Y Return vs Nifty]))/_xlfn.STDEV.P(Table2[1Y Return vs Nifty])</f>
        <v>-0.99146571176591203</v>
      </c>
      <c r="I667">
        <v>-6.2814351859468998</v>
      </c>
      <c r="J667">
        <f>(Table2[[#This Row],[1M Return vs Nifty]]-AVERAGE(Table2[1M Return vs Nifty]))/_xlfn.STDEV.P(Table2[1M Return vs Nifty])</f>
        <v>-0.65754468651284226</v>
      </c>
      <c r="K667">
        <v>-16.195337593337602</v>
      </c>
      <c r="L667">
        <f>(Table2[[#This Row],[6M Return vs Nifty]]-AVERAGE(Table2[6M Return vs Nifty]))/_xlfn.STDEV.P(Table2[6M Return vs Nifty])</f>
        <v>-0.83036354833706949</v>
      </c>
      <c r="M667">
        <v>2.4735939730004901</v>
      </c>
      <c r="N667">
        <f>(Table2[[#This Row],[1W Return vs Nifty]]-AVERAGE(Table2[1W Return vs Nifty]))/_xlfn.STDEV.P(Table2[1W Return vs Nifty])</f>
        <v>-5.4414072743196311E-2</v>
      </c>
      <c r="O667">
        <v>350.82</v>
      </c>
      <c r="P667">
        <v>354.04350770468</v>
      </c>
      <c r="Q667">
        <v>356.87297487583601</v>
      </c>
      <c r="R667">
        <v>27.935092077661398</v>
      </c>
      <c r="S667" s="1">
        <f>(Table2[[#This Row],[Close Price]]-Table2[[#This Row],[20D EMA]])/Table2[[#This Row],[20D EMA]]</f>
        <v>-4.0961176671797515E-2</v>
      </c>
      <c r="T667" s="1">
        <f>(Table2[[#This Row],[Close Price]]-Table2[[#This Row],[50D EMA]])/Table2[[#This Row],[50D EMA]]</f>
        <v>-4.9693066874016409E-2</v>
      </c>
      <c r="U667" s="1">
        <f>(Table2[[#This Row],[Close Price]]-Table2[[#This Row],[200D EMA]])/Table2[[#This Row],[200D EMA]]</f>
        <v>-5.7227574833711138E-2</v>
      </c>
      <c r="V667">
        <v>0.31184918909685999</v>
      </c>
      <c r="W667">
        <v>335</v>
      </c>
      <c r="X667">
        <v>343</v>
      </c>
      <c r="Y667">
        <v>335</v>
      </c>
      <c r="Z667">
        <v>355.75</v>
      </c>
      <c r="AA667">
        <v>335</v>
      </c>
      <c r="AB667">
        <v>355.75</v>
      </c>
      <c r="AC667" s="1">
        <f>(Table2[[#This Row],[Close Price]]/Table2[[#This Row],[Day Low]])-1</f>
        <v>4.3283582089552741E-3</v>
      </c>
      <c r="AD667" s="1">
        <f>(Table2[[#This Row],[Day High]]/Table2[[#This Row],[Close Price]])-1</f>
        <v>1.9467974438995395E-2</v>
      </c>
      <c r="AE667" s="1">
        <f>(Table2[[#This Row],[Close Price]]/Table2[[#This Row],[Current Week Low]])-1</f>
        <v>4.3283582089552741E-3</v>
      </c>
      <c r="AF667" s="1">
        <f>(Table2[[#This Row],[Current Week High]]/Table2[[#This Row],[Close Price]])-1</f>
        <v>5.7363649873681144E-2</v>
      </c>
      <c r="AG667" s="1">
        <f>(Table2[[#This Row],[Close Price]]/Table2[[#This Row],[Current Month Low]])-1</f>
        <v>4.3283582089552741E-3</v>
      </c>
      <c r="AH667" s="1">
        <f>(Table2[[#This Row],[Current Month High]]/Table2[[#This Row],[Close Price]])-1</f>
        <v>5.7363649873681144E-2</v>
      </c>
      <c r="AI667">
        <v>22.009213850497801</v>
      </c>
      <c r="AJ667">
        <v>17.722183344996399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-0.03</v>
      </c>
      <c r="AM667" t="s">
        <v>3174</v>
      </c>
      <c r="AN667">
        <v>-5.99</v>
      </c>
      <c r="AO667" t="s">
        <v>3174</v>
      </c>
      <c r="AP667">
        <v>-1.2736945370606999E-2</v>
      </c>
      <c r="AQ667">
        <f>(Table2[[#This Row],[Sharpe Ratio]]-AVERAGE(Table2[Sharpe Ratio]))/_xlfn.STDEV.P(Table2[Sharpe Ratio])</f>
        <v>-0.86602453967898763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659</v>
      </c>
      <c r="AT667">
        <f>_xlfn.RANK.AVG(Table2[[#This Row],[6M Return vs Nifty Z-Score]],Table2[6M Return vs Nifty Z-Score])</f>
        <v>597</v>
      </c>
      <c r="AU667">
        <f>_xlfn.RANK.AVG(Table2[[#This Row],[Sharpe Ratio Z-Score]],Table2[Sharpe Ratio Z-Score])</f>
        <v>594</v>
      </c>
      <c r="AV667">
        <f>(Table2[[#This Row],[Rank 1Y]]+Table2[[#This Row],[Rank 6M]]+Table2[[#This Row],[Rank Sharpe]])/3</f>
        <v>616.66666666666663</v>
      </c>
    </row>
    <row r="668" spans="1:48" x14ac:dyDescent="0.3">
      <c r="A668" t="s">
        <v>2413</v>
      </c>
      <c r="B668" t="s">
        <v>2414</v>
      </c>
      <c r="C668" t="s">
        <v>3137</v>
      </c>
      <c r="D668" t="s">
        <v>77</v>
      </c>
      <c r="E668">
        <v>2160.6386640000001</v>
      </c>
      <c r="F668">
        <v>83.64</v>
      </c>
      <c r="G668">
        <v>-55.268909899696503</v>
      </c>
      <c r="H668">
        <f>(Table2[[#This Row],[1Y Return vs Nifty]]-AVERAGE(Table2[1Y Return vs Nifty]))/_xlfn.STDEV.P(Table2[1Y Return vs Nifty])</f>
        <v>-1.3649762790936095</v>
      </c>
      <c r="I668">
        <v>-5.4786306021294999</v>
      </c>
      <c r="J668">
        <f>(Table2[[#This Row],[1M Return vs Nifty]]-AVERAGE(Table2[1M Return vs Nifty]))/_xlfn.STDEV.P(Table2[1M Return vs Nifty])</f>
        <v>-0.58409044672571342</v>
      </c>
      <c r="K668">
        <v>-25.230969234628901</v>
      </c>
      <c r="L668">
        <f>(Table2[[#This Row],[6M Return vs Nifty]]-AVERAGE(Table2[6M Return vs Nifty]))/_xlfn.STDEV.P(Table2[6M Return vs Nifty])</f>
        <v>-1.1299405733827836</v>
      </c>
      <c r="M668">
        <v>3.6033239213233199</v>
      </c>
      <c r="N668">
        <f>(Table2[[#This Row],[1W Return vs Nifty]]-AVERAGE(Table2[1W Return vs Nifty]))/_xlfn.STDEV.P(Table2[1W Return vs Nifty])</f>
        <v>0.2189705416696181</v>
      </c>
      <c r="O668">
        <v>85.79</v>
      </c>
      <c r="P668">
        <v>88.870363050779901</v>
      </c>
      <c r="Q668">
        <v>95.916812871705702</v>
      </c>
      <c r="R668">
        <v>32.306078193088297</v>
      </c>
      <c r="S668" s="1">
        <f>(Table2[[#This Row],[Close Price]]-Table2[[#This Row],[20D EMA]])/Table2[[#This Row],[20D EMA]]</f>
        <v>-2.5061195943583234E-2</v>
      </c>
      <c r="T668" s="1">
        <f>(Table2[[#This Row],[Close Price]]-Table2[[#This Row],[50D EMA]])/Table2[[#This Row],[50D EMA]]</f>
        <v>-5.885385038644781E-2</v>
      </c>
      <c r="U668" s="1">
        <f>(Table2[[#This Row],[Close Price]]-Table2[[#This Row],[200D EMA]])/Table2[[#This Row],[200D EMA]]</f>
        <v>-0.12799437871363231</v>
      </c>
      <c r="V668">
        <v>0.51434431940700598</v>
      </c>
      <c r="W668">
        <v>83.07</v>
      </c>
      <c r="X668">
        <v>84.48</v>
      </c>
      <c r="Y668">
        <v>83.07</v>
      </c>
      <c r="Z668">
        <v>85.73</v>
      </c>
      <c r="AA668">
        <v>83.07</v>
      </c>
      <c r="AB668">
        <v>85.73</v>
      </c>
      <c r="AC668" s="1">
        <f>(Table2[[#This Row],[Close Price]]/Table2[[#This Row],[Day Low]])-1</f>
        <v>6.8616829180210281E-3</v>
      </c>
      <c r="AD668" s="1">
        <f>(Table2[[#This Row],[Day High]]/Table2[[#This Row],[Close Price]])-1</f>
        <v>1.0043041606886627E-2</v>
      </c>
      <c r="AE668" s="1">
        <f>(Table2[[#This Row],[Close Price]]/Table2[[#This Row],[Current Week Low]])-1</f>
        <v>6.8616829180210281E-3</v>
      </c>
      <c r="AF668" s="1">
        <f>(Table2[[#This Row],[Current Week High]]/Table2[[#This Row],[Close Price]])-1</f>
        <v>2.4988043998087184E-2</v>
      </c>
      <c r="AG668" s="1">
        <f>(Table2[[#This Row],[Close Price]]/Table2[[#This Row],[Current Month Low]])-1</f>
        <v>6.8616829180210281E-3</v>
      </c>
      <c r="AH668" s="1">
        <f>(Table2[[#This Row],[Current Month High]]/Table2[[#This Row],[Close Price]])-1</f>
        <v>2.4988043998087184E-2</v>
      </c>
      <c r="AI668">
        <v>86.513629842180706</v>
      </c>
      <c r="AJ668">
        <v>0.892641737032562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-0.15</v>
      </c>
      <c r="AM668" t="s">
        <v>3174</v>
      </c>
      <c r="AN668">
        <v>-3.6</v>
      </c>
      <c r="AO668" t="s">
        <v>3174</v>
      </c>
      <c r="AP668">
        <v>1.9048466453502999E-2</v>
      </c>
      <c r="AQ668">
        <f>(Table2[[#This Row],[Sharpe Ratio]]-AVERAGE(Table2[Sharpe Ratio]))/_xlfn.STDEV.P(Table2[Sharpe Ratio])</f>
        <v>-0.49492646618328684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719</v>
      </c>
      <c r="AT668">
        <f>_xlfn.RANK.AVG(Table2[[#This Row],[6M Return vs Nifty Z-Score]],Table2[6M Return vs Nifty Z-Score])</f>
        <v>672</v>
      </c>
      <c r="AU668">
        <f>_xlfn.RANK.AVG(Table2[[#This Row],[Sharpe Ratio Z-Score]],Table2[Sharpe Ratio Z-Score])</f>
        <v>461</v>
      </c>
      <c r="AV668">
        <f>(Table2[[#This Row],[Rank 1Y]]+Table2[[#This Row],[Rank 6M]]+Table2[[#This Row],[Rank Sharpe]])/3</f>
        <v>617.33333333333337</v>
      </c>
    </row>
    <row r="669" spans="1:48" x14ac:dyDescent="0.3">
      <c r="A669" t="s">
        <v>1617</v>
      </c>
      <c r="B669" t="s">
        <v>1618</v>
      </c>
      <c r="C669" t="s">
        <v>3131</v>
      </c>
      <c r="D669" t="s">
        <v>1000</v>
      </c>
      <c r="E669">
        <v>5816.8613101199999</v>
      </c>
      <c r="F669">
        <v>126.82</v>
      </c>
      <c r="G669">
        <v>-54.754223854702801</v>
      </c>
      <c r="H669">
        <f>(Table2[[#This Row],[1Y Return vs Nifty]]-AVERAGE(Table2[1Y Return vs Nifty]))/_xlfn.STDEV.P(Table2[1Y Return vs Nifty])</f>
        <v>-1.356211297642276</v>
      </c>
      <c r="I669">
        <v>-9.7589172446208607</v>
      </c>
      <c r="J669">
        <f>(Table2[[#This Row],[1M Return vs Nifty]]-AVERAGE(Table2[1M Return vs Nifty]))/_xlfn.STDEV.P(Table2[1M Return vs Nifty])</f>
        <v>-0.97572398710758723</v>
      </c>
      <c r="K669">
        <v>-40.823803257261098</v>
      </c>
      <c r="L669">
        <f>(Table2[[#This Row],[6M Return vs Nifty]]-AVERAGE(Table2[6M Return vs Nifty]))/_xlfn.STDEV.P(Table2[6M Return vs Nifty])</f>
        <v>-1.6469221208802389</v>
      </c>
      <c r="M669">
        <v>3.8265393611545</v>
      </c>
      <c r="N669">
        <f>(Table2[[#This Row],[1W Return vs Nifty]]-AVERAGE(Table2[1W Return vs Nifty]))/_xlfn.STDEV.P(Table2[1W Return vs Nifty])</f>
        <v>0.27298669574239293</v>
      </c>
      <c r="O669">
        <v>130.82</v>
      </c>
      <c r="P669">
        <v>134.927983538592</v>
      </c>
      <c r="Q669">
        <v>148.19131569250601</v>
      </c>
      <c r="R669">
        <v>37.464370325052997</v>
      </c>
      <c r="S669" s="1">
        <f>(Table2[[#This Row],[Close Price]]-Table2[[#This Row],[20D EMA]])/Table2[[#This Row],[20D EMA]]</f>
        <v>-3.0576364470264489E-2</v>
      </c>
      <c r="T669" s="1">
        <f>(Table2[[#This Row],[Close Price]]-Table2[[#This Row],[50D EMA]])/Table2[[#This Row],[50D EMA]]</f>
        <v>-6.0091193286624413E-2</v>
      </c>
      <c r="U669" s="1">
        <f>(Table2[[#This Row],[Close Price]]-Table2[[#This Row],[200D EMA]])/Table2[[#This Row],[200D EMA]]</f>
        <v>-0.14421435961099816</v>
      </c>
      <c r="V669">
        <v>1.25381354119161</v>
      </c>
      <c r="W669">
        <v>124.5</v>
      </c>
      <c r="X669">
        <v>129.11000000000001</v>
      </c>
      <c r="Y669">
        <v>124.5</v>
      </c>
      <c r="Z669">
        <v>131.57</v>
      </c>
      <c r="AA669">
        <v>124.5</v>
      </c>
      <c r="AB669">
        <v>131.57</v>
      </c>
      <c r="AC669" s="1">
        <f>(Table2[[#This Row],[Close Price]]/Table2[[#This Row],[Day Low]])-1</f>
        <v>1.8634538152610292E-2</v>
      </c>
      <c r="AD669" s="1">
        <f>(Table2[[#This Row],[Day High]]/Table2[[#This Row],[Close Price]])-1</f>
        <v>1.8057088787257758E-2</v>
      </c>
      <c r="AE669" s="1">
        <f>(Table2[[#This Row],[Close Price]]/Table2[[#This Row],[Current Week Low]])-1</f>
        <v>1.8634538152610292E-2</v>
      </c>
      <c r="AF669" s="1">
        <f>(Table2[[#This Row],[Current Week High]]/Table2[[#This Row],[Close Price]])-1</f>
        <v>3.7454660148241503E-2</v>
      </c>
      <c r="AG669" s="1">
        <f>(Table2[[#This Row],[Close Price]]/Table2[[#This Row],[Current Month Low]])-1</f>
        <v>1.8634538152610292E-2</v>
      </c>
      <c r="AH669" s="1">
        <f>(Table2[[#This Row],[Current Month High]]/Table2[[#This Row],[Close Price]])-1</f>
        <v>3.7454660148241503E-2</v>
      </c>
      <c r="AI669">
        <v>66.062135309888006</v>
      </c>
      <c r="AJ669">
        <v>2.8548256285482601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-0.12</v>
      </c>
      <c r="AM669" t="s">
        <v>3174</v>
      </c>
      <c r="AN669">
        <v>-5.37</v>
      </c>
      <c r="AO669" t="s">
        <v>3174</v>
      </c>
      <c r="AP669">
        <v>3.8440861419663998E-2</v>
      </c>
      <c r="AQ669">
        <f>(Table2[[#This Row],[Sharpe Ratio]]-AVERAGE(Table2[Sharpe Ratio]))/_xlfn.STDEV.P(Table2[Sharpe Ratio])</f>
        <v>-0.26851818642800085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718</v>
      </c>
      <c r="AT669">
        <f>_xlfn.RANK.AVG(Table2[[#This Row],[6M Return vs Nifty Z-Score]],Table2[6M Return vs Nifty Z-Score])</f>
        <v>725</v>
      </c>
      <c r="AU669">
        <f>_xlfn.RANK.AVG(Table2[[#This Row],[Sharpe Ratio Z-Score]],Table2[Sharpe Ratio Z-Score])</f>
        <v>411</v>
      </c>
      <c r="AV669">
        <f>(Table2[[#This Row],[Rank 1Y]]+Table2[[#This Row],[Rank 6M]]+Table2[[#This Row],[Rank Sharpe]])/3</f>
        <v>618</v>
      </c>
    </row>
    <row r="670" spans="1:48" x14ac:dyDescent="0.3">
      <c r="A670" t="s">
        <v>2117</v>
      </c>
      <c r="B670" t="s">
        <v>2118</v>
      </c>
      <c r="C670" t="s">
        <v>3141</v>
      </c>
      <c r="D670" t="s">
        <v>106</v>
      </c>
      <c r="E670">
        <v>2939.9452197000001</v>
      </c>
      <c r="F670">
        <v>683.25</v>
      </c>
      <c r="G670">
        <v>-49.226347325803196</v>
      </c>
      <c r="H670">
        <f>(Table2[[#This Row],[1Y Return vs Nifty]]-AVERAGE(Table2[1Y Return vs Nifty]))/_xlfn.STDEV.P(Table2[1Y Return vs Nifty])</f>
        <v>-1.2620728695415881</v>
      </c>
      <c r="I670">
        <v>-1.8340512981949799</v>
      </c>
      <c r="J670">
        <f>(Table2[[#This Row],[1M Return vs Nifty]]-AVERAGE(Table2[1M Return vs Nifty]))/_xlfn.STDEV.P(Table2[1M Return vs Nifty])</f>
        <v>-0.25062224349070955</v>
      </c>
      <c r="K670">
        <v>-16.738629133665398</v>
      </c>
      <c r="L670">
        <f>(Table2[[#This Row],[6M Return vs Nifty]]-AVERAGE(Table2[6M Return vs Nifty]))/_xlfn.STDEV.P(Table2[6M Return vs Nifty])</f>
        <v>-0.84837641891936844</v>
      </c>
      <c r="M670">
        <v>3.0782828639128001</v>
      </c>
      <c r="N670">
        <f>(Table2[[#This Row],[1W Return vs Nifty]]-AVERAGE(Table2[1W Return vs Nifty]))/_xlfn.STDEV.P(Table2[1W Return vs Nifty])</f>
        <v>9.1915268642498105E-2</v>
      </c>
      <c r="O670">
        <v>702.43</v>
      </c>
      <c r="P670">
        <v>714.91771773605399</v>
      </c>
      <c r="Q670">
        <v>768.424506938984</v>
      </c>
      <c r="R670">
        <v>33.426155274108901</v>
      </c>
      <c r="S670" s="1">
        <f>(Table2[[#This Row],[Close Price]]-Table2[[#This Row],[20D EMA]])/Table2[[#This Row],[20D EMA]]</f>
        <v>-2.730521190723624E-2</v>
      </c>
      <c r="T670" s="1">
        <f>(Table2[[#This Row],[Close Price]]-Table2[[#This Row],[50D EMA]])/Table2[[#This Row],[50D EMA]]</f>
        <v>-4.4295611859133749E-2</v>
      </c>
      <c r="U670" s="1">
        <f>(Table2[[#This Row],[Close Price]]-Table2[[#This Row],[200D EMA]])/Table2[[#This Row],[200D EMA]]</f>
        <v>-0.11084303815123793</v>
      </c>
      <c r="V670">
        <v>0.26888861375975698</v>
      </c>
      <c r="W670">
        <v>680.9</v>
      </c>
      <c r="X670">
        <v>693.85</v>
      </c>
      <c r="Y670">
        <v>680.9</v>
      </c>
      <c r="Z670">
        <v>715.95</v>
      </c>
      <c r="AA670">
        <v>680.9</v>
      </c>
      <c r="AB670">
        <v>710.65</v>
      </c>
      <c r="AC670" s="1">
        <f>(Table2[[#This Row],[Close Price]]/Table2[[#This Row],[Day Low]])-1</f>
        <v>3.4513144367749327E-3</v>
      </c>
      <c r="AD670" s="1">
        <f>(Table2[[#This Row],[Day High]]/Table2[[#This Row],[Close Price]])-1</f>
        <v>1.5514087083790651E-2</v>
      </c>
      <c r="AE670" s="1">
        <f>(Table2[[#This Row],[Close Price]]/Table2[[#This Row],[Current Week Low]])-1</f>
        <v>3.4513144367749327E-3</v>
      </c>
      <c r="AF670" s="1">
        <f>(Table2[[#This Row],[Current Week High]]/Table2[[#This Row],[Close Price]])-1</f>
        <v>4.7859495060373236E-2</v>
      </c>
      <c r="AG670" s="1">
        <f>(Table2[[#This Row],[Close Price]]/Table2[[#This Row],[Current Month Low]])-1</f>
        <v>3.4513144367749327E-3</v>
      </c>
      <c r="AH670" s="1">
        <f>(Table2[[#This Row],[Current Month High]]/Table2[[#This Row],[Close Price]])-1</f>
        <v>4.01024515184778E-2</v>
      </c>
      <c r="AI670">
        <v>30.084156604463899</v>
      </c>
      <c r="AJ670">
        <v>10.4153199741435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-0.17</v>
      </c>
      <c r="AM670" t="s">
        <v>3174</v>
      </c>
      <c r="AN670">
        <v>-3.68</v>
      </c>
      <c r="AO670" t="s">
        <v>3174</v>
      </c>
      <c r="AQ670">
        <f>(Table2[[#This Row],[Sharpe Ratio]]-AVERAGE(Table2[Sharpe Ratio]))/_xlfn.STDEV.P(Table2[Sharpe Ratio])</f>
        <v>-0.71731934386752538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708</v>
      </c>
      <c r="AT670">
        <f>_xlfn.RANK.AVG(Table2[[#This Row],[6M Return vs Nifty Z-Score]],Table2[6M Return vs Nifty Z-Score])</f>
        <v>607</v>
      </c>
      <c r="AU670">
        <f>_xlfn.RANK.AVG(Table2[[#This Row],[Sharpe Ratio Z-Score]],Table2[Sharpe Ratio Z-Score])</f>
        <v>541.5</v>
      </c>
      <c r="AV670">
        <f>(Table2[[#This Row],[Rank 1Y]]+Table2[[#This Row],[Rank 6M]]+Table2[[#This Row],[Rank Sharpe]])/3</f>
        <v>618.83333333333337</v>
      </c>
    </row>
    <row r="671" spans="1:48" x14ac:dyDescent="0.3">
      <c r="A671" t="s">
        <v>2010</v>
      </c>
      <c r="B671" t="s">
        <v>2011</v>
      </c>
      <c r="C671" t="s">
        <v>3135</v>
      </c>
      <c r="D671" t="s">
        <v>190</v>
      </c>
      <c r="E671">
        <v>3336.0035908499999</v>
      </c>
      <c r="F671">
        <v>212.58</v>
      </c>
      <c r="G671">
        <v>-54.347076255744199</v>
      </c>
      <c r="H671">
        <f>(Table2[[#This Row],[1Y Return vs Nifty]]-AVERAGE(Table2[1Y Return vs Nifty]))/_xlfn.STDEV.P(Table2[1Y Return vs Nifty])</f>
        <v>-1.3492776704582112</v>
      </c>
      <c r="I671">
        <v>-4.4558429135033197</v>
      </c>
      <c r="J671">
        <f>(Table2[[#This Row],[1M Return vs Nifty]]-AVERAGE(Table2[1M Return vs Nifty]))/_xlfn.STDEV.P(Table2[1M Return vs Nifty])</f>
        <v>-0.49050840491121517</v>
      </c>
      <c r="K671">
        <v>-22.877886191080801</v>
      </c>
      <c r="L671">
        <f>(Table2[[#This Row],[6M Return vs Nifty]]-AVERAGE(Table2[6M Return vs Nifty]))/_xlfn.STDEV.P(Table2[6M Return vs Nifty])</f>
        <v>-1.0519239337213961</v>
      </c>
      <c r="M671">
        <v>4.7155522835735697</v>
      </c>
      <c r="N671">
        <f>(Table2[[#This Row],[1W Return vs Nifty]]-AVERAGE(Table2[1W Return vs Nifty]))/_xlfn.STDEV.P(Table2[1W Return vs Nifty])</f>
        <v>0.48811992768367385</v>
      </c>
      <c r="O671">
        <v>216.19</v>
      </c>
      <c r="P671">
        <v>220.015333908835</v>
      </c>
      <c r="Q671">
        <v>228.259006360993</v>
      </c>
      <c r="R671">
        <v>43.213826626555999</v>
      </c>
      <c r="S671" s="1">
        <f>(Table2[[#This Row],[Close Price]]-Table2[[#This Row],[20D EMA]])/Table2[[#This Row],[20D EMA]]</f>
        <v>-1.6698274665803162E-2</v>
      </c>
      <c r="T671" s="1">
        <f>(Table2[[#This Row],[Close Price]]-Table2[[#This Row],[50D EMA]])/Table2[[#This Row],[50D EMA]]</f>
        <v>-3.3794616842096455E-2</v>
      </c>
      <c r="U671" s="1">
        <f>(Table2[[#This Row],[Close Price]]-Table2[[#This Row],[200D EMA]])/Table2[[#This Row],[200D EMA]]</f>
        <v>-6.8689540934023616E-2</v>
      </c>
      <c r="V671">
        <v>0.986363528649289</v>
      </c>
      <c r="W671">
        <v>210.38</v>
      </c>
      <c r="X671">
        <v>215</v>
      </c>
      <c r="Y671">
        <v>210.38</v>
      </c>
      <c r="Z671">
        <v>217.99</v>
      </c>
      <c r="AA671">
        <v>210.38</v>
      </c>
      <c r="AB671">
        <v>217.99</v>
      </c>
      <c r="AC671" s="1">
        <f>(Table2[[#This Row],[Close Price]]/Table2[[#This Row],[Day Low]])-1</f>
        <v>1.0457267801121883E-2</v>
      </c>
      <c r="AD671" s="1">
        <f>(Table2[[#This Row],[Day High]]/Table2[[#This Row],[Close Price]])-1</f>
        <v>1.13839495719259E-2</v>
      </c>
      <c r="AE671" s="1">
        <f>(Table2[[#This Row],[Close Price]]/Table2[[#This Row],[Current Week Low]])-1</f>
        <v>1.0457267801121883E-2</v>
      </c>
      <c r="AF671" s="1">
        <f>(Table2[[#This Row],[Current Week High]]/Table2[[#This Row],[Close Price]])-1</f>
        <v>2.5449242638065694E-2</v>
      </c>
      <c r="AG671" s="1">
        <f>(Table2[[#This Row],[Close Price]]/Table2[[#This Row],[Current Month Low]])-1</f>
        <v>1.0457267801121883E-2</v>
      </c>
      <c r="AH671" s="1">
        <f>(Table2[[#This Row],[Current Month High]]/Table2[[#This Row],[Close Price]])-1</f>
        <v>2.5449242638065694E-2</v>
      </c>
      <c r="AI671">
        <v>40.652930661398003</v>
      </c>
      <c r="AJ671">
        <v>11.561270007871901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-0.06</v>
      </c>
      <c r="AM671" t="s">
        <v>3174</v>
      </c>
      <c r="AN671">
        <v>-1.1200000000000001</v>
      </c>
      <c r="AO671" t="s">
        <v>3174</v>
      </c>
      <c r="AP671">
        <v>7.4155142456030004E-3</v>
      </c>
      <c r="AQ671">
        <f>(Table2[[#This Row],[Sharpe Ratio]]-AVERAGE(Table2[Sharpe Ratio]))/_xlfn.STDEV.P(Table2[Sharpe Ratio])</f>
        <v>-0.63074242406069037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717</v>
      </c>
      <c r="AT671">
        <f>_xlfn.RANK.AVG(Table2[[#This Row],[6M Return vs Nifty Z-Score]],Table2[6M Return vs Nifty Z-Score])</f>
        <v>651</v>
      </c>
      <c r="AU671">
        <f>_xlfn.RANK.AVG(Table2[[#This Row],[Sharpe Ratio Z-Score]],Table2[Sharpe Ratio Z-Score])</f>
        <v>490</v>
      </c>
      <c r="AV671">
        <f>(Table2[[#This Row],[Rank 1Y]]+Table2[[#This Row],[Rank 6M]]+Table2[[#This Row],[Rank Sharpe]])/3</f>
        <v>619.33333333333337</v>
      </c>
    </row>
    <row r="672" spans="1:48" x14ac:dyDescent="0.3">
      <c r="A672" t="s">
        <v>795</v>
      </c>
      <c r="B672" t="s">
        <v>796</v>
      </c>
      <c r="C672" t="s">
        <v>3137</v>
      </c>
      <c r="D672" t="s">
        <v>77</v>
      </c>
      <c r="E672">
        <v>20520.811741099998</v>
      </c>
      <c r="F672">
        <v>868.45</v>
      </c>
      <c r="G672">
        <v>-37.439660810966203</v>
      </c>
      <c r="H672">
        <f>(Table2[[#This Row],[1Y Return vs Nifty]]-AVERAGE(Table2[1Y Return vs Nifty]))/_xlfn.STDEV.P(Table2[1Y Return vs Nifty])</f>
        <v>-1.0613483896764051</v>
      </c>
      <c r="I672">
        <v>6.23579024754856</v>
      </c>
      <c r="J672">
        <f>(Table2[[#This Row],[1M Return vs Nifty]]-AVERAGE(Table2[1M Return vs Nifty]))/_xlfn.STDEV.P(Table2[1M Return vs Nifty])</f>
        <v>0.48774433773449977</v>
      </c>
      <c r="K672">
        <v>-7.6982891664785296</v>
      </c>
      <c r="L672">
        <f>(Table2[[#This Row],[6M Return vs Nifty]]-AVERAGE(Table2[6M Return vs Nifty]))/_xlfn.STDEV.P(Table2[6M Return vs Nifty])</f>
        <v>-0.54864328898572434</v>
      </c>
      <c r="M672">
        <v>6.1900816160011098</v>
      </c>
      <c r="N672">
        <f>(Table2[[#This Row],[1W Return vs Nifty]]-AVERAGE(Table2[1W Return vs Nifty]))/_xlfn.STDEV.P(Table2[1W Return vs Nifty])</f>
        <v>0.84494293090186823</v>
      </c>
      <c r="O672">
        <v>852.79</v>
      </c>
      <c r="P672">
        <v>837.09258490795298</v>
      </c>
      <c r="Q672">
        <v>843.21841035751902</v>
      </c>
      <c r="R672">
        <v>63.478028827121001</v>
      </c>
      <c r="S672" s="1">
        <f>(Table2[[#This Row],[Close Price]]-Table2[[#This Row],[20D EMA]])/Table2[[#This Row],[20D EMA]]</f>
        <v>1.8363254728596821E-2</v>
      </c>
      <c r="T672" s="1">
        <f>(Table2[[#This Row],[Close Price]]-Table2[[#This Row],[50D EMA]])/Table2[[#This Row],[50D EMA]]</f>
        <v>3.7459912627818982E-2</v>
      </c>
      <c r="U672" s="1">
        <f>(Table2[[#This Row],[Close Price]]-Table2[[#This Row],[200D EMA]])/Table2[[#This Row],[200D EMA]]</f>
        <v>2.9922958669489911E-2</v>
      </c>
      <c r="V672">
        <v>0.69088037870128005</v>
      </c>
      <c r="W672">
        <v>857.2</v>
      </c>
      <c r="X672">
        <v>879.4</v>
      </c>
      <c r="Y672">
        <v>855</v>
      </c>
      <c r="Z672">
        <v>886.8</v>
      </c>
      <c r="AA672">
        <v>857.2</v>
      </c>
      <c r="AB672">
        <v>886.8</v>
      </c>
      <c r="AC672" s="1">
        <f>(Table2[[#This Row],[Close Price]]/Table2[[#This Row],[Day Low]])-1</f>
        <v>1.3124125058329383E-2</v>
      </c>
      <c r="AD672" s="1">
        <f>(Table2[[#This Row],[Day High]]/Table2[[#This Row],[Close Price]])-1</f>
        <v>1.2608670620070095E-2</v>
      </c>
      <c r="AE672" s="1">
        <f>(Table2[[#This Row],[Close Price]]/Table2[[#This Row],[Current Week Low]])-1</f>
        <v>1.5730994152046929E-2</v>
      </c>
      <c r="AF672" s="1">
        <f>(Table2[[#This Row],[Current Week High]]/Table2[[#This Row],[Close Price]])-1</f>
        <v>2.112959871034592E-2</v>
      </c>
      <c r="AG672" s="1">
        <f>(Table2[[#This Row],[Close Price]]/Table2[[#This Row],[Current Month Low]])-1</f>
        <v>1.3124125058329383E-2</v>
      </c>
      <c r="AH672" s="1">
        <f>(Table2[[#This Row],[Current Month High]]/Table2[[#This Row],[Close Price]])-1</f>
        <v>2.112959871034592E-2</v>
      </c>
      <c r="AI672">
        <v>21.849271690943599</v>
      </c>
      <c r="AJ672">
        <v>24.064285714285699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0.11</v>
      </c>
      <c r="AM672" t="s">
        <v>3175</v>
      </c>
      <c r="AN672">
        <v>2.08</v>
      </c>
      <c r="AO672" t="s">
        <v>3175</v>
      </c>
      <c r="AP672">
        <v>-6.6717488758748E-2</v>
      </c>
      <c r="AQ672">
        <f>(Table2[[#This Row],[Sharpe Ratio]]-AVERAGE(Table2[Sharpe Ratio]))/_xlfn.STDEV.P(Table2[Sharpe Ratio])</f>
        <v>-1.4962531416691434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676</v>
      </c>
      <c r="AT672">
        <f>_xlfn.RANK.AVG(Table2[[#This Row],[6M Return vs Nifty Z-Score]],Table2[6M Return vs Nifty Z-Score])</f>
        <v>502</v>
      </c>
      <c r="AU672">
        <f>_xlfn.RANK.AVG(Table2[[#This Row],[Sharpe Ratio Z-Score]],Table2[Sharpe Ratio Z-Score])</f>
        <v>681</v>
      </c>
      <c r="AV672">
        <f>(Table2[[#This Row],[Rank 1Y]]+Table2[[#This Row],[Rank 6M]]+Table2[[#This Row],[Rank Sharpe]])/3</f>
        <v>619.66666666666663</v>
      </c>
    </row>
    <row r="673" spans="1:48" x14ac:dyDescent="0.3">
      <c r="A673" t="s">
        <v>246</v>
      </c>
      <c r="B673" t="s">
        <v>247</v>
      </c>
      <c r="C673" t="s">
        <v>3129</v>
      </c>
      <c r="D673" t="s">
        <v>24</v>
      </c>
      <c r="E673">
        <v>107723.05917408</v>
      </c>
      <c r="F673">
        <v>1382.85</v>
      </c>
      <c r="G673">
        <v>-30.018380274220799</v>
      </c>
      <c r="H673">
        <f>(Table2[[#This Row],[1Y Return vs Nifty]]-AVERAGE(Table2[1Y Return vs Nifty]))/_xlfn.STDEV.P(Table2[1Y Return vs Nifty])</f>
        <v>-0.93496573974364516</v>
      </c>
      <c r="I673">
        <v>-1.9517349458537101</v>
      </c>
      <c r="J673">
        <f>(Table2[[#This Row],[1M Return vs Nifty]]-AVERAGE(Table2[1M Return vs Nifty]))/_xlfn.STDEV.P(Table2[1M Return vs Nifty])</f>
        <v>-0.26138994841965218</v>
      </c>
      <c r="K673">
        <v>-21.566930887877199</v>
      </c>
      <c r="L673">
        <f>(Table2[[#This Row],[6M Return vs Nifty]]-AVERAGE(Table2[6M Return vs Nifty]))/_xlfn.STDEV.P(Table2[6M Return vs Nifty])</f>
        <v>-1.0084591151793345</v>
      </c>
      <c r="M673">
        <v>-0.151387070103746</v>
      </c>
      <c r="N673">
        <f>(Table2[[#This Row],[1W Return vs Nifty]]-AVERAGE(Table2[1W Return vs Nifty]))/_xlfn.STDEV.P(Table2[1W Return vs Nifty])</f>
        <v>-0.68963617283479295</v>
      </c>
      <c r="O673">
        <v>1432.78</v>
      </c>
      <c r="P673">
        <v>1429.62222706648</v>
      </c>
      <c r="Q673">
        <v>1441.20509268928</v>
      </c>
      <c r="R673">
        <v>24.662200486924199</v>
      </c>
      <c r="S673" s="1">
        <f>(Table2[[#This Row],[Close Price]]-Table2[[#This Row],[20D EMA]])/Table2[[#This Row],[20D EMA]]</f>
        <v>-3.4848336799787868E-2</v>
      </c>
      <c r="T673" s="1">
        <f>(Table2[[#This Row],[Close Price]]-Table2[[#This Row],[50D EMA]])/Table2[[#This Row],[50D EMA]]</f>
        <v>-3.2716494036648142E-2</v>
      </c>
      <c r="U673" s="1">
        <f>(Table2[[#This Row],[Close Price]]-Table2[[#This Row],[200D EMA]])/Table2[[#This Row],[200D EMA]]</f>
        <v>-4.0490484654331797E-2</v>
      </c>
      <c r="V673">
        <v>0.98931754743621703</v>
      </c>
      <c r="W673">
        <v>1380.85</v>
      </c>
      <c r="X673">
        <v>1410.95</v>
      </c>
      <c r="Y673">
        <v>1380.85</v>
      </c>
      <c r="Z673">
        <v>1474.8</v>
      </c>
      <c r="AA673">
        <v>1380.85</v>
      </c>
      <c r="AB673">
        <v>1450.3</v>
      </c>
      <c r="AC673" s="1">
        <f>(Table2[[#This Row],[Close Price]]/Table2[[#This Row],[Day Low]])-1</f>
        <v>1.448383242205864E-3</v>
      </c>
      <c r="AD673" s="1">
        <f>(Table2[[#This Row],[Day High]]/Table2[[#This Row],[Close Price]])-1</f>
        <v>2.0320352894384941E-2</v>
      </c>
      <c r="AE673" s="1">
        <f>(Table2[[#This Row],[Close Price]]/Table2[[#This Row],[Current Week Low]])-1</f>
        <v>1.448383242205864E-3</v>
      </c>
      <c r="AF673" s="1">
        <f>(Table2[[#This Row],[Current Week High]]/Table2[[#This Row],[Close Price]])-1</f>
        <v>6.6493112051198677E-2</v>
      </c>
      <c r="AG673" s="1">
        <f>(Table2[[#This Row],[Close Price]]/Table2[[#This Row],[Current Month Low]])-1</f>
        <v>1.448383242205864E-3</v>
      </c>
      <c r="AH673" s="1">
        <f>(Table2[[#This Row],[Current Month High]]/Table2[[#This Row],[Close Price]])-1</f>
        <v>4.8776078388834687E-2</v>
      </c>
      <c r="AI673">
        <v>22.536789962758</v>
      </c>
      <c r="AJ673">
        <v>4.0362624134817802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-0.03</v>
      </c>
      <c r="AM673" t="s">
        <v>3174</v>
      </c>
      <c r="AN673">
        <v>-5.69</v>
      </c>
      <c r="AO673" t="s">
        <v>3174</v>
      </c>
      <c r="AP673">
        <v>-8.6831903101589995E-3</v>
      </c>
      <c r="AQ673">
        <f>(Table2[[#This Row],[Sharpe Ratio]]-AVERAGE(Table2[Sharpe Ratio]))/_xlfn.STDEV.P(Table2[Sharpe Ratio])</f>
        <v>-0.81869651694704293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636</v>
      </c>
      <c r="AT673">
        <f>_xlfn.RANK.AVG(Table2[[#This Row],[6M Return vs Nifty Z-Score]],Table2[6M Return vs Nifty Z-Score])</f>
        <v>643</v>
      </c>
      <c r="AU673">
        <f>_xlfn.RANK.AVG(Table2[[#This Row],[Sharpe Ratio Z-Score]],Table2[Sharpe Ratio Z-Score])</f>
        <v>582</v>
      </c>
      <c r="AV673">
        <f>(Table2[[#This Row],[Rank 1Y]]+Table2[[#This Row],[Rank 6M]]+Table2[[#This Row],[Rank Sharpe]])/3</f>
        <v>620.33333333333337</v>
      </c>
    </row>
    <row r="674" spans="1:48" x14ac:dyDescent="0.3">
      <c r="A674" t="s">
        <v>343</v>
      </c>
      <c r="B674" t="s">
        <v>344</v>
      </c>
      <c r="C674" t="s">
        <v>3129</v>
      </c>
      <c r="D674" t="s">
        <v>345</v>
      </c>
      <c r="E674">
        <v>70693.464624810003</v>
      </c>
      <c r="F674">
        <v>743.15</v>
      </c>
      <c r="G674">
        <v>-34.905204006594801</v>
      </c>
      <c r="H674">
        <f>(Table2[[#This Row],[1Y Return vs Nifty]]-AVERAGE(Table2[1Y Return vs Nifty]))/_xlfn.STDEV.P(Table2[1Y Return vs Nifty])</f>
        <v>-1.0181871905422939</v>
      </c>
      <c r="I674">
        <v>-0.135465197527398</v>
      </c>
      <c r="J674">
        <f>(Table2[[#This Row],[1M Return vs Nifty]]-AVERAGE(Table2[1M Return vs Nifty]))/_xlfn.STDEV.P(Table2[1M Return vs Nifty])</f>
        <v>-9.5206650141407417E-2</v>
      </c>
      <c r="K674">
        <v>-4.0446661599897897</v>
      </c>
      <c r="L674">
        <f>(Table2[[#This Row],[6M Return vs Nifty]]-AVERAGE(Table2[6M Return vs Nifty]))/_xlfn.STDEV.P(Table2[6M Return vs Nifty])</f>
        <v>-0.42750715214714341</v>
      </c>
      <c r="M674">
        <v>0.201169506399348</v>
      </c>
      <c r="N674">
        <f>(Table2[[#This Row],[1W Return vs Nifty]]-AVERAGE(Table2[1W Return vs Nifty]))/_xlfn.STDEV.P(Table2[1W Return vs Nifty])</f>
        <v>-0.604320612360284</v>
      </c>
      <c r="O674">
        <v>770.83</v>
      </c>
      <c r="P674">
        <v>756.08382362488203</v>
      </c>
      <c r="Q674">
        <v>745.07302438376098</v>
      </c>
      <c r="R674">
        <v>27.560496900430199</v>
      </c>
      <c r="S674" s="1">
        <f>(Table2[[#This Row],[Close Price]]-Table2[[#This Row],[20D EMA]])/Table2[[#This Row],[20D EMA]]</f>
        <v>-3.5909344472841047E-2</v>
      </c>
      <c r="T674" s="1">
        <f>(Table2[[#This Row],[Close Price]]-Table2[[#This Row],[50D EMA]])/Table2[[#This Row],[50D EMA]]</f>
        <v>-1.710633559500533E-2</v>
      </c>
      <c r="U674" s="1">
        <f>(Table2[[#This Row],[Close Price]]-Table2[[#This Row],[200D EMA]])/Table2[[#This Row],[200D EMA]]</f>
        <v>-2.580987796936426E-3</v>
      </c>
      <c r="V674">
        <v>0.99415954389012395</v>
      </c>
      <c r="W674">
        <v>739.25</v>
      </c>
      <c r="X674">
        <v>757.45</v>
      </c>
      <c r="Y674">
        <v>739.25</v>
      </c>
      <c r="Z674">
        <v>791.55</v>
      </c>
      <c r="AA674">
        <v>739.25</v>
      </c>
      <c r="AB674">
        <v>780</v>
      </c>
      <c r="AC674" s="1">
        <f>(Table2[[#This Row],[Close Price]]/Table2[[#This Row],[Day Low]])-1</f>
        <v>5.2756171795738105E-3</v>
      </c>
      <c r="AD674" s="1">
        <f>(Table2[[#This Row],[Day High]]/Table2[[#This Row],[Close Price]])-1</f>
        <v>1.9242414048308065E-2</v>
      </c>
      <c r="AE674" s="1">
        <f>(Table2[[#This Row],[Close Price]]/Table2[[#This Row],[Current Week Low]])-1</f>
        <v>5.2756171795738105E-3</v>
      </c>
      <c r="AF674" s="1">
        <f>(Table2[[#This Row],[Current Week High]]/Table2[[#This Row],[Close Price]])-1</f>
        <v>6.5128170625041948E-2</v>
      </c>
      <c r="AG674" s="1">
        <f>(Table2[[#This Row],[Close Price]]/Table2[[#This Row],[Current Month Low]])-1</f>
        <v>5.2756171795738105E-3</v>
      </c>
      <c r="AH674" s="1">
        <f>(Table2[[#This Row],[Current Month High]]/Table2[[#This Row],[Close Price]])-1</f>
        <v>4.9586220816793425E-2</v>
      </c>
      <c r="AI674">
        <v>9.9912534481598492</v>
      </c>
      <c r="AJ674">
        <v>14.6924917046068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0.02</v>
      </c>
      <c r="AM674" t="s">
        <v>3175</v>
      </c>
      <c r="AN674">
        <v>-6.22</v>
      </c>
      <c r="AO674" t="s">
        <v>3174</v>
      </c>
      <c r="AP674">
        <v>-0.14082088628591</v>
      </c>
      <c r="AQ674">
        <f>(Table2[[#This Row],[Sharpe Ratio]]-AVERAGE(Table2[Sharpe Ratio]))/_xlfn.STDEV.P(Table2[Sharpe Ratio])</f>
        <v>-2.3614182121734921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-4.5066398173646203</v>
      </c>
      <c r="AS674">
        <f>_xlfn.RANK.AVG(Table2[[#This Row],[1Y Return vs Nifty Z-Score]],Table2[1Y Return vs Nifty Z-Score])</f>
        <v>668</v>
      </c>
      <c r="AT674">
        <f>_xlfn.RANK.AVG(Table2[[#This Row],[6M Return vs Nifty Z-Score]],Table2[6M Return vs Nifty Z-Score])</f>
        <v>462</v>
      </c>
      <c r="AU674">
        <f>_xlfn.RANK.AVG(Table2[[#This Row],[Sharpe Ratio Z-Score]],Table2[Sharpe Ratio Z-Score])</f>
        <v>731</v>
      </c>
      <c r="AV674">
        <f>(Table2[[#This Row],[Rank 1Y]]+Table2[[#This Row],[Rank 6M]]+Table2[[#This Row],[Rank Sharpe]])/3</f>
        <v>620.33333333333337</v>
      </c>
    </row>
    <row r="675" spans="1:48" x14ac:dyDescent="0.3">
      <c r="A675" t="s">
        <v>505</v>
      </c>
      <c r="B675" t="s">
        <v>506</v>
      </c>
      <c r="C675" t="s">
        <v>3128</v>
      </c>
      <c r="D675" t="s">
        <v>21</v>
      </c>
      <c r="E675">
        <v>42897.418704850003</v>
      </c>
      <c r="F675">
        <v>1057.45</v>
      </c>
      <c r="G675">
        <v>-48.164807411376501</v>
      </c>
      <c r="H675">
        <f>(Table2[[#This Row],[1Y Return vs Nifty]]-AVERAGE(Table2[1Y Return vs Nifty]))/_xlfn.STDEV.P(Table2[1Y Return vs Nifty])</f>
        <v>-1.2439950962071393</v>
      </c>
      <c r="I675">
        <v>0.952092844305235</v>
      </c>
      <c r="J675">
        <f>(Table2[[#This Row],[1M Return vs Nifty]]-AVERAGE(Table2[1M Return vs Nifty]))/_xlfn.STDEV.P(Table2[1M Return vs Nifty])</f>
        <v>4.3016870025229552E-3</v>
      </c>
      <c r="K675">
        <v>-18.1287613843079</v>
      </c>
      <c r="L675">
        <f>(Table2[[#This Row],[6M Return vs Nifty]]-AVERAGE(Table2[6M Return vs Nifty]))/_xlfn.STDEV.P(Table2[6M Return vs Nifty])</f>
        <v>-0.89446635491946724</v>
      </c>
      <c r="M675">
        <v>0.78724240574139903</v>
      </c>
      <c r="N675">
        <f>(Table2[[#This Row],[1W Return vs Nifty]]-AVERAGE(Table2[1W Return vs Nifty]))/_xlfn.STDEV.P(Table2[1W Return vs Nifty])</f>
        <v>-0.46249617560680101</v>
      </c>
      <c r="O675">
        <v>1081.3900000000001</v>
      </c>
      <c r="P675">
        <v>1061.6650480745</v>
      </c>
      <c r="Q675">
        <v>1082.2863054817501</v>
      </c>
      <c r="R675">
        <v>36.629135373915197</v>
      </c>
      <c r="S675" s="1">
        <f>(Table2[[#This Row],[Close Price]]-Table2[[#This Row],[20D EMA]])/Table2[[#This Row],[20D EMA]]</f>
        <v>-2.2138174016774755E-2</v>
      </c>
      <c r="T675" s="1">
        <f>(Table2[[#This Row],[Close Price]]-Table2[[#This Row],[50D EMA]])/Table2[[#This Row],[50D EMA]]</f>
        <v>-3.9702240194726054E-3</v>
      </c>
      <c r="U675" s="1">
        <f>(Table2[[#This Row],[Close Price]]-Table2[[#This Row],[200D EMA]])/Table2[[#This Row],[200D EMA]]</f>
        <v>-2.2947999393464428E-2</v>
      </c>
      <c r="V675">
        <v>0.891516925271709</v>
      </c>
      <c r="W675">
        <v>1047.25</v>
      </c>
      <c r="X675">
        <v>1082</v>
      </c>
      <c r="Y675">
        <v>1047.25</v>
      </c>
      <c r="Z675">
        <v>1118</v>
      </c>
      <c r="AA675">
        <v>1047.25</v>
      </c>
      <c r="AB675">
        <v>1112</v>
      </c>
      <c r="AC675" s="1">
        <f>(Table2[[#This Row],[Close Price]]/Table2[[#This Row],[Day Low]])-1</f>
        <v>9.7397947004058683E-3</v>
      </c>
      <c r="AD675" s="1">
        <f>(Table2[[#This Row],[Day High]]/Table2[[#This Row],[Close Price]])-1</f>
        <v>2.321622771762244E-2</v>
      </c>
      <c r="AE675" s="1">
        <f>(Table2[[#This Row],[Close Price]]/Table2[[#This Row],[Current Week Low]])-1</f>
        <v>9.7397947004058683E-3</v>
      </c>
      <c r="AF675" s="1">
        <f>(Table2[[#This Row],[Current Week High]]/Table2[[#This Row],[Close Price]])-1</f>
        <v>5.7260390562201557E-2</v>
      </c>
      <c r="AG675" s="1">
        <f>(Table2[[#This Row],[Close Price]]/Table2[[#This Row],[Current Month Low]])-1</f>
        <v>9.7397947004058683E-3</v>
      </c>
      <c r="AH675" s="1">
        <f>(Table2[[#This Row],[Current Month High]]/Table2[[#This Row],[Close Price]])-1</f>
        <v>5.1586363421438408E-2</v>
      </c>
      <c r="AI675">
        <v>32.393966617806903</v>
      </c>
      <c r="AJ675">
        <v>9.0042263684156207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-0.03</v>
      </c>
      <c r="AM675" t="s">
        <v>3174</v>
      </c>
      <c r="AN675">
        <v>-2.12</v>
      </c>
      <c r="AO675" t="s">
        <v>3174</v>
      </c>
      <c r="AQ675">
        <f>(Table2[[#This Row],[Sharpe Ratio]]-AVERAGE(Table2[Sharpe Ratio]))/_xlfn.STDEV.P(Table2[Sharpe Ratio])</f>
        <v>-0.71731934386752538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704</v>
      </c>
      <c r="AT675">
        <f>_xlfn.RANK.AVG(Table2[[#This Row],[6M Return vs Nifty Z-Score]],Table2[6M Return vs Nifty Z-Score])</f>
        <v>616</v>
      </c>
      <c r="AU675">
        <f>_xlfn.RANK.AVG(Table2[[#This Row],[Sharpe Ratio Z-Score]],Table2[Sharpe Ratio Z-Score])</f>
        <v>541.5</v>
      </c>
      <c r="AV675">
        <f>(Table2[[#This Row],[Rank 1Y]]+Table2[[#This Row],[Rank 6M]]+Table2[[#This Row],[Rank Sharpe]])/3</f>
        <v>620.5</v>
      </c>
    </row>
    <row r="676" spans="1:48" x14ac:dyDescent="0.3">
      <c r="A676" t="s">
        <v>1486</v>
      </c>
      <c r="B676" t="s">
        <v>1487</v>
      </c>
      <c r="C676" t="s">
        <v>3138</v>
      </c>
      <c r="D676" t="s">
        <v>100</v>
      </c>
      <c r="E676">
        <v>6956.8107838149899</v>
      </c>
      <c r="F676">
        <v>1460.45</v>
      </c>
      <c r="G676">
        <v>-30.8655373802805</v>
      </c>
      <c r="H676">
        <f>(Table2[[#This Row],[1Y Return vs Nifty]]-AVERAGE(Table2[1Y Return vs Nifty]))/_xlfn.STDEV.P(Table2[1Y Return vs Nifty])</f>
        <v>-0.94939262462463991</v>
      </c>
      <c r="I676">
        <v>3.6725821951658602</v>
      </c>
      <c r="J676">
        <f>(Table2[[#This Row],[1M Return vs Nifty]]-AVERAGE(Table2[1M Return vs Nifty]))/_xlfn.STDEV.P(Table2[1M Return vs Nifty])</f>
        <v>0.25321839867129825</v>
      </c>
      <c r="K676">
        <v>-6.2615916927688797</v>
      </c>
      <c r="L676">
        <f>(Table2[[#This Row],[6M Return vs Nifty]]-AVERAGE(Table2[6M Return vs Nifty]))/_xlfn.STDEV.P(Table2[6M Return vs Nifty])</f>
        <v>-0.50100947962393405</v>
      </c>
      <c r="M676">
        <v>4.3370860886045</v>
      </c>
      <c r="N676">
        <f>(Table2[[#This Row],[1W Return vs Nifty]]-AVERAGE(Table2[1W Return vs Nifty]))/_xlfn.STDEV.P(Table2[1W Return vs Nifty])</f>
        <v>0.39653446964256539</v>
      </c>
      <c r="O676">
        <v>1477.9</v>
      </c>
      <c r="P676">
        <v>1467.19810190611</v>
      </c>
      <c r="Q676">
        <v>1434.3284242718901</v>
      </c>
      <c r="R676">
        <v>42.955329949941898</v>
      </c>
      <c r="S676" s="1">
        <f>(Table2[[#This Row],[Close Price]]-Table2[[#This Row],[20D EMA]])/Table2[[#This Row],[20D EMA]]</f>
        <v>-1.180729413356793E-2</v>
      </c>
      <c r="T676" s="1">
        <f>(Table2[[#This Row],[Close Price]]-Table2[[#This Row],[50D EMA]])/Table2[[#This Row],[50D EMA]]</f>
        <v>-4.5993120474618447E-3</v>
      </c>
      <c r="U676" s="1">
        <f>(Table2[[#This Row],[Close Price]]-Table2[[#This Row],[200D EMA]])/Table2[[#This Row],[200D EMA]]</f>
        <v>1.8211711687558658E-2</v>
      </c>
      <c r="V676">
        <v>0.41210878473469897</v>
      </c>
      <c r="W676">
        <v>1450</v>
      </c>
      <c r="X676">
        <v>1496.8</v>
      </c>
      <c r="Y676">
        <v>1450</v>
      </c>
      <c r="Z676">
        <v>1545.55</v>
      </c>
      <c r="AA676">
        <v>1450</v>
      </c>
      <c r="AB676">
        <v>1545.55</v>
      </c>
      <c r="AC676" s="1">
        <f>(Table2[[#This Row],[Close Price]]/Table2[[#This Row],[Day Low]])-1</f>
        <v>7.20689655172424E-3</v>
      </c>
      <c r="AD676" s="1">
        <f>(Table2[[#This Row],[Day High]]/Table2[[#This Row],[Close Price]])-1</f>
        <v>2.4889588825361963E-2</v>
      </c>
      <c r="AE676" s="1">
        <f>(Table2[[#This Row],[Close Price]]/Table2[[#This Row],[Current Week Low]])-1</f>
        <v>7.20689655172424E-3</v>
      </c>
      <c r="AF676" s="1">
        <f>(Table2[[#This Row],[Current Week High]]/Table2[[#This Row],[Close Price]])-1</f>
        <v>5.8269711390324774E-2</v>
      </c>
      <c r="AG676" s="1">
        <f>(Table2[[#This Row],[Close Price]]/Table2[[#This Row],[Current Month Low]])-1</f>
        <v>7.20689655172424E-3</v>
      </c>
      <c r="AH676" s="1">
        <f>(Table2[[#This Row],[Current Month High]]/Table2[[#This Row],[Close Price]])-1</f>
        <v>5.8269711390324774E-2</v>
      </c>
      <c r="AI676">
        <v>8.7336095039200092</v>
      </c>
      <c r="AJ676">
        <v>16.835999999999999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-0.03</v>
      </c>
      <c r="AM676" t="s">
        <v>3174</v>
      </c>
      <c r="AN676">
        <v>-2.61</v>
      </c>
      <c r="AO676" t="s">
        <v>3174</v>
      </c>
      <c r="AP676">
        <v>-0.127509327830542</v>
      </c>
      <c r="AQ676">
        <f>(Table2[[#This Row],[Sharpe Ratio]]-AVERAGE(Table2[Sharpe Ratio]))/_xlfn.STDEV.P(Table2[Sharpe Ratio])</f>
        <v>-2.2060043473052873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-3.0066535832399981</v>
      </c>
      <c r="AS676">
        <f>_xlfn.RANK.AVG(Table2[[#This Row],[1Y Return vs Nifty Z-Score]],Table2[1Y Return vs Nifty Z-Score])</f>
        <v>645</v>
      </c>
      <c r="AT676">
        <f>_xlfn.RANK.AVG(Table2[[#This Row],[6M Return vs Nifty Z-Score]],Table2[6M Return vs Nifty Z-Score])</f>
        <v>491</v>
      </c>
      <c r="AU676">
        <f>_xlfn.RANK.AVG(Table2[[#This Row],[Sharpe Ratio Z-Score]],Table2[Sharpe Ratio Z-Score])</f>
        <v>726</v>
      </c>
      <c r="AV676">
        <f>(Table2[[#This Row],[Rank 1Y]]+Table2[[#This Row],[Rank 6M]]+Table2[[#This Row],[Rank Sharpe]])/3</f>
        <v>620.66666666666663</v>
      </c>
    </row>
    <row r="677" spans="1:48" x14ac:dyDescent="0.3">
      <c r="A677" t="s">
        <v>1437</v>
      </c>
      <c r="B677" t="s">
        <v>1438</v>
      </c>
      <c r="C677" t="s">
        <v>3141</v>
      </c>
      <c r="D677" t="s">
        <v>140</v>
      </c>
      <c r="E677">
        <v>7387.5393696000001</v>
      </c>
      <c r="F677">
        <v>416</v>
      </c>
      <c r="G677">
        <v>-59.188837374030101</v>
      </c>
      <c r="H677">
        <f>(Table2[[#This Row],[1Y Return vs Nifty]]-AVERAGE(Table2[1Y Return vs Nifty]))/_xlfn.STDEV.P(Table2[1Y Return vs Nifty])</f>
        <v>-1.4317317156112772</v>
      </c>
      <c r="I677">
        <v>-0.67638349929642305</v>
      </c>
      <c r="J677">
        <f>(Table2[[#This Row],[1M Return vs Nifty]]-AVERAGE(Table2[1M Return vs Nifty]))/_xlfn.STDEV.P(Table2[1M Return vs Nifty])</f>
        <v>-0.14469907139099236</v>
      </c>
      <c r="K677">
        <v>-27.936925866349899</v>
      </c>
      <c r="L677">
        <f>(Table2[[#This Row],[6M Return vs Nifty]]-AVERAGE(Table2[6M Return vs Nifty]))/_xlfn.STDEV.P(Table2[6M Return vs Nifty])</f>
        <v>-1.2196567625564545</v>
      </c>
      <c r="M677">
        <v>-1.8720863011552</v>
      </c>
      <c r="N677">
        <f>(Table2[[#This Row],[1W Return vs Nifty]]-AVERAGE(Table2[1W Return vs Nifty]))/_xlfn.STDEV.P(Table2[1W Return vs Nifty])</f>
        <v>-1.1060301052960786</v>
      </c>
      <c r="O677">
        <v>436.76</v>
      </c>
      <c r="P677">
        <v>443.79315091832501</v>
      </c>
      <c r="Q677">
        <v>471.70175472764998</v>
      </c>
      <c r="R677">
        <v>31.3951708064284</v>
      </c>
      <c r="S677" s="1">
        <f>(Table2[[#This Row],[Close Price]]-Table2[[#This Row],[20D EMA]])/Table2[[#This Row],[20D EMA]]</f>
        <v>-4.7531825258723306E-2</v>
      </c>
      <c r="T677" s="1">
        <f>(Table2[[#This Row],[Close Price]]-Table2[[#This Row],[50D EMA]])/Table2[[#This Row],[50D EMA]]</f>
        <v>-6.2626362891841966E-2</v>
      </c>
      <c r="U677" s="1">
        <f>(Table2[[#This Row],[Close Price]]-Table2[[#This Row],[200D EMA]])/Table2[[#This Row],[200D EMA]]</f>
        <v>-0.11808680838978632</v>
      </c>
      <c r="V677">
        <v>0.95737907034106096</v>
      </c>
      <c r="W677">
        <v>414.35</v>
      </c>
      <c r="X677">
        <v>425.3</v>
      </c>
      <c r="Y677">
        <v>414.35</v>
      </c>
      <c r="Z677">
        <v>446</v>
      </c>
      <c r="AA677">
        <v>414.35</v>
      </c>
      <c r="AB677">
        <v>431.25</v>
      </c>
      <c r="AC677" s="1">
        <f>(Table2[[#This Row],[Close Price]]/Table2[[#This Row],[Day Low]])-1</f>
        <v>3.9821407023048483E-3</v>
      </c>
      <c r="AD677" s="1">
        <f>(Table2[[#This Row],[Day High]]/Table2[[#This Row],[Close Price]])-1</f>
        <v>2.2355769230769207E-2</v>
      </c>
      <c r="AE677" s="1">
        <f>(Table2[[#This Row],[Close Price]]/Table2[[#This Row],[Current Week Low]])-1</f>
        <v>3.9821407023048483E-3</v>
      </c>
      <c r="AF677" s="1">
        <f>(Table2[[#This Row],[Current Week High]]/Table2[[#This Row],[Close Price]])-1</f>
        <v>7.2115384615384581E-2</v>
      </c>
      <c r="AG677" s="1">
        <f>(Table2[[#This Row],[Close Price]]/Table2[[#This Row],[Current Month Low]])-1</f>
        <v>3.9821407023048483E-3</v>
      </c>
      <c r="AH677" s="1">
        <f>(Table2[[#This Row],[Current Month High]]/Table2[[#This Row],[Close Price]])-1</f>
        <v>3.6658653846153744E-2</v>
      </c>
      <c r="AI677">
        <v>69.519230769230703</v>
      </c>
      <c r="AJ677">
        <v>7.7441077441077404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-0.19</v>
      </c>
      <c r="AM677" t="s">
        <v>3174</v>
      </c>
      <c r="AN677">
        <v>-5.56</v>
      </c>
      <c r="AO677" t="s">
        <v>3174</v>
      </c>
      <c r="AP677">
        <v>2.1805557649621998E-2</v>
      </c>
      <c r="AQ677">
        <f>(Table2[[#This Row],[Sharpe Ratio]]-AVERAGE(Table2[Sharpe Ratio]))/_xlfn.STDEV.P(Table2[Sharpe Ratio])</f>
        <v>-0.46273713237841119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724</v>
      </c>
      <c r="AT677">
        <f>_xlfn.RANK.AVG(Table2[[#This Row],[6M Return vs Nifty Z-Score]],Table2[6M Return vs Nifty Z-Score])</f>
        <v>688</v>
      </c>
      <c r="AU677">
        <f>_xlfn.RANK.AVG(Table2[[#This Row],[Sharpe Ratio Z-Score]],Table2[Sharpe Ratio Z-Score])</f>
        <v>452</v>
      </c>
      <c r="AV677">
        <f>(Table2[[#This Row],[Rank 1Y]]+Table2[[#This Row],[Rank 6M]]+Table2[[#This Row],[Rank Sharpe]])/3</f>
        <v>621.33333333333337</v>
      </c>
    </row>
    <row r="678" spans="1:48" x14ac:dyDescent="0.3">
      <c r="A678" t="s">
        <v>1652</v>
      </c>
      <c r="B678" t="s">
        <v>1653</v>
      </c>
      <c r="C678" t="s">
        <v>3139</v>
      </c>
      <c r="D678" t="s">
        <v>527</v>
      </c>
      <c r="E678">
        <v>5488.1745708959998</v>
      </c>
      <c r="F678">
        <v>110.16</v>
      </c>
      <c r="G678">
        <v>-38.921794620347598</v>
      </c>
      <c r="H678">
        <f>(Table2[[#This Row],[1Y Return vs Nifty]]-AVERAGE(Table2[1Y Return vs Nifty]))/_xlfn.STDEV.P(Table2[1Y Return vs Nifty])</f>
        <v>-1.0865887774311989</v>
      </c>
      <c r="I678">
        <v>2.7957095239593901</v>
      </c>
      <c r="J678">
        <f>(Table2[[#This Row],[1M Return vs Nifty]]-AVERAGE(Table2[1M Return vs Nifty]))/_xlfn.STDEV.P(Table2[1M Return vs Nifty])</f>
        <v>0.17298714843689439</v>
      </c>
      <c r="K678">
        <v>-5.9389813687313797</v>
      </c>
      <c r="L678">
        <f>(Table2[[#This Row],[6M Return vs Nifty]]-AVERAGE(Table2[6M Return vs Nifty]))/_xlfn.STDEV.P(Table2[6M Return vs Nifty])</f>
        <v>-0.49031331083784396</v>
      </c>
      <c r="M678">
        <v>1.9678777984279801</v>
      </c>
      <c r="N678">
        <f>(Table2[[#This Row],[1W Return vs Nifty]]-AVERAGE(Table2[1W Return vs Nifty]))/_xlfn.STDEV.P(Table2[1W Return vs Nifty])</f>
        <v>-0.17679289574694099</v>
      </c>
      <c r="O678">
        <v>109.55</v>
      </c>
      <c r="P678">
        <v>108.772019044684</v>
      </c>
      <c r="Q678">
        <v>108.773025877367</v>
      </c>
      <c r="R678">
        <v>51.820422289326501</v>
      </c>
      <c r="S678" s="1">
        <f>(Table2[[#This Row],[Close Price]]-Table2[[#This Row],[20D EMA]])/Table2[[#This Row],[20D EMA]]</f>
        <v>5.5682336832496527E-3</v>
      </c>
      <c r="T678" s="1">
        <f>(Table2[[#This Row],[Close Price]]-Table2[[#This Row],[50D EMA]])/Table2[[#This Row],[50D EMA]]</f>
        <v>1.276045960630562E-2</v>
      </c>
      <c r="U678" s="1">
        <f>(Table2[[#This Row],[Close Price]]-Table2[[#This Row],[200D EMA]])/Table2[[#This Row],[200D EMA]]</f>
        <v>1.2751085220307247E-2</v>
      </c>
      <c r="V678">
        <v>1.0145301552784201</v>
      </c>
      <c r="W678">
        <v>109.14</v>
      </c>
      <c r="X678">
        <v>114.1</v>
      </c>
      <c r="Y678">
        <v>108.55</v>
      </c>
      <c r="Z678">
        <v>114.1</v>
      </c>
      <c r="AA678">
        <v>108.55</v>
      </c>
      <c r="AB678">
        <v>114.1</v>
      </c>
      <c r="AC678" s="1">
        <f>(Table2[[#This Row],[Close Price]]/Table2[[#This Row],[Day Low]])-1</f>
        <v>9.3457943925232545E-3</v>
      </c>
      <c r="AD678" s="1">
        <f>(Table2[[#This Row],[Day High]]/Table2[[#This Row],[Close Price]])-1</f>
        <v>3.5766158315177821E-2</v>
      </c>
      <c r="AE678" s="1">
        <f>(Table2[[#This Row],[Close Price]]/Table2[[#This Row],[Current Week Low]])-1</f>
        <v>1.4831874712114335E-2</v>
      </c>
      <c r="AF678" s="1">
        <f>(Table2[[#This Row],[Current Week High]]/Table2[[#This Row],[Close Price]])-1</f>
        <v>3.5766158315177821E-2</v>
      </c>
      <c r="AG678" s="1">
        <f>(Table2[[#This Row],[Close Price]]/Table2[[#This Row],[Current Month Low]])-1</f>
        <v>1.4831874712114335E-2</v>
      </c>
      <c r="AH678" s="1">
        <f>(Table2[[#This Row],[Current Month High]]/Table2[[#This Row],[Close Price]])-1</f>
        <v>3.5766158315177821E-2</v>
      </c>
      <c r="AI678">
        <v>21.368917937545302</v>
      </c>
      <c r="AJ678">
        <v>20.393442622950801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-0.04</v>
      </c>
      <c r="AM678" t="s">
        <v>3174</v>
      </c>
      <c r="AN678">
        <v>5.86</v>
      </c>
      <c r="AO678" t="s">
        <v>3175</v>
      </c>
      <c r="AP678">
        <v>-8.6046881484381998E-2</v>
      </c>
      <c r="AQ678">
        <f>(Table2[[#This Row],[Sharpe Ratio]]-AVERAGE(Table2[Sharpe Ratio]))/_xlfn.STDEV.P(Table2[Sharpe Ratio])</f>
        <v>-1.7219258635460271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679</v>
      </c>
      <c r="AT678">
        <f>_xlfn.RANK.AVG(Table2[[#This Row],[6M Return vs Nifty Z-Score]],Table2[6M Return vs Nifty Z-Score])</f>
        <v>485</v>
      </c>
      <c r="AU678">
        <f>_xlfn.RANK.AVG(Table2[[#This Row],[Sharpe Ratio Z-Score]],Table2[Sharpe Ratio Z-Score])</f>
        <v>702</v>
      </c>
      <c r="AV678">
        <f>(Table2[[#This Row],[Rank 1Y]]+Table2[[#This Row],[Rank 6M]]+Table2[[#This Row],[Rank Sharpe]])/3</f>
        <v>622</v>
      </c>
    </row>
    <row r="679" spans="1:48" x14ac:dyDescent="0.3">
      <c r="A679" t="s">
        <v>2121</v>
      </c>
      <c r="B679" t="s">
        <v>2122</v>
      </c>
      <c r="C679" t="s">
        <v>3142</v>
      </c>
      <c r="D679" t="s">
        <v>135</v>
      </c>
      <c r="E679">
        <v>2922.3695260499999</v>
      </c>
      <c r="F679">
        <v>384.5</v>
      </c>
      <c r="G679">
        <v>-43.571224738105002</v>
      </c>
      <c r="H679">
        <f>(Table2[[#This Row],[1Y Return vs Nifty]]-AVERAGE(Table2[1Y Return vs Nifty]))/_xlfn.STDEV.P(Table2[1Y Return vs Nifty])</f>
        <v>-1.1657674711956931</v>
      </c>
      <c r="I679">
        <v>-7.6610151467187704</v>
      </c>
      <c r="J679">
        <f>(Table2[[#This Row],[1M Return vs Nifty]]-AVERAGE(Table2[1M Return vs Nifty]))/_xlfn.STDEV.P(Table2[1M Return vs Nifty])</f>
        <v>-0.78377216364332147</v>
      </c>
      <c r="K679">
        <v>-31.669716398520499</v>
      </c>
      <c r="L679">
        <f>(Table2[[#This Row],[6M Return vs Nifty]]-AVERAGE(Table2[6M Return vs Nifty]))/_xlfn.STDEV.P(Table2[6M Return vs Nifty])</f>
        <v>-1.3434177044740321</v>
      </c>
      <c r="M679">
        <v>-0.69470885126357895</v>
      </c>
      <c r="N679">
        <f>(Table2[[#This Row],[1W Return vs Nifty]]-AVERAGE(Table2[1W Return vs Nifty]))/_xlfn.STDEV.P(Table2[1W Return vs Nifty])</f>
        <v>-0.82111521865895409</v>
      </c>
      <c r="O679">
        <v>405.22</v>
      </c>
      <c r="P679">
        <v>410.880958198619</v>
      </c>
      <c r="Q679">
        <v>438.06750854703603</v>
      </c>
      <c r="R679">
        <v>25.3613326895826</v>
      </c>
      <c r="S679" s="1">
        <f>(Table2[[#This Row],[Close Price]]-Table2[[#This Row],[20D EMA]])/Table2[[#This Row],[20D EMA]]</f>
        <v>-5.1132718029712317E-2</v>
      </c>
      <c r="T679" s="1">
        <f>(Table2[[#This Row],[Close Price]]-Table2[[#This Row],[50D EMA]])/Table2[[#This Row],[50D EMA]]</f>
        <v>-6.4205842768373073E-2</v>
      </c>
      <c r="U679" s="1">
        <f>(Table2[[#This Row],[Close Price]]-Table2[[#This Row],[200D EMA]])/Table2[[#This Row],[200D EMA]]</f>
        <v>-0.1222814007017012</v>
      </c>
      <c r="V679">
        <v>0.84086730516646901</v>
      </c>
      <c r="W679">
        <v>376.05</v>
      </c>
      <c r="X679">
        <v>388.15</v>
      </c>
      <c r="Y679">
        <v>376.05</v>
      </c>
      <c r="Z679">
        <v>401</v>
      </c>
      <c r="AA679">
        <v>376.05</v>
      </c>
      <c r="AB679">
        <v>398.6</v>
      </c>
      <c r="AC679" s="1">
        <f>(Table2[[#This Row],[Close Price]]/Table2[[#This Row],[Day Low]])-1</f>
        <v>2.2470416168062668E-2</v>
      </c>
      <c r="AD679" s="1">
        <f>(Table2[[#This Row],[Day High]]/Table2[[#This Row],[Close Price]])-1</f>
        <v>9.4928478543563344E-3</v>
      </c>
      <c r="AE679" s="1">
        <f>(Table2[[#This Row],[Close Price]]/Table2[[#This Row],[Current Week Low]])-1</f>
        <v>2.2470416168062668E-2</v>
      </c>
      <c r="AF679" s="1">
        <f>(Table2[[#This Row],[Current Week High]]/Table2[[#This Row],[Close Price]])-1</f>
        <v>4.2912873862158696E-2</v>
      </c>
      <c r="AG679" s="1">
        <f>(Table2[[#This Row],[Close Price]]/Table2[[#This Row],[Current Month Low]])-1</f>
        <v>2.2470416168062668E-2</v>
      </c>
      <c r="AH679" s="1">
        <f>(Table2[[#This Row],[Current Month High]]/Table2[[#This Row],[Close Price]])-1</f>
        <v>3.6671001300390138E-2</v>
      </c>
      <c r="AI679">
        <v>52.1456436931079</v>
      </c>
      <c r="AJ679">
        <v>11.449275362318801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-0.02</v>
      </c>
      <c r="AM679" t="s">
        <v>3174</v>
      </c>
      <c r="AN679">
        <v>-8.52</v>
      </c>
      <c r="AO679" t="s">
        <v>3174</v>
      </c>
      <c r="AP679">
        <v>1.0986017136434E-2</v>
      </c>
      <c r="AQ679">
        <f>(Table2[[#This Row],[Sharpe Ratio]]-AVERAGE(Table2[Sharpe Ratio]))/_xlfn.STDEV.P(Table2[Sharpe Ratio])</f>
        <v>-0.58905642195600261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692</v>
      </c>
      <c r="AT679">
        <f>_xlfn.RANK.AVG(Table2[[#This Row],[6M Return vs Nifty Z-Score]],Table2[6M Return vs Nifty Z-Score])</f>
        <v>704</v>
      </c>
      <c r="AU679">
        <f>_xlfn.RANK.AVG(Table2[[#This Row],[Sharpe Ratio Z-Score]],Table2[Sharpe Ratio Z-Score])</f>
        <v>479</v>
      </c>
      <c r="AV679">
        <f>(Table2[[#This Row],[Rank 1Y]]+Table2[[#This Row],[Rank 6M]]+Table2[[#This Row],[Rank Sharpe]])/3</f>
        <v>625</v>
      </c>
    </row>
    <row r="680" spans="1:48" x14ac:dyDescent="0.3">
      <c r="A680" t="s">
        <v>659</v>
      </c>
      <c r="B680" t="s">
        <v>660</v>
      </c>
      <c r="C680" t="s">
        <v>3133</v>
      </c>
      <c r="D680" t="s">
        <v>51</v>
      </c>
      <c r="E680">
        <v>28815.900111315001</v>
      </c>
      <c r="F680">
        <v>1749.05</v>
      </c>
      <c r="G680">
        <v>-24.324470552005799</v>
      </c>
      <c r="H680">
        <f>(Table2[[#This Row],[1Y Return vs Nifty]]-AVERAGE(Table2[1Y Return vs Nifty]))/_xlfn.STDEV.P(Table2[1Y Return vs Nifty])</f>
        <v>-0.83799980568302235</v>
      </c>
      <c r="I680">
        <v>-5.55555671830313</v>
      </c>
      <c r="J680">
        <f>(Table2[[#This Row],[1M Return vs Nifty]]-AVERAGE(Table2[1M Return vs Nifty]))/_xlfn.STDEV.P(Table2[1M Return vs Nifty])</f>
        <v>-0.59112895833515333</v>
      </c>
      <c r="K680">
        <v>-12.5711821294804</v>
      </c>
      <c r="L680">
        <f>(Table2[[#This Row],[6M Return vs Nifty]]-AVERAGE(Table2[6M Return vs Nifty]))/_xlfn.STDEV.P(Table2[6M Return vs Nifty])</f>
        <v>-0.71020441002027679</v>
      </c>
      <c r="M680">
        <v>2.91994866038829</v>
      </c>
      <c r="N680">
        <f>(Table2[[#This Row],[1W Return vs Nifty]]-AVERAGE(Table2[1W Return vs Nifty]))/_xlfn.STDEV.P(Table2[1W Return vs Nifty])</f>
        <v>5.359979754857E-2</v>
      </c>
      <c r="O680">
        <v>1833.14</v>
      </c>
      <c r="P680">
        <v>1875.17491817569</v>
      </c>
      <c r="Q680">
        <v>1836.7044202096899</v>
      </c>
      <c r="R680">
        <v>24.484444097354402</v>
      </c>
      <c r="S680" s="1">
        <f>(Table2[[#This Row],[Close Price]]-Table2[[#This Row],[20D EMA]])/Table2[[#This Row],[20D EMA]]</f>
        <v>-4.5872110149797689E-2</v>
      </c>
      <c r="T680" s="1">
        <f>(Table2[[#This Row],[Close Price]]-Table2[[#This Row],[50D EMA]])/Table2[[#This Row],[50D EMA]]</f>
        <v>-6.726034832974076E-2</v>
      </c>
      <c r="U680" s="1">
        <f>(Table2[[#This Row],[Close Price]]-Table2[[#This Row],[200D EMA]])/Table2[[#This Row],[200D EMA]]</f>
        <v>-4.7723748712753027E-2</v>
      </c>
      <c r="V680">
        <v>1.07207001334225</v>
      </c>
      <c r="W680">
        <v>1740</v>
      </c>
      <c r="X680">
        <v>1793</v>
      </c>
      <c r="Y680">
        <v>1740</v>
      </c>
      <c r="Z680">
        <v>1805</v>
      </c>
      <c r="AA680">
        <v>1740</v>
      </c>
      <c r="AB680">
        <v>1805</v>
      </c>
      <c r="AC680" s="1">
        <f>(Table2[[#This Row],[Close Price]]/Table2[[#This Row],[Day Low]])-1</f>
        <v>5.2011494252872659E-3</v>
      </c>
      <c r="AD680" s="1">
        <f>(Table2[[#This Row],[Day High]]/Table2[[#This Row],[Close Price]])-1</f>
        <v>2.5127926588719651E-2</v>
      </c>
      <c r="AE680" s="1">
        <f>(Table2[[#This Row],[Close Price]]/Table2[[#This Row],[Current Week Low]])-1</f>
        <v>5.2011494252872659E-3</v>
      </c>
      <c r="AF680" s="1">
        <f>(Table2[[#This Row],[Current Week High]]/Table2[[#This Row],[Close Price]])-1</f>
        <v>3.1988793916697622E-2</v>
      </c>
      <c r="AG680" s="1">
        <f>(Table2[[#This Row],[Close Price]]/Table2[[#This Row],[Current Month Low]])-1</f>
        <v>5.2011494252872659E-3</v>
      </c>
      <c r="AH680" s="1">
        <f>(Table2[[#This Row],[Current Month High]]/Table2[[#This Row],[Close Price]])-1</f>
        <v>3.1988793916697622E-2</v>
      </c>
      <c r="AI680">
        <v>26.980360767273599</v>
      </c>
      <c r="AJ680">
        <v>18.575641503677801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-0.23</v>
      </c>
      <c r="AM680" t="s">
        <v>3174</v>
      </c>
      <c r="AN680">
        <v>-5.23</v>
      </c>
      <c r="AO680" t="s">
        <v>3174</v>
      </c>
      <c r="AP680">
        <v>-0.11357552436914101</v>
      </c>
      <c r="AQ680">
        <f>(Table2[[#This Row],[Sharpe Ratio]]-AVERAGE(Table2[Sharpe Ratio]))/_xlfn.STDEV.P(Table2[Sharpe Ratio])</f>
        <v>-2.0433257056187433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597</v>
      </c>
      <c r="AT680">
        <f>_xlfn.RANK.AVG(Table2[[#This Row],[6M Return vs Nifty Z-Score]],Table2[6M Return vs Nifty Z-Score])</f>
        <v>560</v>
      </c>
      <c r="AU680">
        <f>_xlfn.RANK.AVG(Table2[[#This Row],[Sharpe Ratio Z-Score]],Table2[Sharpe Ratio Z-Score])</f>
        <v>721</v>
      </c>
      <c r="AV680">
        <f>(Table2[[#This Row],[Rank 1Y]]+Table2[[#This Row],[Rank 6M]]+Table2[[#This Row],[Rank Sharpe]])/3</f>
        <v>626</v>
      </c>
    </row>
    <row r="681" spans="1:48" x14ac:dyDescent="0.3">
      <c r="A681" t="s">
        <v>876</v>
      </c>
      <c r="B681" t="s">
        <v>877</v>
      </c>
      <c r="C681" t="s">
        <v>607</v>
      </c>
      <c r="D681" t="s">
        <v>607</v>
      </c>
      <c r="E681">
        <v>17909.488865970001</v>
      </c>
      <c r="F681">
        <v>35.590000000000003</v>
      </c>
      <c r="G681">
        <v>-31.9897891988529</v>
      </c>
      <c r="H681">
        <f>(Table2[[#This Row],[1Y Return vs Nifty]]-AVERAGE(Table2[1Y Return vs Nifty]))/_xlfn.STDEV.P(Table2[1Y Return vs Nifty])</f>
        <v>-0.96853836683440908</v>
      </c>
      <c r="I681">
        <v>-1.6607111029364401</v>
      </c>
      <c r="J681">
        <f>(Table2[[#This Row],[1M Return vs Nifty]]-AVERAGE(Table2[1M Return vs Nifty]))/_xlfn.STDEV.P(Table2[1M Return vs Nifty])</f>
        <v>-0.23476212943066752</v>
      </c>
      <c r="K681">
        <v>-23.873267016164501</v>
      </c>
      <c r="L681">
        <f>(Table2[[#This Row],[6M Return vs Nifty]]-AVERAGE(Table2[6M Return vs Nifty]))/_xlfn.STDEV.P(Table2[6M Return vs Nifty])</f>
        <v>-1.0849258574611191</v>
      </c>
      <c r="M681">
        <v>4.7548341398432701</v>
      </c>
      <c r="N681">
        <f>(Table2[[#This Row],[1W Return vs Nifty]]-AVERAGE(Table2[1W Return vs Nifty]))/_xlfn.STDEV.P(Table2[1W Return vs Nifty])</f>
        <v>0.49762578804052693</v>
      </c>
      <c r="O681">
        <v>36.340000000000003</v>
      </c>
      <c r="P681">
        <v>36.910688399204602</v>
      </c>
      <c r="Q681">
        <v>37.9133966907849</v>
      </c>
      <c r="R681">
        <v>38.306758032826998</v>
      </c>
      <c r="S681" s="1">
        <f>(Table2[[#This Row],[Close Price]]-Table2[[#This Row],[20D EMA]])/Table2[[#This Row],[20D EMA]]</f>
        <v>-2.0638414969730321E-2</v>
      </c>
      <c r="T681" s="1">
        <f>(Table2[[#This Row],[Close Price]]-Table2[[#This Row],[50D EMA]])/Table2[[#This Row],[50D EMA]]</f>
        <v>-3.5780649358819833E-2</v>
      </c>
      <c r="U681" s="1">
        <f>(Table2[[#This Row],[Close Price]]-Table2[[#This Row],[200D EMA]])/Table2[[#This Row],[200D EMA]]</f>
        <v>-6.1281681241438686E-2</v>
      </c>
      <c r="V681">
        <v>0.72870587947336496</v>
      </c>
      <c r="W681">
        <v>35.21</v>
      </c>
      <c r="X681">
        <v>36.36</v>
      </c>
      <c r="Y681">
        <v>35.21</v>
      </c>
      <c r="Z681">
        <v>37.39</v>
      </c>
      <c r="AA681">
        <v>35.21</v>
      </c>
      <c r="AB681">
        <v>37.39</v>
      </c>
      <c r="AC681" s="1">
        <f>(Table2[[#This Row],[Close Price]]/Table2[[#This Row],[Day Low]])-1</f>
        <v>1.0792388525987073E-2</v>
      </c>
      <c r="AD681" s="1">
        <f>(Table2[[#This Row],[Day High]]/Table2[[#This Row],[Close Price]])-1</f>
        <v>2.1635290812025643E-2</v>
      </c>
      <c r="AE681" s="1">
        <f>(Table2[[#This Row],[Close Price]]/Table2[[#This Row],[Current Week Low]])-1</f>
        <v>1.0792388525987073E-2</v>
      </c>
      <c r="AF681" s="1">
        <f>(Table2[[#This Row],[Current Week High]]/Table2[[#This Row],[Close Price]])-1</f>
        <v>5.05760044956447E-2</v>
      </c>
      <c r="AG681" s="1">
        <f>(Table2[[#This Row],[Close Price]]/Table2[[#This Row],[Current Month Low]])-1</f>
        <v>1.0792388525987073E-2</v>
      </c>
      <c r="AH681" s="1">
        <f>(Table2[[#This Row],[Current Month High]]/Table2[[#This Row],[Close Price]])-1</f>
        <v>5.05760044956447E-2</v>
      </c>
      <c r="AI681">
        <v>48.637257656645097</v>
      </c>
      <c r="AJ681">
        <v>9.8456790123456894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-0.13</v>
      </c>
      <c r="AM681" t="s">
        <v>3174</v>
      </c>
      <c r="AN681">
        <v>-2.44</v>
      </c>
      <c r="AO681" t="s">
        <v>3174</v>
      </c>
      <c r="AP681">
        <v>-1.5850481187400001E-4</v>
      </c>
      <c r="AQ681">
        <f>(Table2[[#This Row],[Sharpe Ratio]]-AVERAGE(Table2[Sharpe Ratio]))/_xlfn.STDEV.P(Table2[Sharpe Ratio])</f>
        <v>-0.71916990445336071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651</v>
      </c>
      <c r="AT681">
        <f>_xlfn.RANK.AVG(Table2[[#This Row],[6M Return vs Nifty Z-Score]],Table2[6M Return vs Nifty Z-Score])</f>
        <v>660</v>
      </c>
      <c r="AU681">
        <f>_xlfn.RANK.AVG(Table2[[#This Row],[Sharpe Ratio Z-Score]],Table2[Sharpe Ratio Z-Score])</f>
        <v>568</v>
      </c>
      <c r="AV681">
        <f>(Table2[[#This Row],[Rank 1Y]]+Table2[[#This Row],[Rank 6M]]+Table2[[#This Row],[Rank Sharpe]])/3</f>
        <v>626.33333333333337</v>
      </c>
    </row>
    <row r="682" spans="1:48" x14ac:dyDescent="0.3">
      <c r="A682" t="s">
        <v>1887</v>
      </c>
      <c r="B682" t="s">
        <v>1888</v>
      </c>
      <c r="C682" t="s">
        <v>3131</v>
      </c>
      <c r="D682" t="s">
        <v>233</v>
      </c>
      <c r="E682">
        <v>3851.5770694150001</v>
      </c>
      <c r="F682">
        <v>456.35</v>
      </c>
      <c r="G682">
        <v>-32.099290174444697</v>
      </c>
      <c r="H682">
        <f>(Table2[[#This Row],[1Y Return vs Nifty]]-AVERAGE(Table2[1Y Return vs Nifty]))/_xlfn.STDEV.P(Table2[1Y Return vs Nifty])</f>
        <v>-0.97040314251523552</v>
      </c>
      <c r="I682">
        <v>-5.0314499444791396</v>
      </c>
      <c r="J682">
        <f>(Table2[[#This Row],[1M Return vs Nifty]]-AVERAGE(Table2[1M Return vs Nifty]))/_xlfn.STDEV.P(Table2[1M Return vs Nifty])</f>
        <v>-0.54317474206067029</v>
      </c>
      <c r="K682">
        <v>-28.603433194540401</v>
      </c>
      <c r="L682">
        <f>(Table2[[#This Row],[6M Return vs Nifty]]-AVERAGE(Table2[6M Return vs Nifty]))/_xlfn.STDEV.P(Table2[6M Return vs Nifty])</f>
        <v>-1.2417548615579699</v>
      </c>
      <c r="M682">
        <v>-1.1477664433757999</v>
      </c>
      <c r="N682">
        <f>(Table2[[#This Row],[1W Return vs Nifty]]-AVERAGE(Table2[1W Return vs Nifty]))/_xlfn.STDEV.P(Table2[1W Return vs Nifty])</f>
        <v>-0.93075113236583218</v>
      </c>
      <c r="O682">
        <v>476.85</v>
      </c>
      <c r="P682">
        <v>484.48717096401799</v>
      </c>
      <c r="Q682">
        <v>499.37641177801601</v>
      </c>
      <c r="R682">
        <v>22.581663108596601</v>
      </c>
      <c r="S682" s="1">
        <f>(Table2[[#This Row],[Close Price]]-Table2[[#This Row],[20D EMA]])/Table2[[#This Row],[20D EMA]]</f>
        <v>-4.2990458215371709E-2</v>
      </c>
      <c r="T682" s="1">
        <f>(Table2[[#This Row],[Close Price]]-Table2[[#This Row],[50D EMA]])/Table2[[#This Row],[50D EMA]]</f>
        <v>-5.8076194067288658E-2</v>
      </c>
      <c r="U682" s="1">
        <f>(Table2[[#This Row],[Close Price]]-Table2[[#This Row],[200D EMA]])/Table2[[#This Row],[200D EMA]]</f>
        <v>-8.6160280628437419E-2</v>
      </c>
      <c r="V682">
        <v>1.4574829043309301</v>
      </c>
      <c r="W682">
        <v>451</v>
      </c>
      <c r="X682">
        <v>463</v>
      </c>
      <c r="Y682">
        <v>447.65</v>
      </c>
      <c r="Z682">
        <v>484.55</v>
      </c>
      <c r="AA682">
        <v>447.65</v>
      </c>
      <c r="AB682">
        <v>481.65</v>
      </c>
      <c r="AC682" s="1">
        <f>(Table2[[#This Row],[Close Price]]/Table2[[#This Row],[Day Low]])-1</f>
        <v>1.1862527716186344E-2</v>
      </c>
      <c r="AD682" s="1">
        <f>(Table2[[#This Row],[Day High]]/Table2[[#This Row],[Close Price]])-1</f>
        <v>1.4572148570176413E-2</v>
      </c>
      <c r="AE682" s="1">
        <f>(Table2[[#This Row],[Close Price]]/Table2[[#This Row],[Current Week Low]])-1</f>
        <v>1.943482631520177E-2</v>
      </c>
      <c r="AF682" s="1">
        <f>(Table2[[#This Row],[Current Week High]]/Table2[[#This Row],[Close Price]])-1</f>
        <v>6.1794675139695388E-2</v>
      </c>
      <c r="AG682" s="1">
        <f>(Table2[[#This Row],[Close Price]]/Table2[[#This Row],[Current Month Low]])-1</f>
        <v>1.943482631520177E-2</v>
      </c>
      <c r="AH682" s="1">
        <f>(Table2[[#This Row],[Current Month High]]/Table2[[#This Row],[Close Price]])-1</f>
        <v>5.5439903582776173E-2</v>
      </c>
      <c r="AI682">
        <v>53.171907527117298</v>
      </c>
      <c r="AJ682">
        <v>2.0917225950782998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-0.15</v>
      </c>
      <c r="AM682" t="s">
        <v>3174</v>
      </c>
      <c r="AN682">
        <v>-5.93</v>
      </c>
      <c r="AO682" t="s">
        <v>3174</v>
      </c>
      <c r="AQ682">
        <f>(Table2[[#This Row],[Sharpe Ratio]]-AVERAGE(Table2[Sharpe Ratio]))/_xlfn.STDEV.P(Table2[Sharpe Ratio])</f>
        <v>-0.71731934386752538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653</v>
      </c>
      <c r="AT682">
        <f>_xlfn.RANK.AVG(Table2[[#This Row],[6M Return vs Nifty Z-Score]],Table2[6M Return vs Nifty Z-Score])</f>
        <v>692</v>
      </c>
      <c r="AU682">
        <f>_xlfn.RANK.AVG(Table2[[#This Row],[Sharpe Ratio Z-Score]],Table2[Sharpe Ratio Z-Score])</f>
        <v>541.5</v>
      </c>
      <c r="AV682">
        <f>(Table2[[#This Row],[Rank 1Y]]+Table2[[#This Row],[Rank 6M]]+Table2[[#This Row],[Rank Sharpe]])/3</f>
        <v>628.83333333333337</v>
      </c>
    </row>
    <row r="683" spans="1:48" x14ac:dyDescent="0.3">
      <c r="A683" t="s">
        <v>1448</v>
      </c>
      <c r="B683" t="s">
        <v>1449</v>
      </c>
      <c r="C683" t="s">
        <v>3143</v>
      </c>
      <c r="D683" t="s">
        <v>482</v>
      </c>
      <c r="E683">
        <v>7283.0967799999999</v>
      </c>
      <c r="F683">
        <v>2247.8000000000002</v>
      </c>
      <c r="G683">
        <v>-26.3499027226183</v>
      </c>
      <c r="H683">
        <f>(Table2[[#This Row],[1Y Return vs Nifty]]-AVERAGE(Table2[1Y Return vs Nifty]))/_xlfn.STDEV.P(Table2[1Y Return vs Nifty])</f>
        <v>-0.87249243585831671</v>
      </c>
      <c r="I683">
        <v>4.5166316553035397</v>
      </c>
      <c r="J683">
        <f>(Table2[[#This Row],[1M Return vs Nifty]]-AVERAGE(Table2[1M Return vs Nifty]))/_xlfn.STDEV.P(Table2[1M Return vs Nifty])</f>
        <v>0.33044642238578614</v>
      </c>
      <c r="K683">
        <v>-12.242771632894399</v>
      </c>
      <c r="L683">
        <f>(Table2[[#This Row],[6M Return vs Nifty]]-AVERAGE(Table2[6M Return vs Nifty]))/_xlfn.STDEV.P(Table2[6M Return vs Nifty])</f>
        <v>-0.69931593609096998</v>
      </c>
      <c r="M683">
        <v>3.0669953526709501</v>
      </c>
      <c r="N683">
        <f>(Table2[[#This Row],[1W Return vs Nifty]]-AVERAGE(Table2[1W Return vs Nifty]))/_xlfn.STDEV.P(Table2[1W Return vs Nifty])</f>
        <v>8.9183791165854565E-2</v>
      </c>
      <c r="O683">
        <v>2282.62</v>
      </c>
      <c r="P683">
        <v>2271.5522463188499</v>
      </c>
      <c r="Q683">
        <v>2264.0114773834398</v>
      </c>
      <c r="R683">
        <v>39.0739122667405</v>
      </c>
      <c r="S683" s="1">
        <f>(Table2[[#This Row],[Close Price]]-Table2[[#This Row],[20D EMA]])/Table2[[#This Row],[20D EMA]]</f>
        <v>-1.525440064487287E-2</v>
      </c>
      <c r="T683" s="1">
        <f>(Table2[[#This Row],[Close Price]]-Table2[[#This Row],[50D EMA]])/Table2[[#This Row],[50D EMA]]</f>
        <v>-1.0456394457728769E-2</v>
      </c>
      <c r="U683" s="1">
        <f>(Table2[[#This Row],[Close Price]]-Table2[[#This Row],[200D EMA]])/Table2[[#This Row],[200D EMA]]</f>
        <v>-7.1605102471368745E-3</v>
      </c>
      <c r="V683">
        <v>0.71604902567195605</v>
      </c>
      <c r="W683">
        <v>2200.25</v>
      </c>
      <c r="X683">
        <v>2277.8000000000002</v>
      </c>
      <c r="Y683">
        <v>2200.25</v>
      </c>
      <c r="Z683">
        <v>2374</v>
      </c>
      <c r="AA683">
        <v>2200.25</v>
      </c>
      <c r="AB683">
        <v>2374</v>
      </c>
      <c r="AC683" s="1">
        <f>(Table2[[#This Row],[Close Price]]/Table2[[#This Row],[Day Low]])-1</f>
        <v>2.1611180547665088E-2</v>
      </c>
      <c r="AD683" s="1">
        <f>(Table2[[#This Row],[Day High]]/Table2[[#This Row],[Close Price]])-1</f>
        <v>1.3346383130171668E-2</v>
      </c>
      <c r="AE683" s="1">
        <f>(Table2[[#This Row],[Close Price]]/Table2[[#This Row],[Current Week Low]])-1</f>
        <v>2.1611180547665088E-2</v>
      </c>
      <c r="AF683" s="1">
        <f>(Table2[[#This Row],[Current Week High]]/Table2[[#This Row],[Close Price]])-1</f>
        <v>5.6143785034255655E-2</v>
      </c>
      <c r="AG683" s="1">
        <f>(Table2[[#This Row],[Close Price]]/Table2[[#This Row],[Current Month Low]])-1</f>
        <v>2.1611180547665088E-2</v>
      </c>
      <c r="AH683" s="1">
        <f>(Table2[[#This Row],[Current Month High]]/Table2[[#This Row],[Close Price]])-1</f>
        <v>5.6143785034255655E-2</v>
      </c>
      <c r="AI683">
        <v>21.674526203398798</v>
      </c>
      <c r="AJ683">
        <v>14.683673469387699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-0.05</v>
      </c>
      <c r="AM683" t="s">
        <v>3174</v>
      </c>
      <c r="AN683">
        <v>-2.34</v>
      </c>
      <c r="AO683" t="s">
        <v>3174</v>
      </c>
      <c r="AP683">
        <v>-0.105963491620513</v>
      </c>
      <c r="AQ683">
        <f>(Table2[[#This Row],[Sharpe Ratio]]-AVERAGE(Table2[Sharpe Ratio]))/_xlfn.STDEV.P(Table2[Sharpe Ratio])</f>
        <v>-1.9544544113270848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-3.1066325697247308</v>
      </c>
      <c r="AS683">
        <f>_xlfn.RANK.AVG(Table2[[#This Row],[1Y Return vs Nifty Z-Score]],Table2[1Y Return vs Nifty Z-Score])</f>
        <v>613</v>
      </c>
      <c r="AT683">
        <f>_xlfn.RANK.AVG(Table2[[#This Row],[6M Return vs Nifty Z-Score]],Table2[6M Return vs Nifty Z-Score])</f>
        <v>556</v>
      </c>
      <c r="AU683">
        <f>_xlfn.RANK.AVG(Table2[[#This Row],[Sharpe Ratio Z-Score]],Table2[Sharpe Ratio Z-Score])</f>
        <v>719</v>
      </c>
      <c r="AV683">
        <f>(Table2[[#This Row],[Rank 1Y]]+Table2[[#This Row],[Rank 6M]]+Table2[[#This Row],[Rank Sharpe]])/3</f>
        <v>629.33333333333337</v>
      </c>
    </row>
    <row r="684" spans="1:48" x14ac:dyDescent="0.3">
      <c r="A684" t="s">
        <v>1697</v>
      </c>
      <c r="B684" t="s">
        <v>1698</v>
      </c>
      <c r="C684" t="s">
        <v>3129</v>
      </c>
      <c r="D684" t="s">
        <v>398</v>
      </c>
      <c r="E684">
        <v>5036.5629750150001</v>
      </c>
      <c r="F684">
        <v>45.73</v>
      </c>
      <c r="G684">
        <v>-39.646244260027302</v>
      </c>
      <c r="H684">
        <f>(Table2[[#This Row],[1Y Return vs Nifty]]-AVERAGE(Table2[1Y Return vs Nifty]))/_xlfn.STDEV.P(Table2[1Y Return vs Nifty])</f>
        <v>-1.0989259832209839</v>
      </c>
      <c r="I684">
        <v>-5.6895611638872801</v>
      </c>
      <c r="J684">
        <f>(Table2[[#This Row],[1M Return vs Nifty]]-AVERAGE(Table2[1M Return vs Nifty]))/_xlfn.STDEV.P(Table2[1M Return vs Nifty])</f>
        <v>-0.60338996789699983</v>
      </c>
      <c r="K684">
        <v>-24.247058983093801</v>
      </c>
      <c r="L684">
        <f>(Table2[[#This Row],[6M Return vs Nifty]]-AVERAGE(Table2[6M Return vs Nifty]))/_xlfn.STDEV.P(Table2[6M Return vs Nifty])</f>
        <v>-1.0973189573443569</v>
      </c>
      <c r="M684">
        <v>3.4588353615390299</v>
      </c>
      <c r="N684">
        <f>(Table2[[#This Row],[1W Return vs Nifty]]-AVERAGE(Table2[1W Return vs Nifty]))/_xlfn.STDEV.P(Table2[1W Return vs Nifty])</f>
        <v>0.18400559339827841</v>
      </c>
      <c r="O684">
        <v>46.82</v>
      </c>
      <c r="P684">
        <v>48.173492763180398</v>
      </c>
      <c r="Q684">
        <v>50.684147501223798</v>
      </c>
      <c r="R684">
        <v>38.4495793224755</v>
      </c>
      <c r="S684" s="1">
        <f>(Table2[[#This Row],[Close Price]]-Table2[[#This Row],[20D EMA]])/Table2[[#This Row],[20D EMA]]</f>
        <v>-2.3280649295173074E-2</v>
      </c>
      <c r="T684" s="1">
        <f>(Table2[[#This Row],[Close Price]]-Table2[[#This Row],[50D EMA]])/Table2[[#This Row],[50D EMA]]</f>
        <v>-5.0722765218468725E-2</v>
      </c>
      <c r="U684" s="1">
        <f>(Table2[[#This Row],[Close Price]]-Table2[[#This Row],[200D EMA]])/Table2[[#This Row],[200D EMA]]</f>
        <v>-9.7745503189220664E-2</v>
      </c>
      <c r="V684">
        <v>0.97709978769486805</v>
      </c>
      <c r="W684">
        <v>45.11</v>
      </c>
      <c r="X684">
        <v>46.2</v>
      </c>
      <c r="Y684">
        <v>44.81</v>
      </c>
      <c r="Z684">
        <v>46.39</v>
      </c>
      <c r="AA684">
        <v>44.92</v>
      </c>
      <c r="AB684">
        <v>46.39</v>
      </c>
      <c r="AC684" s="1">
        <f>(Table2[[#This Row],[Close Price]]/Table2[[#This Row],[Day Low]])-1</f>
        <v>1.3744180891154922E-2</v>
      </c>
      <c r="AD684" s="1">
        <f>(Table2[[#This Row],[Day High]]/Table2[[#This Row],[Close Price]])-1</f>
        <v>1.0277717034769429E-2</v>
      </c>
      <c r="AE684" s="1">
        <f>(Table2[[#This Row],[Close Price]]/Table2[[#This Row],[Current Week Low]])-1</f>
        <v>2.0531131443874084E-2</v>
      </c>
      <c r="AF684" s="1">
        <f>(Table2[[#This Row],[Current Week High]]/Table2[[#This Row],[Close Price]])-1</f>
        <v>1.443253881478257E-2</v>
      </c>
      <c r="AG684" s="1">
        <f>(Table2[[#This Row],[Close Price]]/Table2[[#This Row],[Current Month Low]])-1</f>
        <v>1.8032056990204604E-2</v>
      </c>
      <c r="AH684" s="1">
        <f>(Table2[[#This Row],[Current Month High]]/Table2[[#This Row],[Close Price]])-1</f>
        <v>1.443253881478257E-2</v>
      </c>
      <c r="AI684">
        <v>49.354909249945301</v>
      </c>
      <c r="AJ684">
        <v>2.0531131443874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-0.09</v>
      </c>
      <c r="AM684" t="s">
        <v>3174</v>
      </c>
      <c r="AN684">
        <v>-3.87</v>
      </c>
      <c r="AO684" t="s">
        <v>3174</v>
      </c>
      <c r="AQ684">
        <f>(Table2[[#This Row],[Sharpe Ratio]]-AVERAGE(Table2[Sharpe Ratio]))/_xlfn.STDEV.P(Table2[Sharpe Ratio])</f>
        <v>-0.71731934386752538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681</v>
      </c>
      <c r="AT684">
        <f>_xlfn.RANK.AVG(Table2[[#This Row],[6M Return vs Nifty Z-Score]],Table2[6M Return vs Nifty Z-Score])</f>
        <v>666</v>
      </c>
      <c r="AU684">
        <f>_xlfn.RANK.AVG(Table2[[#This Row],[Sharpe Ratio Z-Score]],Table2[Sharpe Ratio Z-Score])</f>
        <v>541.5</v>
      </c>
      <c r="AV684">
        <f>(Table2[[#This Row],[Rank 1Y]]+Table2[[#This Row],[Rank 6M]]+Table2[[#This Row],[Rank Sharpe]])/3</f>
        <v>629.5</v>
      </c>
    </row>
    <row r="685" spans="1:48" x14ac:dyDescent="0.3">
      <c r="A685" t="s">
        <v>1556</v>
      </c>
      <c r="B685" t="s">
        <v>1557</v>
      </c>
      <c r="C685" t="s">
        <v>3141</v>
      </c>
      <c r="D685" t="s">
        <v>271</v>
      </c>
      <c r="E685">
        <v>6345.0378092399997</v>
      </c>
      <c r="F685">
        <v>1411.35</v>
      </c>
      <c r="G685">
        <v>-50.971393790207102</v>
      </c>
      <c r="H685">
        <f>(Table2[[#This Row],[1Y Return vs Nifty]]-AVERAGE(Table2[1Y Return vs Nifty]))/_xlfn.STDEV.P(Table2[1Y Return vs Nifty])</f>
        <v>-1.2917905975448849</v>
      </c>
      <c r="I685">
        <v>6.9801268617838801</v>
      </c>
      <c r="J685">
        <f>(Table2[[#This Row],[1M Return vs Nifty]]-AVERAGE(Table2[1M Return vs Nifty]))/_xlfn.STDEV.P(Table2[1M Return vs Nifty])</f>
        <v>0.55584893161262439</v>
      </c>
      <c r="K685">
        <v>-8.9059763345045209</v>
      </c>
      <c r="L685">
        <f>(Table2[[#This Row],[6M Return vs Nifty]]-AVERAGE(Table2[6M Return vs Nifty]))/_xlfn.STDEV.P(Table2[6M Return vs Nifty])</f>
        <v>-0.58868424498594096</v>
      </c>
      <c r="M685">
        <v>2.7187595890506602</v>
      </c>
      <c r="N685">
        <f>(Table2[[#This Row],[1W Return vs Nifty]]-AVERAGE(Table2[1W Return vs Nifty]))/_xlfn.STDEV.P(Table2[1W Return vs Nifty])</f>
        <v>4.9138290360375972E-3</v>
      </c>
      <c r="O685">
        <v>1423.87</v>
      </c>
      <c r="P685">
        <v>1404.1904800515899</v>
      </c>
      <c r="Q685">
        <v>1417.51502803677</v>
      </c>
      <c r="R685">
        <v>34.461544787213903</v>
      </c>
      <c r="S685" s="1">
        <f>(Table2[[#This Row],[Close Price]]-Table2[[#This Row],[20D EMA]])/Table2[[#This Row],[20D EMA]]</f>
        <v>-8.792937557501726E-3</v>
      </c>
      <c r="T685" s="1">
        <f>(Table2[[#This Row],[Close Price]]-Table2[[#This Row],[50D EMA]])/Table2[[#This Row],[50D EMA]]</f>
        <v>5.0986814467983994E-3</v>
      </c>
      <c r="U685" s="1">
        <f>(Table2[[#This Row],[Close Price]]-Table2[[#This Row],[200D EMA]])/Table2[[#This Row],[200D EMA]]</f>
        <v>-4.3491800191413294E-3</v>
      </c>
      <c r="V685">
        <v>0.47526765023205902</v>
      </c>
      <c r="W685">
        <v>1378.85</v>
      </c>
      <c r="X685">
        <v>1430</v>
      </c>
      <c r="Y685">
        <v>1378.85</v>
      </c>
      <c r="Z685">
        <v>1438</v>
      </c>
      <c r="AA685">
        <v>1378.85</v>
      </c>
      <c r="AB685">
        <v>1437.95</v>
      </c>
      <c r="AC685" s="1">
        <f>(Table2[[#This Row],[Close Price]]/Table2[[#This Row],[Day Low]])-1</f>
        <v>2.3570366609856119E-2</v>
      </c>
      <c r="AD685" s="1">
        <f>(Table2[[#This Row],[Day High]]/Table2[[#This Row],[Close Price]])-1</f>
        <v>1.3214298366811983E-2</v>
      </c>
      <c r="AE685" s="1">
        <f>(Table2[[#This Row],[Close Price]]/Table2[[#This Row],[Current Week Low]])-1</f>
        <v>2.3570366609856119E-2</v>
      </c>
      <c r="AF685" s="1">
        <f>(Table2[[#This Row],[Current Week High]]/Table2[[#This Row],[Close Price]])-1</f>
        <v>1.8882630105927056E-2</v>
      </c>
      <c r="AG685" s="1">
        <f>(Table2[[#This Row],[Close Price]]/Table2[[#This Row],[Current Month Low]])-1</f>
        <v>2.3570366609856119E-2</v>
      </c>
      <c r="AH685" s="1">
        <f>(Table2[[#This Row],[Current Month High]]/Table2[[#This Row],[Close Price]])-1</f>
        <v>1.8847203032557491E-2</v>
      </c>
      <c r="AI685">
        <v>32.7062741346937</v>
      </c>
      <c r="AJ685">
        <v>23.466888286239101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-0.01</v>
      </c>
      <c r="AM685" t="s">
        <v>3174</v>
      </c>
      <c r="AN685">
        <v>-1.71</v>
      </c>
      <c r="AO685" t="s">
        <v>3174</v>
      </c>
      <c r="AP685">
        <v>-4.8196647183526002E-2</v>
      </c>
      <c r="AQ685">
        <f>(Table2[[#This Row],[Sharpe Ratio]]-AVERAGE(Table2[Sharpe Ratio]))/_xlfn.STDEV.P(Table2[Sharpe Ratio])</f>
        <v>-1.2800203407189104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711</v>
      </c>
      <c r="AT685">
        <f>_xlfn.RANK.AVG(Table2[[#This Row],[6M Return vs Nifty Z-Score]],Table2[6M Return vs Nifty Z-Score])</f>
        <v>522</v>
      </c>
      <c r="AU685">
        <f>_xlfn.RANK.AVG(Table2[[#This Row],[Sharpe Ratio Z-Score]],Table2[Sharpe Ratio Z-Score])</f>
        <v>658</v>
      </c>
      <c r="AV685">
        <f>(Table2[[#This Row],[Rank 1Y]]+Table2[[#This Row],[Rank 6M]]+Table2[[#This Row],[Rank Sharpe]])/3</f>
        <v>630.33333333333337</v>
      </c>
    </row>
    <row r="686" spans="1:48" x14ac:dyDescent="0.3">
      <c r="A686" t="s">
        <v>1222</v>
      </c>
      <c r="B686" t="s">
        <v>1223</v>
      </c>
      <c r="C686" t="s">
        <v>3130</v>
      </c>
      <c r="D686" t="s">
        <v>21</v>
      </c>
      <c r="E686">
        <v>9773.0698283399997</v>
      </c>
      <c r="F686">
        <v>1552.2</v>
      </c>
      <c r="G686">
        <v>-29.185797651991301</v>
      </c>
      <c r="H686">
        <f>(Table2[[#This Row],[1Y Return vs Nifty]]-AVERAGE(Table2[1Y Return vs Nifty]))/_xlfn.STDEV.P(Table2[1Y Return vs Nifty])</f>
        <v>-0.92078705487055224</v>
      </c>
      <c r="I686">
        <v>-2.07689564408064E-3</v>
      </c>
      <c r="J686">
        <f>(Table2[[#This Row],[1M Return vs Nifty]]-AVERAGE(Table2[1M Return vs Nifty]))/_xlfn.STDEV.P(Table2[1M Return vs Nifty])</f>
        <v>-8.3002015901845458E-2</v>
      </c>
      <c r="K686">
        <v>-15.1674435915816</v>
      </c>
      <c r="L686">
        <f>(Table2[[#This Row],[6M Return vs Nifty]]-AVERAGE(Table2[6M Return vs Nifty]))/_xlfn.STDEV.P(Table2[6M Return vs Nifty])</f>
        <v>-0.79628364785715244</v>
      </c>
      <c r="M686">
        <v>3.1383952071718499</v>
      </c>
      <c r="N686">
        <f>(Table2[[#This Row],[1W Return vs Nifty]]-AVERAGE(Table2[1W Return vs Nifty]))/_xlfn.STDEV.P(Table2[1W Return vs Nifty])</f>
        <v>0.10646192185614733</v>
      </c>
      <c r="O686">
        <v>1590.38</v>
      </c>
      <c r="P686">
        <v>1602.73822007739</v>
      </c>
      <c r="Q686">
        <v>1584.6868013610899</v>
      </c>
      <c r="R686">
        <v>37.947568795743202</v>
      </c>
      <c r="S686" s="1">
        <f>(Table2[[#This Row],[Close Price]]-Table2[[#This Row],[20D EMA]])/Table2[[#This Row],[20D EMA]]</f>
        <v>-2.4006841132308041E-2</v>
      </c>
      <c r="T686" s="1">
        <f>(Table2[[#This Row],[Close Price]]-Table2[[#This Row],[50D EMA]])/Table2[[#This Row],[50D EMA]]</f>
        <v>-3.153242335167477E-2</v>
      </c>
      <c r="U686" s="1">
        <f>(Table2[[#This Row],[Close Price]]-Table2[[#This Row],[200D EMA]])/Table2[[#This Row],[200D EMA]]</f>
        <v>-2.0500455568372822E-2</v>
      </c>
      <c r="V686">
        <v>0.43481968680717398</v>
      </c>
      <c r="W686">
        <v>1535.2</v>
      </c>
      <c r="X686">
        <v>1580</v>
      </c>
      <c r="Y686">
        <v>1530.3</v>
      </c>
      <c r="Z686">
        <v>1601.55</v>
      </c>
      <c r="AA686">
        <v>1535.2</v>
      </c>
      <c r="AB686">
        <v>1601.55</v>
      </c>
      <c r="AC686" s="1">
        <f>(Table2[[#This Row],[Close Price]]/Table2[[#This Row],[Day Low]])-1</f>
        <v>1.1073475768629493E-2</v>
      </c>
      <c r="AD686" s="1">
        <f>(Table2[[#This Row],[Day High]]/Table2[[#This Row],[Close Price]])-1</f>
        <v>1.7910063136193699E-2</v>
      </c>
      <c r="AE686" s="1">
        <f>(Table2[[#This Row],[Close Price]]/Table2[[#This Row],[Current Week Low]])-1</f>
        <v>1.431091942756324E-2</v>
      </c>
      <c r="AF686" s="1">
        <f>(Table2[[#This Row],[Current Week High]]/Table2[[#This Row],[Close Price]])-1</f>
        <v>3.179358330112092E-2</v>
      </c>
      <c r="AG686" s="1">
        <f>(Table2[[#This Row],[Close Price]]/Table2[[#This Row],[Current Month Low]])-1</f>
        <v>1.1073475768629493E-2</v>
      </c>
      <c r="AH686" s="1">
        <f>(Table2[[#This Row],[Current Month High]]/Table2[[#This Row],[Close Price]])-1</f>
        <v>3.179358330112092E-2</v>
      </c>
      <c r="AI686">
        <v>25.1417343125885</v>
      </c>
      <c r="AJ686">
        <v>11.9873020453807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-0.2</v>
      </c>
      <c r="AM686" t="s">
        <v>3174</v>
      </c>
      <c r="AN686">
        <v>-7.24</v>
      </c>
      <c r="AO686" t="s">
        <v>3174</v>
      </c>
      <c r="AP686">
        <v>-7.2643913627655002E-2</v>
      </c>
      <c r="AQ686">
        <f>(Table2[[#This Row],[Sharpe Ratio]]-AVERAGE(Table2[Sharpe Ratio]))/_xlfn.STDEV.P(Table2[Sharpe Ratio])</f>
        <v>-1.5654447841666044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626</v>
      </c>
      <c r="AT686">
        <f>_xlfn.RANK.AVG(Table2[[#This Row],[6M Return vs Nifty Z-Score]],Table2[6M Return vs Nifty Z-Score])</f>
        <v>582</v>
      </c>
      <c r="AU686">
        <f>_xlfn.RANK.AVG(Table2[[#This Row],[Sharpe Ratio Z-Score]],Table2[Sharpe Ratio Z-Score])</f>
        <v>687</v>
      </c>
      <c r="AV686">
        <f>(Table2[[#This Row],[Rank 1Y]]+Table2[[#This Row],[Rank 6M]]+Table2[[#This Row],[Rank Sharpe]])/3</f>
        <v>631.66666666666663</v>
      </c>
    </row>
    <row r="687" spans="1:48" x14ac:dyDescent="0.3">
      <c r="A687" t="s">
        <v>352</v>
      </c>
      <c r="B687" t="s">
        <v>353</v>
      </c>
      <c r="C687" t="s">
        <v>3143</v>
      </c>
      <c r="D687" t="s">
        <v>167</v>
      </c>
      <c r="E687">
        <v>69670.208743875002</v>
      </c>
      <c r="F687">
        <v>2350.35</v>
      </c>
      <c r="G687">
        <v>-24.106934630742899</v>
      </c>
      <c r="H687">
        <f>(Table2[[#This Row],[1Y Return vs Nifty]]-AVERAGE(Table2[1Y Return vs Nifty]))/_xlfn.STDEV.P(Table2[1Y Return vs Nifty])</f>
        <v>-0.83429522046371374</v>
      </c>
      <c r="I687">
        <v>-5.0835638093226603</v>
      </c>
      <c r="J687">
        <f>(Table2[[#This Row],[1M Return vs Nifty]]-AVERAGE(Table2[1M Return vs Nifty]))/_xlfn.STDEV.P(Table2[1M Return vs Nifty])</f>
        <v>-0.54794300622060776</v>
      </c>
      <c r="K687">
        <v>-20.409080743546301</v>
      </c>
      <c r="L687">
        <f>(Table2[[#This Row],[6M Return vs Nifty]]-AVERAGE(Table2[6M Return vs Nifty]))/_xlfn.STDEV.P(Table2[6M Return vs Nifty])</f>
        <v>-0.97007050932888284</v>
      </c>
      <c r="M687">
        <v>2.8622915199183301</v>
      </c>
      <c r="N687">
        <f>(Table2[[#This Row],[1W Return vs Nifty]]-AVERAGE(Table2[1W Return vs Nifty]))/_xlfn.STDEV.P(Table2[1W Return vs Nifty])</f>
        <v>3.9647281605333991E-2</v>
      </c>
      <c r="O687">
        <v>2456.31</v>
      </c>
      <c r="P687">
        <v>2469.53195890899</v>
      </c>
      <c r="Q687">
        <v>2430.6862820656602</v>
      </c>
      <c r="R687">
        <v>26.234705469449601</v>
      </c>
      <c r="S687" s="1">
        <f>(Table2[[#This Row],[Close Price]]-Table2[[#This Row],[20D EMA]])/Table2[[#This Row],[20D EMA]]</f>
        <v>-4.3137877548029377E-2</v>
      </c>
      <c r="T687" s="1">
        <f>(Table2[[#This Row],[Close Price]]-Table2[[#This Row],[50D EMA]])/Table2[[#This Row],[50D EMA]]</f>
        <v>-4.8260950209222331E-2</v>
      </c>
      <c r="U687" s="1">
        <f>(Table2[[#This Row],[Close Price]]-Table2[[#This Row],[200D EMA]])/Table2[[#This Row],[200D EMA]]</f>
        <v>-3.305086413594617E-2</v>
      </c>
      <c r="V687">
        <v>1.4395193302157601</v>
      </c>
      <c r="W687">
        <v>2345</v>
      </c>
      <c r="X687">
        <v>2434</v>
      </c>
      <c r="Y687">
        <v>2345</v>
      </c>
      <c r="Z687">
        <v>2519.9499999999998</v>
      </c>
      <c r="AA687">
        <v>2345</v>
      </c>
      <c r="AB687">
        <v>2499.5</v>
      </c>
      <c r="AC687" s="1">
        <f>(Table2[[#This Row],[Close Price]]/Table2[[#This Row],[Day Low]])-1</f>
        <v>2.2814498933900751E-3</v>
      </c>
      <c r="AD687" s="1">
        <f>(Table2[[#This Row],[Day High]]/Table2[[#This Row],[Close Price]])-1</f>
        <v>3.5590443976429187E-2</v>
      </c>
      <c r="AE687" s="1">
        <f>(Table2[[#This Row],[Close Price]]/Table2[[#This Row],[Current Week Low]])-1</f>
        <v>2.2814498933900751E-3</v>
      </c>
      <c r="AF687" s="1">
        <f>(Table2[[#This Row],[Current Week High]]/Table2[[#This Row],[Close Price]])-1</f>
        <v>7.2159465611504547E-2</v>
      </c>
      <c r="AG687" s="1">
        <f>(Table2[[#This Row],[Close Price]]/Table2[[#This Row],[Current Month Low]])-1</f>
        <v>2.2814498933900751E-3</v>
      </c>
      <c r="AH687" s="1">
        <f>(Table2[[#This Row],[Current Month High]]/Table2[[#This Row],[Close Price]])-1</f>
        <v>6.345863382049477E-2</v>
      </c>
      <c r="AI687">
        <v>14.619099283085401</v>
      </c>
      <c r="AJ687">
        <v>12.875495257533901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-0.03</v>
      </c>
      <c r="AM687" t="s">
        <v>3174</v>
      </c>
      <c r="AN687">
        <v>-3.32</v>
      </c>
      <c r="AO687" t="s">
        <v>3174</v>
      </c>
      <c r="AP687">
        <v>-5.5855473923338998E-2</v>
      </c>
      <c r="AQ687">
        <f>(Table2[[#This Row],[Sharpe Ratio]]-AVERAGE(Table2[Sharpe Ratio]))/_xlfn.STDEV.P(Table2[Sharpe Ratio])</f>
        <v>-1.3694379598490203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594</v>
      </c>
      <c r="AT687">
        <f>_xlfn.RANK.AVG(Table2[[#This Row],[6M Return vs Nifty Z-Score]],Table2[6M Return vs Nifty Z-Score])</f>
        <v>634</v>
      </c>
      <c r="AU687">
        <f>_xlfn.RANK.AVG(Table2[[#This Row],[Sharpe Ratio Z-Score]],Table2[Sharpe Ratio Z-Score])</f>
        <v>668</v>
      </c>
      <c r="AV687">
        <f>(Table2[[#This Row],[Rank 1Y]]+Table2[[#This Row],[Rank 6M]]+Table2[[#This Row],[Rank Sharpe]])/3</f>
        <v>632</v>
      </c>
    </row>
    <row r="688" spans="1:48" x14ac:dyDescent="0.3">
      <c r="A688" t="s">
        <v>2272</v>
      </c>
      <c r="B688" t="s">
        <v>2273</v>
      </c>
      <c r="C688" t="s">
        <v>3140</v>
      </c>
      <c r="D688" t="s">
        <v>436</v>
      </c>
      <c r="E688">
        <v>2450.71790035</v>
      </c>
      <c r="F688">
        <v>461.75</v>
      </c>
      <c r="G688">
        <v>-33.798858042039001</v>
      </c>
      <c r="H688">
        <f>(Table2[[#This Row],[1Y Return vs Nifty]]-AVERAGE(Table2[1Y Return vs Nifty]))/_xlfn.STDEV.P(Table2[1Y Return vs Nifty])</f>
        <v>-0.99934638078572091</v>
      </c>
      <c r="I688">
        <v>-1.59670245856446</v>
      </c>
      <c r="J688">
        <f>(Table2[[#This Row],[1M Return vs Nifty]]-AVERAGE(Table2[1M Return vs Nifty]))/_xlfn.STDEV.P(Table2[1M Return vs Nifty])</f>
        <v>-0.22890552820177132</v>
      </c>
      <c r="K688">
        <v>-21.695197560092801</v>
      </c>
      <c r="L688">
        <f>(Table2[[#This Row],[6M Return vs Nifty]]-AVERAGE(Table2[6M Return vs Nifty]))/_xlfn.STDEV.P(Table2[6M Return vs Nifty])</f>
        <v>-1.0127118060370788</v>
      </c>
      <c r="M688">
        <v>3.9221318480513401</v>
      </c>
      <c r="N688">
        <f>(Table2[[#This Row],[1W Return vs Nifty]]-AVERAGE(Table2[1W Return vs Nifty]))/_xlfn.STDEV.P(Table2[1W Return vs Nifty])</f>
        <v>0.2961192286188134</v>
      </c>
      <c r="O688">
        <v>475.59</v>
      </c>
      <c r="P688">
        <v>476.987352956672</v>
      </c>
      <c r="Q688">
        <v>491.84458235593797</v>
      </c>
      <c r="R688">
        <v>31.162438388314602</v>
      </c>
      <c r="S688" s="1">
        <f>(Table2[[#This Row],[Close Price]]-Table2[[#This Row],[20D EMA]])/Table2[[#This Row],[20D EMA]]</f>
        <v>-2.9100695977627739E-2</v>
      </c>
      <c r="T688" s="1">
        <f>(Table2[[#This Row],[Close Price]]-Table2[[#This Row],[50D EMA]])/Table2[[#This Row],[50D EMA]]</f>
        <v>-3.1944983157773811E-2</v>
      </c>
      <c r="U688" s="1">
        <f>(Table2[[#This Row],[Close Price]]-Table2[[#This Row],[200D EMA]])/Table2[[#This Row],[200D EMA]]</f>
        <v>-6.1187178705486144E-2</v>
      </c>
      <c r="V688">
        <v>0.82831902389805001</v>
      </c>
      <c r="W688">
        <v>457.75</v>
      </c>
      <c r="X688">
        <v>466.8</v>
      </c>
      <c r="Y688">
        <v>456.3</v>
      </c>
      <c r="Z688">
        <v>468.4</v>
      </c>
      <c r="AA688">
        <v>456.85</v>
      </c>
      <c r="AB688">
        <v>468.4</v>
      </c>
      <c r="AC688" s="1">
        <f>(Table2[[#This Row],[Close Price]]/Table2[[#This Row],[Day Low]])-1</f>
        <v>8.7383943200436409E-3</v>
      </c>
      <c r="AD688" s="1">
        <f>(Table2[[#This Row],[Day High]]/Table2[[#This Row],[Close Price]])-1</f>
        <v>1.0936654033568027E-2</v>
      </c>
      <c r="AE688" s="1">
        <f>(Table2[[#This Row],[Close Price]]/Table2[[#This Row],[Current Week Low]])-1</f>
        <v>1.1943896559281075E-2</v>
      </c>
      <c r="AF688" s="1">
        <f>(Table2[[#This Row],[Current Week High]]/Table2[[#This Row],[Close Price]])-1</f>
        <v>1.4401732539252698E-2</v>
      </c>
      <c r="AG688" s="1">
        <f>(Table2[[#This Row],[Close Price]]/Table2[[#This Row],[Current Month Low]])-1</f>
        <v>1.0725621101017824E-2</v>
      </c>
      <c r="AH688" s="1">
        <f>(Table2[[#This Row],[Current Month High]]/Table2[[#This Row],[Close Price]])-1</f>
        <v>1.4401732539252698E-2</v>
      </c>
      <c r="AI688">
        <v>26.042230644288001</v>
      </c>
      <c r="AJ688">
        <v>6.6151004386977501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</v>
      </c>
      <c r="AM688" t="s">
        <v>3176</v>
      </c>
      <c r="AN688">
        <v>-8.92</v>
      </c>
      <c r="AO688" t="s">
        <v>3174</v>
      </c>
      <c r="AP688">
        <v>-1.3024054940757E-2</v>
      </c>
      <c r="AQ688">
        <f>(Table2[[#This Row],[Sharpe Ratio]]-AVERAGE(Table2[Sharpe Ratio]))/_xlfn.STDEV.P(Table2[Sharpe Ratio])</f>
        <v>-0.8693765745355575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661</v>
      </c>
      <c r="AT688">
        <f>_xlfn.RANK.AVG(Table2[[#This Row],[6M Return vs Nifty Z-Score]],Table2[6M Return vs Nifty Z-Score])</f>
        <v>644</v>
      </c>
      <c r="AU688">
        <f>_xlfn.RANK.AVG(Table2[[#This Row],[Sharpe Ratio Z-Score]],Table2[Sharpe Ratio Z-Score])</f>
        <v>595</v>
      </c>
      <c r="AV688">
        <f>(Table2[[#This Row],[Rank 1Y]]+Table2[[#This Row],[Rank 6M]]+Table2[[#This Row],[Rank Sharpe]])/3</f>
        <v>633.33333333333337</v>
      </c>
    </row>
    <row r="689" spans="1:48" x14ac:dyDescent="0.3">
      <c r="A689" t="s">
        <v>1454</v>
      </c>
      <c r="B689" t="s">
        <v>1455</v>
      </c>
      <c r="C689" t="s">
        <v>3146</v>
      </c>
      <c r="D689" t="s">
        <v>612</v>
      </c>
      <c r="E689">
        <v>7258.6009174399996</v>
      </c>
      <c r="F689">
        <v>42.34</v>
      </c>
      <c r="G689">
        <v>-35.029179348910603</v>
      </c>
      <c r="H689">
        <f>(Table2[[#This Row],[1Y Return vs Nifty]]-AVERAGE(Table2[1Y Return vs Nifty]))/_xlfn.STDEV.P(Table2[1Y Return vs Nifty])</f>
        <v>-1.0202984612604149</v>
      </c>
      <c r="I689">
        <v>-10.857127836630999</v>
      </c>
      <c r="J689">
        <f>(Table2[[#This Row],[1M Return vs Nifty]]-AVERAGE(Table2[1M Return vs Nifty]))/_xlfn.STDEV.P(Table2[1M Return vs Nifty])</f>
        <v>-1.0762070010170166</v>
      </c>
      <c r="K689">
        <v>-24.0738544453808</v>
      </c>
      <c r="L689">
        <f>(Table2[[#This Row],[6M Return vs Nifty]]-AVERAGE(Table2[6M Return vs Nifty]))/_xlfn.STDEV.P(Table2[6M Return vs Nifty])</f>
        <v>-1.0915763482836509</v>
      </c>
      <c r="M689">
        <v>0.51569360065881997</v>
      </c>
      <c r="N689">
        <f>(Table2[[#This Row],[1W Return vs Nifty]]-AVERAGE(Table2[1W Return vs Nifty]))/_xlfn.STDEV.P(Table2[1W Return vs Nifty])</f>
        <v>-0.52820857482395223</v>
      </c>
      <c r="O689">
        <v>45.76</v>
      </c>
      <c r="P689">
        <v>46.252953800188102</v>
      </c>
      <c r="Q689">
        <v>46.573063050121597</v>
      </c>
      <c r="R689">
        <v>23.060008533606499</v>
      </c>
      <c r="S689" s="1">
        <f>(Table2[[#This Row],[Close Price]]-Table2[[#This Row],[20D EMA]])/Table2[[#This Row],[20D EMA]]</f>
        <v>-7.4737762237762129E-2</v>
      </c>
      <c r="T689" s="1">
        <f>(Table2[[#This Row],[Close Price]]-Table2[[#This Row],[50D EMA]])/Table2[[#This Row],[50D EMA]]</f>
        <v>-8.4599003494825131E-2</v>
      </c>
      <c r="U689" s="1">
        <f>(Table2[[#This Row],[Close Price]]-Table2[[#This Row],[200D EMA]])/Table2[[#This Row],[200D EMA]]</f>
        <v>-9.0890801954898293E-2</v>
      </c>
      <c r="V689">
        <v>0.513153311875023</v>
      </c>
      <c r="W689">
        <v>42.13</v>
      </c>
      <c r="X689">
        <v>43.57</v>
      </c>
      <c r="Y689">
        <v>42.13</v>
      </c>
      <c r="Z689">
        <v>45.69</v>
      </c>
      <c r="AA689">
        <v>42.13</v>
      </c>
      <c r="AB689">
        <v>45.69</v>
      </c>
      <c r="AC689" s="1">
        <f>(Table2[[#This Row],[Close Price]]/Table2[[#This Row],[Day Low]])-1</f>
        <v>4.984571564206064E-3</v>
      </c>
      <c r="AD689" s="1">
        <f>(Table2[[#This Row],[Day High]]/Table2[[#This Row],[Close Price]])-1</f>
        <v>2.9050543221539771E-2</v>
      </c>
      <c r="AE689" s="1">
        <f>(Table2[[#This Row],[Close Price]]/Table2[[#This Row],[Current Week Low]])-1</f>
        <v>4.984571564206064E-3</v>
      </c>
      <c r="AF689" s="1">
        <f>(Table2[[#This Row],[Current Week High]]/Table2[[#This Row],[Close Price]])-1</f>
        <v>7.9121398205006965E-2</v>
      </c>
      <c r="AG689" s="1">
        <f>(Table2[[#This Row],[Close Price]]/Table2[[#This Row],[Current Month Low]])-1</f>
        <v>4.984571564206064E-3</v>
      </c>
      <c r="AH689" s="1">
        <f>(Table2[[#This Row],[Current Month High]]/Table2[[#This Row],[Close Price]])-1</f>
        <v>7.9121398205006965E-2</v>
      </c>
      <c r="AI689">
        <v>62.257912139820498</v>
      </c>
      <c r="AJ689">
        <v>9.5472186287192695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-0.02</v>
      </c>
      <c r="AM689" t="s">
        <v>3174</v>
      </c>
      <c r="AN689">
        <v>-13.1</v>
      </c>
      <c r="AO689" t="s">
        <v>3174</v>
      </c>
      <c r="AP689">
        <v>-1.588131140444E-3</v>
      </c>
      <c r="AQ689">
        <f>(Table2[[#This Row],[Sharpe Ratio]]-AVERAGE(Table2[Sharpe Ratio]))/_xlfn.STDEV.P(Table2[Sharpe Ratio])</f>
        <v>-0.73586094433312832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670</v>
      </c>
      <c r="AT689">
        <f>_xlfn.RANK.AVG(Table2[[#This Row],[6M Return vs Nifty Z-Score]],Table2[6M Return vs Nifty Z-Score])</f>
        <v>663</v>
      </c>
      <c r="AU689">
        <f>_xlfn.RANK.AVG(Table2[[#This Row],[Sharpe Ratio Z-Score]],Table2[Sharpe Ratio Z-Score])</f>
        <v>571</v>
      </c>
      <c r="AV689">
        <f>(Table2[[#This Row],[Rank 1Y]]+Table2[[#This Row],[Rank 6M]]+Table2[[#This Row],[Rank Sharpe]])/3</f>
        <v>634.66666666666663</v>
      </c>
    </row>
    <row r="690" spans="1:48" x14ac:dyDescent="0.3">
      <c r="A690" t="s">
        <v>1244</v>
      </c>
      <c r="B690" t="s">
        <v>1245</v>
      </c>
      <c r="C690" t="s">
        <v>3128</v>
      </c>
      <c r="D690" t="s">
        <v>21</v>
      </c>
      <c r="E690">
        <v>9482.07928636</v>
      </c>
      <c r="F690">
        <v>460.3</v>
      </c>
      <c r="G690">
        <v>-11.786825245964399</v>
      </c>
      <c r="H690">
        <f>(Table2[[#This Row],[1Y Return vs Nifty]]-AVERAGE(Table2[1Y Return vs Nifty]))/_xlfn.STDEV.P(Table2[1Y Return vs Nifty])</f>
        <v>-0.62448667545584424</v>
      </c>
      <c r="I690">
        <v>-2.1732750851239899</v>
      </c>
      <c r="J690">
        <f>(Table2[[#This Row],[1M Return vs Nifty]]-AVERAGE(Table2[1M Return vs Nifty]))/_xlfn.STDEV.P(Table2[1M Return vs Nifty])</f>
        <v>-0.28166021448496703</v>
      </c>
      <c r="K690">
        <v>-26.16178797908</v>
      </c>
      <c r="L690">
        <f>(Table2[[#This Row],[6M Return vs Nifty]]-AVERAGE(Table2[6M Return vs Nifty]))/_xlfn.STDEV.P(Table2[6M Return vs Nifty])</f>
        <v>-1.1608019366376934</v>
      </c>
      <c r="M690">
        <v>1.16862646296701</v>
      </c>
      <c r="N690">
        <f>(Table2[[#This Row],[1W Return vs Nifty]]-AVERAGE(Table2[1W Return vs Nifty]))/_xlfn.STDEV.P(Table2[1W Return vs Nifty])</f>
        <v>-0.3702046208130142</v>
      </c>
      <c r="O690">
        <v>477.41</v>
      </c>
      <c r="P690">
        <v>486.90850399175201</v>
      </c>
      <c r="Q690">
        <v>481.90558168445199</v>
      </c>
      <c r="R690">
        <v>26.533562535155401</v>
      </c>
      <c r="S690" s="1">
        <f>(Table2[[#This Row],[Close Price]]-Table2[[#This Row],[20D EMA]])/Table2[[#This Row],[20D EMA]]</f>
        <v>-3.5839215768417108E-2</v>
      </c>
      <c r="T690" s="1">
        <f>(Table2[[#This Row],[Close Price]]-Table2[[#This Row],[50D EMA]])/Table2[[#This Row],[50D EMA]]</f>
        <v>-5.4647852263025452E-2</v>
      </c>
      <c r="U690" s="1">
        <f>(Table2[[#This Row],[Close Price]]-Table2[[#This Row],[200D EMA]])/Table2[[#This Row],[200D EMA]]</f>
        <v>-4.4833640666563486E-2</v>
      </c>
      <c r="V690">
        <v>0.63406729355070302</v>
      </c>
      <c r="W690">
        <v>457</v>
      </c>
      <c r="X690">
        <v>470.15</v>
      </c>
      <c r="Y690">
        <v>457</v>
      </c>
      <c r="Z690">
        <v>478.25</v>
      </c>
      <c r="AA690">
        <v>457</v>
      </c>
      <c r="AB690">
        <v>478.25</v>
      </c>
      <c r="AC690" s="1">
        <f>(Table2[[#This Row],[Close Price]]/Table2[[#This Row],[Day Low]])-1</f>
        <v>7.2210065645514909E-3</v>
      </c>
      <c r="AD690" s="1">
        <f>(Table2[[#This Row],[Day High]]/Table2[[#This Row],[Close Price]])-1</f>
        <v>2.1399087551596807E-2</v>
      </c>
      <c r="AE690" s="1">
        <f>(Table2[[#This Row],[Close Price]]/Table2[[#This Row],[Current Week Low]])-1</f>
        <v>7.2210065645514909E-3</v>
      </c>
      <c r="AF690" s="1">
        <f>(Table2[[#This Row],[Current Week High]]/Table2[[#This Row],[Close Price]])-1</f>
        <v>3.899630675646315E-2</v>
      </c>
      <c r="AG690" s="1">
        <f>(Table2[[#This Row],[Close Price]]/Table2[[#This Row],[Current Month Low]])-1</f>
        <v>7.2210065645514909E-3</v>
      </c>
      <c r="AH690" s="1">
        <f>(Table2[[#This Row],[Current Month High]]/Table2[[#This Row],[Close Price]])-1</f>
        <v>3.899630675646315E-2</v>
      </c>
      <c r="AI690">
        <v>24.918531392569999</v>
      </c>
      <c r="AJ690">
        <v>17.169403080055901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</v>
      </c>
      <c r="AM690">
        <v>0</v>
      </c>
      <c r="AN690">
        <v>-6.46</v>
      </c>
      <c r="AO690" t="s">
        <v>3174</v>
      </c>
      <c r="AP690">
        <v>-8.9779302059794994E-2</v>
      </c>
      <c r="AQ690">
        <f>(Table2[[#This Row],[Sharpe Ratio]]-AVERAGE(Table2[Sharpe Ratio]))/_xlfn.STDEV.P(Table2[Sharpe Ratio])</f>
        <v>-1.7655022718894564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523</v>
      </c>
      <c r="AT690">
        <f>_xlfn.RANK.AVG(Table2[[#This Row],[6M Return vs Nifty Z-Score]],Table2[6M Return vs Nifty Z-Score])</f>
        <v>678</v>
      </c>
      <c r="AU690">
        <f>_xlfn.RANK.AVG(Table2[[#This Row],[Sharpe Ratio Z-Score]],Table2[Sharpe Ratio Z-Score])</f>
        <v>705</v>
      </c>
      <c r="AV690">
        <f>(Table2[[#This Row],[Rank 1Y]]+Table2[[#This Row],[Rank 6M]]+Table2[[#This Row],[Rank Sharpe]])/3</f>
        <v>635.33333333333337</v>
      </c>
    </row>
    <row r="691" spans="1:48" x14ac:dyDescent="0.3">
      <c r="A691" t="s">
        <v>1793</v>
      </c>
      <c r="B691" t="s">
        <v>1794</v>
      </c>
      <c r="C691" t="s">
        <v>3140</v>
      </c>
      <c r="D691" t="s">
        <v>436</v>
      </c>
      <c r="E691">
        <v>4445.8308527279996</v>
      </c>
      <c r="F691">
        <v>88.98</v>
      </c>
      <c r="G691">
        <v>-29.670026188037799</v>
      </c>
      <c r="H691">
        <f>(Table2[[#This Row],[1Y Return vs Nifty]]-AVERAGE(Table2[1Y Return vs Nifty]))/_xlfn.STDEV.P(Table2[1Y Return vs Nifty])</f>
        <v>-0.92903335215787397</v>
      </c>
      <c r="I691">
        <v>-9.3494067551103708</v>
      </c>
      <c r="J691">
        <f>(Table2[[#This Row],[1M Return vs Nifty]]-AVERAGE(Table2[1M Return vs Nifty]))/_xlfn.STDEV.P(Table2[1M Return vs Nifty])</f>
        <v>-0.93825499116736244</v>
      </c>
      <c r="K691">
        <v>-31.157567528822401</v>
      </c>
      <c r="L691">
        <f>(Table2[[#This Row],[6M Return vs Nifty]]-AVERAGE(Table2[6M Return vs Nifty]))/_xlfn.STDEV.P(Table2[6M Return vs Nifty])</f>
        <v>-1.3264373714042836</v>
      </c>
      <c r="M691">
        <v>2.09126688601035</v>
      </c>
      <c r="N691">
        <f>(Table2[[#This Row],[1W Return vs Nifty]]-AVERAGE(Table2[1W Return vs Nifty]))/_xlfn.STDEV.P(Table2[1W Return vs Nifty])</f>
        <v>-0.14693383236499385</v>
      </c>
      <c r="O691">
        <v>94.15</v>
      </c>
      <c r="P691">
        <v>98.015960507319093</v>
      </c>
      <c r="Q691">
        <v>99.874604712580194</v>
      </c>
      <c r="R691">
        <v>17.500662060262002</v>
      </c>
      <c r="S691" s="1">
        <f>(Table2[[#This Row],[Close Price]]-Table2[[#This Row],[20D EMA]])/Table2[[#This Row],[20D EMA]]</f>
        <v>-5.4912373871481693E-2</v>
      </c>
      <c r="T691" s="1">
        <f>(Table2[[#This Row],[Close Price]]-Table2[[#This Row],[50D EMA]])/Table2[[#This Row],[50D EMA]]</f>
        <v>-9.2188664586359395E-2</v>
      </c>
      <c r="U691" s="1">
        <f>(Table2[[#This Row],[Close Price]]-Table2[[#This Row],[200D EMA]])/Table2[[#This Row],[200D EMA]]</f>
        <v>-0.10908283185633381</v>
      </c>
      <c r="V691">
        <v>0.76408577889747298</v>
      </c>
      <c r="W691">
        <v>88.16</v>
      </c>
      <c r="X691">
        <v>90.98</v>
      </c>
      <c r="Y691">
        <v>88.16</v>
      </c>
      <c r="Z691">
        <v>93</v>
      </c>
      <c r="AA691">
        <v>88.16</v>
      </c>
      <c r="AB691">
        <v>93</v>
      </c>
      <c r="AC691" s="1">
        <f>(Table2[[#This Row],[Close Price]]/Table2[[#This Row],[Day Low]])-1</f>
        <v>9.3012704174229022E-3</v>
      </c>
      <c r="AD691" s="1">
        <f>(Table2[[#This Row],[Day High]]/Table2[[#This Row],[Close Price]])-1</f>
        <v>2.2476961114857197E-2</v>
      </c>
      <c r="AE691" s="1">
        <f>(Table2[[#This Row],[Close Price]]/Table2[[#This Row],[Current Week Low]])-1</f>
        <v>9.3012704174229022E-3</v>
      </c>
      <c r="AF691" s="1">
        <f>(Table2[[#This Row],[Current Week High]]/Table2[[#This Row],[Close Price]])-1</f>
        <v>4.5178691840862983E-2</v>
      </c>
      <c r="AG691" s="1">
        <f>(Table2[[#This Row],[Close Price]]/Table2[[#This Row],[Current Month Low]])-1</f>
        <v>9.3012704174229022E-3</v>
      </c>
      <c r="AH691" s="1">
        <f>(Table2[[#This Row],[Current Month High]]/Table2[[#This Row],[Close Price]])-1</f>
        <v>4.5178691840862983E-2</v>
      </c>
      <c r="AI691">
        <v>36.603731175545001</v>
      </c>
      <c r="AJ691">
        <v>4.3753665689149503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-0.18</v>
      </c>
      <c r="AM691" t="s">
        <v>3174</v>
      </c>
      <c r="AN691">
        <v>-8.68</v>
      </c>
      <c r="AO691" t="s">
        <v>3174</v>
      </c>
      <c r="AP691">
        <v>-6.151797011178E-3</v>
      </c>
      <c r="AQ691">
        <f>(Table2[[#This Row],[Sharpe Ratio]]-AVERAGE(Table2[Sharpe Ratio]))/_xlfn.STDEV.P(Table2[Sharpe Ratio])</f>
        <v>-0.78914223016573337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631</v>
      </c>
      <c r="AT691">
        <f>_xlfn.RANK.AVG(Table2[[#This Row],[6M Return vs Nifty Z-Score]],Table2[6M Return vs Nifty Z-Score])</f>
        <v>701</v>
      </c>
      <c r="AU691">
        <f>_xlfn.RANK.AVG(Table2[[#This Row],[Sharpe Ratio Z-Score]],Table2[Sharpe Ratio Z-Score])</f>
        <v>574</v>
      </c>
      <c r="AV691">
        <f>(Table2[[#This Row],[Rank 1Y]]+Table2[[#This Row],[Rank 6M]]+Table2[[#This Row],[Rank Sharpe]])/3</f>
        <v>635.33333333333337</v>
      </c>
    </row>
    <row r="692" spans="1:48" x14ac:dyDescent="0.3">
      <c r="A692" t="s">
        <v>52</v>
      </c>
      <c r="B692" t="s">
        <v>53</v>
      </c>
      <c r="C692" t="s">
        <v>3129</v>
      </c>
      <c r="D692" t="s">
        <v>54</v>
      </c>
      <c r="E692">
        <v>446014.45803357498</v>
      </c>
      <c r="F692">
        <v>7211.35</v>
      </c>
      <c r="G692">
        <v>-36.8847850442531</v>
      </c>
      <c r="H692">
        <f>(Table2[[#This Row],[1Y Return vs Nifty]]-AVERAGE(Table2[1Y Return vs Nifty]))/_xlfn.STDEV.P(Table2[1Y Return vs Nifty])</f>
        <v>-1.0518989867824637</v>
      </c>
      <c r="I692">
        <v>3.1950834965074599</v>
      </c>
      <c r="J692">
        <f>(Table2[[#This Row],[1M Return vs Nifty]]-AVERAGE(Table2[1M Return vs Nifty]))/_xlfn.STDEV.P(Table2[1M Return vs Nifty])</f>
        <v>0.20952868312120135</v>
      </c>
      <c r="K692">
        <v>-12.092894969495999</v>
      </c>
      <c r="L692">
        <f>(Table2[[#This Row],[6M Return vs Nifty]]-AVERAGE(Table2[6M Return vs Nifty]))/_xlfn.STDEV.P(Table2[6M Return vs Nifty])</f>
        <v>-0.69434676440191101</v>
      </c>
      <c r="M692">
        <v>0.33798881718502599</v>
      </c>
      <c r="N692">
        <f>(Table2[[#This Row],[1W Return vs Nifty]]-AVERAGE(Table2[1W Return vs Nifty]))/_xlfn.STDEV.P(Table2[1W Return vs Nifty])</f>
        <v>-0.57121155423634995</v>
      </c>
      <c r="O692">
        <v>7462.72</v>
      </c>
      <c r="P692">
        <v>7247.7885136596797</v>
      </c>
      <c r="Q692">
        <v>7061.3105791605503</v>
      </c>
      <c r="R692">
        <v>28.909012906644602</v>
      </c>
      <c r="S692" s="1">
        <f>(Table2[[#This Row],[Close Price]]-Table2[[#This Row],[20D EMA]])/Table2[[#This Row],[20D EMA]]</f>
        <v>-3.3683429098237627E-2</v>
      </c>
      <c r="T692" s="1">
        <f>(Table2[[#This Row],[Close Price]]-Table2[[#This Row],[50D EMA]])/Table2[[#This Row],[50D EMA]]</f>
        <v>-5.0275354462957604E-3</v>
      </c>
      <c r="U692" s="1">
        <f>(Table2[[#This Row],[Close Price]]-Table2[[#This Row],[200D EMA]])/Table2[[#This Row],[200D EMA]]</f>
        <v>2.1248098232960991E-2</v>
      </c>
      <c r="V692">
        <v>1.0006945700110701</v>
      </c>
      <c r="W692">
        <v>7155</v>
      </c>
      <c r="X692">
        <v>7430</v>
      </c>
      <c r="Y692">
        <v>7155</v>
      </c>
      <c r="Z692">
        <v>7824</v>
      </c>
      <c r="AA692">
        <v>7155</v>
      </c>
      <c r="AB692">
        <v>7814.65</v>
      </c>
      <c r="AC692" s="1">
        <f>(Table2[[#This Row],[Close Price]]/Table2[[#This Row],[Day Low]])-1</f>
        <v>7.8756114605171845E-3</v>
      </c>
      <c r="AD692" s="1">
        <f>(Table2[[#This Row],[Day High]]/Table2[[#This Row],[Close Price]])-1</f>
        <v>3.0320259036102692E-2</v>
      </c>
      <c r="AE692" s="1">
        <f>(Table2[[#This Row],[Close Price]]/Table2[[#This Row],[Current Week Low]])-1</f>
        <v>7.8756114605171845E-3</v>
      </c>
      <c r="AF692" s="1">
        <f>(Table2[[#This Row],[Current Week High]]/Table2[[#This Row],[Close Price]])-1</f>
        <v>8.4956353526038697E-2</v>
      </c>
      <c r="AG692" s="1">
        <f>(Table2[[#This Row],[Close Price]]/Table2[[#This Row],[Current Month Low]])-1</f>
        <v>7.8756114605171845E-3</v>
      </c>
      <c r="AH692" s="1">
        <f>(Table2[[#This Row],[Current Month High]]/Table2[[#This Row],[Close Price]])-1</f>
        <v>8.3659786309081996E-2</v>
      </c>
      <c r="AI692">
        <v>13.598702046080099</v>
      </c>
      <c r="AJ692">
        <v>16.541420213969399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0.02</v>
      </c>
      <c r="AM692" t="s">
        <v>3175</v>
      </c>
      <c r="AN692">
        <v>-2.09</v>
      </c>
      <c r="AO692" t="s">
        <v>3174</v>
      </c>
      <c r="AP692">
        <v>-6.5851203160135999E-2</v>
      </c>
      <c r="AQ692">
        <f>(Table2[[#This Row],[Sharpe Ratio]]-AVERAGE(Table2[Sharpe Ratio]))/_xlfn.STDEV.P(Table2[Sharpe Ratio])</f>
        <v>-1.4861391649014066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-3.5940677872009297</v>
      </c>
      <c r="AS692">
        <f>_xlfn.RANK.AVG(Table2[[#This Row],[1Y Return vs Nifty Z-Score]],Table2[1Y Return vs Nifty Z-Score])</f>
        <v>673</v>
      </c>
      <c r="AT692">
        <f>_xlfn.RANK.AVG(Table2[[#This Row],[6M Return vs Nifty Z-Score]],Table2[6M Return vs Nifty Z-Score])</f>
        <v>554</v>
      </c>
      <c r="AU692">
        <f>_xlfn.RANK.AVG(Table2[[#This Row],[Sharpe Ratio Z-Score]],Table2[Sharpe Ratio Z-Score])</f>
        <v>680</v>
      </c>
      <c r="AV692">
        <f>(Table2[[#This Row],[Rank 1Y]]+Table2[[#This Row],[Rank 6M]]+Table2[[#This Row],[Rank Sharpe]])/3</f>
        <v>635.66666666666663</v>
      </c>
    </row>
    <row r="693" spans="1:48" x14ac:dyDescent="0.3">
      <c r="A693" t="s">
        <v>1120</v>
      </c>
      <c r="B693" t="s">
        <v>1121</v>
      </c>
      <c r="C693" t="s">
        <v>3129</v>
      </c>
      <c r="D693" t="s">
        <v>579</v>
      </c>
      <c r="E693">
        <v>11420.527698730901</v>
      </c>
      <c r="F693">
        <v>157.51</v>
      </c>
      <c r="G693">
        <v>-24.728580108363001</v>
      </c>
      <c r="H693">
        <f>(Table2[[#This Row],[1Y Return vs Nifty]]-AVERAGE(Table2[1Y Return vs Nifty]))/_xlfn.STDEV.P(Table2[1Y Return vs Nifty])</f>
        <v>-0.84488169572109562</v>
      </c>
      <c r="I693">
        <v>0.474166951813138</v>
      </c>
      <c r="J693">
        <f>(Table2[[#This Row],[1M Return vs Nifty]]-AVERAGE(Table2[1M Return vs Nifty]))/_xlfn.STDEV.P(Table2[1M Return vs Nifty])</f>
        <v>-3.9427115517091132E-2</v>
      </c>
      <c r="K693">
        <v>-25.570126726651999</v>
      </c>
      <c r="L693">
        <f>(Table2[[#This Row],[6M Return vs Nifty]]-AVERAGE(Table2[6M Return vs Nifty]))/_xlfn.STDEV.P(Table2[6M Return vs Nifty])</f>
        <v>-1.1411853647284085</v>
      </c>
      <c r="M693">
        <v>-0.62377119785170698</v>
      </c>
      <c r="N693">
        <f>(Table2[[#This Row],[1W Return vs Nifty]]-AVERAGE(Table2[1W Return vs Nifty]))/_xlfn.STDEV.P(Table2[1W Return vs Nifty])</f>
        <v>-0.80394893652741883</v>
      </c>
      <c r="O693">
        <v>163.41999999999999</v>
      </c>
      <c r="P693">
        <v>164.22940989705401</v>
      </c>
      <c r="Q693">
        <v>164.686856529572</v>
      </c>
      <c r="R693">
        <v>33.887627486659802</v>
      </c>
      <c r="S693" s="1">
        <f>(Table2[[#This Row],[Close Price]]-Table2[[#This Row],[20D EMA]])/Table2[[#This Row],[20D EMA]]</f>
        <v>-3.6164484151266656E-2</v>
      </c>
      <c r="T693" s="1">
        <f>(Table2[[#This Row],[Close Price]]-Table2[[#This Row],[50D EMA]])/Table2[[#This Row],[50D EMA]]</f>
        <v>-4.09147783047265E-2</v>
      </c>
      <c r="U693" s="1">
        <f>(Table2[[#This Row],[Close Price]]-Table2[[#This Row],[200D EMA]])/Table2[[#This Row],[200D EMA]]</f>
        <v>-4.3578805745698924E-2</v>
      </c>
      <c r="V693">
        <v>1.0720736493537499</v>
      </c>
      <c r="W693">
        <v>156</v>
      </c>
      <c r="X693">
        <v>161.04</v>
      </c>
      <c r="Y693">
        <v>156</v>
      </c>
      <c r="Z693">
        <v>165.84</v>
      </c>
      <c r="AA693">
        <v>156</v>
      </c>
      <c r="AB693">
        <v>164.34</v>
      </c>
      <c r="AC693" s="1">
        <f>(Table2[[#This Row],[Close Price]]/Table2[[#This Row],[Day Low]])-1</f>
        <v>9.6794871794871895E-3</v>
      </c>
      <c r="AD693" s="1">
        <f>(Table2[[#This Row],[Day High]]/Table2[[#This Row],[Close Price]])-1</f>
        <v>2.2411275474573111E-2</v>
      </c>
      <c r="AE693" s="1">
        <f>(Table2[[#This Row],[Close Price]]/Table2[[#This Row],[Current Week Low]])-1</f>
        <v>9.6794871794871895E-3</v>
      </c>
      <c r="AF693" s="1">
        <f>(Table2[[#This Row],[Current Week High]]/Table2[[#This Row],[Close Price]])-1</f>
        <v>5.2885531077391912E-2</v>
      </c>
      <c r="AG693" s="1">
        <f>(Table2[[#This Row],[Close Price]]/Table2[[#This Row],[Current Month Low]])-1</f>
        <v>9.6794871794871895E-3</v>
      </c>
      <c r="AH693" s="1">
        <f>(Table2[[#This Row],[Current Month High]]/Table2[[#This Row],[Close Price]])-1</f>
        <v>4.3362326201511037E-2</v>
      </c>
      <c r="AI693">
        <v>32.878787554538498</v>
      </c>
      <c r="AJ693">
        <v>19.642992783896599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-0.06</v>
      </c>
      <c r="AM693" t="s">
        <v>3174</v>
      </c>
      <c r="AN693">
        <v>-4.13</v>
      </c>
      <c r="AO693" t="s">
        <v>3174</v>
      </c>
      <c r="AP693">
        <v>-3.4545826686497E-2</v>
      </c>
      <c r="AQ693">
        <f>(Table2[[#This Row],[Sharpe Ratio]]-AVERAGE(Table2[Sharpe Ratio]))/_xlfn.STDEV.P(Table2[Sharpe Ratio])</f>
        <v>-1.1206455553263057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601</v>
      </c>
      <c r="AT693">
        <f>_xlfn.RANK.AVG(Table2[[#This Row],[6M Return vs Nifty Z-Score]],Table2[6M Return vs Nifty Z-Score])</f>
        <v>675</v>
      </c>
      <c r="AU693">
        <f>_xlfn.RANK.AVG(Table2[[#This Row],[Sharpe Ratio Z-Score]],Table2[Sharpe Ratio Z-Score])</f>
        <v>637</v>
      </c>
      <c r="AV693">
        <f>(Table2[[#This Row],[Rank 1Y]]+Table2[[#This Row],[Rank 6M]]+Table2[[#This Row],[Rank Sharpe]])/3</f>
        <v>637.66666666666663</v>
      </c>
    </row>
    <row r="694" spans="1:48" x14ac:dyDescent="0.3">
      <c r="A694" t="s">
        <v>732</v>
      </c>
      <c r="B694" t="s">
        <v>733</v>
      </c>
      <c r="C694" t="s">
        <v>3138</v>
      </c>
      <c r="D694" t="s">
        <v>100</v>
      </c>
      <c r="E694">
        <v>23613.272806379999</v>
      </c>
      <c r="F694">
        <v>292.10000000000002</v>
      </c>
      <c r="G694">
        <v>-38.198260050568798</v>
      </c>
      <c r="H694">
        <f>(Table2[[#This Row],[1Y Return vs Nifty]]-AVERAGE(Table2[1Y Return vs Nifty]))/_xlfn.STDEV.P(Table2[1Y Return vs Nifty])</f>
        <v>-1.0742671550651071</v>
      </c>
      <c r="I694">
        <v>2.3301891364538601</v>
      </c>
      <c r="J694">
        <f>(Table2[[#This Row],[1M Return vs Nifty]]-AVERAGE(Table2[1M Return vs Nifty]))/_xlfn.STDEV.P(Table2[1M Return vs Nifty])</f>
        <v>0.13039341285178971</v>
      </c>
      <c r="K694">
        <v>-8.6483803235008399</v>
      </c>
      <c r="L694">
        <f>(Table2[[#This Row],[6M Return vs Nifty]]-AVERAGE(Table2[6M Return vs Nifty]))/_xlfn.STDEV.P(Table2[6M Return vs Nifty])</f>
        <v>-0.58014363048285822</v>
      </c>
      <c r="M694">
        <v>2.6892724826618402</v>
      </c>
      <c r="N694">
        <f>(Table2[[#This Row],[1W Return vs Nifty]]-AVERAGE(Table2[1W Return vs Nifty]))/_xlfn.STDEV.P(Table2[1W Return vs Nifty])</f>
        <v>-2.2217888363794719E-3</v>
      </c>
      <c r="O694">
        <v>304.56</v>
      </c>
      <c r="P694">
        <v>299.45719604878099</v>
      </c>
      <c r="Q694">
        <v>295.09897657429798</v>
      </c>
      <c r="R694">
        <v>27.943296540591099</v>
      </c>
      <c r="S694" s="1">
        <f>(Table2[[#This Row],[Close Price]]-Table2[[#This Row],[20D EMA]])/Table2[[#This Row],[20D EMA]]</f>
        <v>-4.0911478854741196E-2</v>
      </c>
      <c r="T694" s="1">
        <f>(Table2[[#This Row],[Close Price]]-Table2[[#This Row],[50D EMA]])/Table2[[#This Row],[50D EMA]]</f>
        <v>-2.4568439649660281E-2</v>
      </c>
      <c r="U694" s="1">
        <f>(Table2[[#This Row],[Close Price]]-Table2[[#This Row],[200D EMA]])/Table2[[#This Row],[200D EMA]]</f>
        <v>-1.0162612588874548E-2</v>
      </c>
      <c r="V694">
        <v>0.59381572223797396</v>
      </c>
      <c r="W694">
        <v>291.45</v>
      </c>
      <c r="X694">
        <v>301.25</v>
      </c>
      <c r="Y694">
        <v>291.45</v>
      </c>
      <c r="Z694">
        <v>313.5</v>
      </c>
      <c r="AA694">
        <v>291.45</v>
      </c>
      <c r="AB694">
        <v>313.5</v>
      </c>
      <c r="AC694" s="1">
        <f>(Table2[[#This Row],[Close Price]]/Table2[[#This Row],[Day Low]])-1</f>
        <v>2.2302281694974724E-3</v>
      </c>
      <c r="AD694" s="1">
        <f>(Table2[[#This Row],[Day High]]/Table2[[#This Row],[Close Price]])-1</f>
        <v>3.1324888736733891E-2</v>
      </c>
      <c r="AE694" s="1">
        <f>(Table2[[#This Row],[Close Price]]/Table2[[#This Row],[Current Week Low]])-1</f>
        <v>2.2302281694974724E-3</v>
      </c>
      <c r="AF694" s="1">
        <f>(Table2[[#This Row],[Current Week High]]/Table2[[#This Row],[Close Price]])-1</f>
        <v>7.3262581307771191E-2</v>
      </c>
      <c r="AG694" s="1">
        <f>(Table2[[#This Row],[Close Price]]/Table2[[#This Row],[Current Month Low]])-1</f>
        <v>2.2302281694974724E-3</v>
      </c>
      <c r="AH694" s="1">
        <f>(Table2[[#This Row],[Current Month High]]/Table2[[#This Row],[Close Price]])-1</f>
        <v>7.3262581307771191E-2</v>
      </c>
      <c r="AI694">
        <v>22.321122903115299</v>
      </c>
      <c r="AJ694">
        <v>15.981735159817299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0.04</v>
      </c>
      <c r="AM694" t="s">
        <v>3175</v>
      </c>
      <c r="AN694">
        <v>-5.48</v>
      </c>
      <c r="AO694" t="s">
        <v>3174</v>
      </c>
      <c r="AP694">
        <v>-0.105764389809613</v>
      </c>
      <c r="AQ694">
        <f>(Table2[[#This Row],[Sharpe Ratio]]-AVERAGE(Table2[Sharpe Ratio]))/_xlfn.STDEV.P(Table2[Sharpe Ratio])</f>
        <v>-1.9521298764472677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-3.4783690379798222</v>
      </c>
      <c r="AS694">
        <f>_xlfn.RANK.AVG(Table2[[#This Row],[1Y Return vs Nifty Z-Score]],Table2[1Y Return vs Nifty Z-Score])</f>
        <v>677</v>
      </c>
      <c r="AT694">
        <f>_xlfn.RANK.AVG(Table2[[#This Row],[6M Return vs Nifty Z-Score]],Table2[6M Return vs Nifty Z-Score])</f>
        <v>519</v>
      </c>
      <c r="AU694">
        <f>_xlfn.RANK.AVG(Table2[[#This Row],[Sharpe Ratio Z-Score]],Table2[Sharpe Ratio Z-Score])</f>
        <v>718</v>
      </c>
      <c r="AV694">
        <f>(Table2[[#This Row],[Rank 1Y]]+Table2[[#This Row],[Rank 6M]]+Table2[[#This Row],[Rank Sharpe]])/3</f>
        <v>638</v>
      </c>
    </row>
    <row r="695" spans="1:48" x14ac:dyDescent="0.3">
      <c r="A695" t="s">
        <v>1095</v>
      </c>
      <c r="B695" t="s">
        <v>1096</v>
      </c>
      <c r="C695" t="s">
        <v>3129</v>
      </c>
      <c r="D695" t="s">
        <v>24</v>
      </c>
      <c r="E695">
        <v>12008.897477680999</v>
      </c>
      <c r="F695">
        <v>197.69</v>
      </c>
      <c r="G695">
        <v>-49.403711224001597</v>
      </c>
      <c r="H695">
        <f>(Table2[[#This Row],[1Y Return vs Nifty]]-AVERAGE(Table2[1Y Return vs Nifty]))/_xlfn.STDEV.P(Table2[1Y Return vs Nifty])</f>
        <v>-1.2650933347221902</v>
      </c>
      <c r="I695">
        <v>-9.3195218844615901</v>
      </c>
      <c r="J695">
        <f>(Table2[[#This Row],[1M Return vs Nifty]]-AVERAGE(Table2[1M Return vs Nifty]))/_xlfn.STDEV.P(Table2[1M Return vs Nifty])</f>
        <v>-0.93552061408619946</v>
      </c>
      <c r="K695">
        <v>-33.471615191091303</v>
      </c>
      <c r="L695">
        <f>(Table2[[#This Row],[6M Return vs Nifty]]-AVERAGE(Table2[6M Return vs Nifty]))/_xlfn.STDEV.P(Table2[6M Return vs Nifty])</f>
        <v>-1.4031597901567856</v>
      </c>
      <c r="M695">
        <v>-0.22698377474849299</v>
      </c>
      <c r="N695">
        <f>(Table2[[#This Row],[1W Return vs Nifty]]-AVERAGE(Table2[1W Return vs Nifty]))/_xlfn.STDEV.P(Table2[1W Return vs Nifty])</f>
        <v>-0.70792990398785771</v>
      </c>
      <c r="O695">
        <v>209.39</v>
      </c>
      <c r="P695">
        <v>218.784601715501</v>
      </c>
      <c r="Q695">
        <v>233.693586718462</v>
      </c>
      <c r="R695">
        <v>18.472326033254699</v>
      </c>
      <c r="S695" s="1">
        <f>(Table2[[#This Row],[Close Price]]-Table2[[#This Row],[20D EMA]])/Table2[[#This Row],[20D EMA]]</f>
        <v>-5.5876593915659724E-2</v>
      </c>
      <c r="T695" s="1">
        <f>(Table2[[#This Row],[Close Price]]-Table2[[#This Row],[50D EMA]])/Table2[[#This Row],[50D EMA]]</f>
        <v>-9.6417213780573094E-2</v>
      </c>
      <c r="U695" s="1">
        <f>(Table2[[#This Row],[Close Price]]-Table2[[#This Row],[200D EMA]])/Table2[[#This Row],[200D EMA]]</f>
        <v>-0.15406322109231288</v>
      </c>
      <c r="V695">
        <v>0.89593997640175005</v>
      </c>
      <c r="W695">
        <v>196.75</v>
      </c>
      <c r="X695">
        <v>203</v>
      </c>
      <c r="Y695">
        <v>196.75</v>
      </c>
      <c r="Z695">
        <v>208.52</v>
      </c>
      <c r="AA695">
        <v>196.75</v>
      </c>
      <c r="AB695">
        <v>205.55</v>
      </c>
      <c r="AC695" s="1">
        <f>(Table2[[#This Row],[Close Price]]/Table2[[#This Row],[Day Low]])-1</f>
        <v>4.7776365946632371E-3</v>
      </c>
      <c r="AD695" s="1">
        <f>(Table2[[#This Row],[Day High]]/Table2[[#This Row],[Close Price]])-1</f>
        <v>2.6860235722595993E-2</v>
      </c>
      <c r="AE695" s="1">
        <f>(Table2[[#This Row],[Close Price]]/Table2[[#This Row],[Current Week Low]])-1</f>
        <v>4.7776365946632371E-3</v>
      </c>
      <c r="AF695" s="1">
        <f>(Table2[[#This Row],[Current Week High]]/Table2[[#This Row],[Close Price]])-1</f>
        <v>5.4782740654560236E-2</v>
      </c>
      <c r="AG695" s="1">
        <f>(Table2[[#This Row],[Close Price]]/Table2[[#This Row],[Current Month Low]])-1</f>
        <v>4.7776365946632371E-3</v>
      </c>
      <c r="AH695" s="1">
        <f>(Table2[[#This Row],[Current Month High]]/Table2[[#This Row],[Close Price]])-1</f>
        <v>3.9759218979209976E-2</v>
      </c>
      <c r="AI695">
        <v>52.106833931913599</v>
      </c>
      <c r="AJ695">
        <v>0.47776365946632299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-0.17</v>
      </c>
      <c r="AM695" t="s">
        <v>3174</v>
      </c>
      <c r="AN695">
        <v>-8.6</v>
      </c>
      <c r="AO695" t="s">
        <v>3174</v>
      </c>
      <c r="AP695">
        <v>5.2827823019360003E-3</v>
      </c>
      <c r="AQ695">
        <f>(Table2[[#This Row],[Sharpe Ratio]]-AVERAGE(Table2[Sharpe Ratio]))/_xlfn.STDEV.P(Table2[Sharpe Ratio])</f>
        <v>-0.65564229699476473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709</v>
      </c>
      <c r="AT695">
        <f>_xlfn.RANK.AVG(Table2[[#This Row],[6M Return vs Nifty Z-Score]],Table2[6M Return vs Nifty Z-Score])</f>
        <v>707</v>
      </c>
      <c r="AU695">
        <f>_xlfn.RANK.AVG(Table2[[#This Row],[Sharpe Ratio Z-Score]],Table2[Sharpe Ratio Z-Score])</f>
        <v>499</v>
      </c>
      <c r="AV695">
        <f>(Table2[[#This Row],[Rank 1Y]]+Table2[[#This Row],[Rank 6M]]+Table2[[#This Row],[Rank Sharpe]])/3</f>
        <v>638.33333333333337</v>
      </c>
    </row>
    <row r="696" spans="1:48" x14ac:dyDescent="0.3">
      <c r="A696" t="s">
        <v>1324</v>
      </c>
      <c r="B696" t="s">
        <v>1325</v>
      </c>
      <c r="C696" t="s">
        <v>3129</v>
      </c>
      <c r="D696" t="s">
        <v>24</v>
      </c>
      <c r="E696">
        <v>8566.0533917640005</v>
      </c>
      <c r="F696">
        <v>75.239999999999995</v>
      </c>
      <c r="G696">
        <v>-46.382270884705797</v>
      </c>
      <c r="H696">
        <f>(Table2[[#This Row],[1Y Return vs Nifty]]-AVERAGE(Table2[1Y Return vs Nifty]))/_xlfn.STDEV.P(Table2[1Y Return vs Nifty])</f>
        <v>-1.2136389213223424</v>
      </c>
      <c r="I696">
        <v>-8.8722948417529608</v>
      </c>
      <c r="J696">
        <f>(Table2[[#This Row],[1M Return vs Nifty]]-AVERAGE(Table2[1M Return vs Nifty]))/_xlfn.STDEV.P(Table2[1M Return vs Nifty])</f>
        <v>-0.89460066532581706</v>
      </c>
      <c r="K696">
        <v>-34.601371425187899</v>
      </c>
      <c r="L696">
        <f>(Table2[[#This Row],[6M Return vs Nifty]]-AVERAGE(Table2[6M Return vs Nifty]))/_xlfn.STDEV.P(Table2[6M Return vs Nifty])</f>
        <v>-1.4406169403676081</v>
      </c>
      <c r="M696">
        <v>-3.2106093750402001</v>
      </c>
      <c r="N696">
        <f>(Table2[[#This Row],[1W Return vs Nifty]]-AVERAGE(Table2[1W Return vs Nifty]))/_xlfn.STDEV.P(Table2[1W Return vs Nifty])</f>
        <v>-1.4299408018124975</v>
      </c>
      <c r="O696">
        <v>80</v>
      </c>
      <c r="P696">
        <v>82.806192281489004</v>
      </c>
      <c r="Q696">
        <v>89.5920856107454</v>
      </c>
      <c r="R696">
        <v>18.847027631529599</v>
      </c>
      <c r="S696" s="1">
        <f>(Table2[[#This Row],[Close Price]]-Table2[[#This Row],[20D EMA]])/Table2[[#This Row],[20D EMA]]</f>
        <v>-5.9500000000000067E-2</v>
      </c>
      <c r="T696" s="1">
        <f>(Table2[[#This Row],[Close Price]]-Table2[[#This Row],[50D EMA]])/Table2[[#This Row],[50D EMA]]</f>
        <v>-9.1372300464785422E-2</v>
      </c>
      <c r="U696" s="1">
        <f>(Table2[[#This Row],[Close Price]]-Table2[[#This Row],[200D EMA]])/Table2[[#This Row],[200D EMA]]</f>
        <v>-0.16019367685111752</v>
      </c>
      <c r="V696">
        <v>0.78873849407714502</v>
      </c>
      <c r="W696">
        <v>74.099999999999994</v>
      </c>
      <c r="X696">
        <v>76</v>
      </c>
      <c r="Y696">
        <v>73.010000000000005</v>
      </c>
      <c r="Z696">
        <v>79.150000000000006</v>
      </c>
      <c r="AA696">
        <v>73.010000000000005</v>
      </c>
      <c r="AB696">
        <v>78.25</v>
      </c>
      <c r="AC696" s="1">
        <f>(Table2[[#This Row],[Close Price]]/Table2[[#This Row],[Day Low]])-1</f>
        <v>1.538461538461533E-2</v>
      </c>
      <c r="AD696" s="1">
        <f>(Table2[[#This Row],[Day High]]/Table2[[#This Row],[Close Price]])-1</f>
        <v>1.0101010101010166E-2</v>
      </c>
      <c r="AE696" s="1">
        <f>(Table2[[#This Row],[Close Price]]/Table2[[#This Row],[Current Week Low]])-1</f>
        <v>3.0543761128612346E-2</v>
      </c>
      <c r="AF696" s="1">
        <f>(Table2[[#This Row],[Current Week High]]/Table2[[#This Row],[Close Price]])-1</f>
        <v>5.1967038809144217E-2</v>
      </c>
      <c r="AG696" s="1">
        <f>(Table2[[#This Row],[Close Price]]/Table2[[#This Row],[Current Month Low]])-1</f>
        <v>3.0543761128612346E-2</v>
      </c>
      <c r="AH696" s="1">
        <f>(Table2[[#This Row],[Current Month High]]/Table2[[#This Row],[Close Price]])-1</f>
        <v>4.0005316321105822E-2</v>
      </c>
      <c r="AI696">
        <v>54.837852206273197</v>
      </c>
      <c r="AJ696">
        <v>3.0543761128612301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-0.16</v>
      </c>
      <c r="AM696" t="s">
        <v>3174</v>
      </c>
      <c r="AN696">
        <v>-10.9</v>
      </c>
      <c r="AO696" t="s">
        <v>3174</v>
      </c>
      <c r="AP696">
        <v>5.9998292246799998E-4</v>
      </c>
      <c r="AQ696">
        <f>(Table2[[#This Row],[Sharpe Ratio]]-AVERAGE(Table2[Sharpe Ratio]))/_xlfn.STDEV.P(Table2[Sharpe Ratio])</f>
        <v>-0.71031447924943336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696</v>
      </c>
      <c r="AT696">
        <f>_xlfn.RANK.AVG(Table2[[#This Row],[6M Return vs Nifty Z-Score]],Table2[6M Return vs Nifty Z-Score])</f>
        <v>709</v>
      </c>
      <c r="AU696">
        <f>_xlfn.RANK.AVG(Table2[[#This Row],[Sharpe Ratio Z-Score]],Table2[Sharpe Ratio Z-Score])</f>
        <v>514</v>
      </c>
      <c r="AV696">
        <f>(Table2[[#This Row],[Rank 1Y]]+Table2[[#This Row],[Rank 6M]]+Table2[[#This Row],[Rank Sharpe]])/3</f>
        <v>639.66666666666663</v>
      </c>
    </row>
    <row r="697" spans="1:48" x14ac:dyDescent="0.3">
      <c r="A697" t="s">
        <v>2006</v>
      </c>
      <c r="B697" t="s">
        <v>2007</v>
      </c>
      <c r="C697" t="s">
        <v>3139</v>
      </c>
      <c r="D697" t="s">
        <v>1443</v>
      </c>
      <c r="E697">
        <v>3347.674254694</v>
      </c>
      <c r="F697">
        <v>125.02</v>
      </c>
      <c r="G697">
        <v>-36.639890050489001</v>
      </c>
      <c r="H697">
        <f>(Table2[[#This Row],[1Y Return vs Nifty]]-AVERAGE(Table2[1Y Return vs Nifty]))/_xlfn.STDEV.P(Table2[1Y Return vs Nifty])</f>
        <v>-1.0477284830380051</v>
      </c>
      <c r="I697">
        <v>-3.8856010262177998</v>
      </c>
      <c r="J697">
        <f>(Table2[[#This Row],[1M Return vs Nifty]]-AVERAGE(Table2[1M Return vs Nifty]))/_xlfn.STDEV.P(Table2[1M Return vs Nifty])</f>
        <v>-0.43833296250633885</v>
      </c>
      <c r="K697">
        <v>-10.281078527866001</v>
      </c>
      <c r="L697">
        <f>(Table2[[#This Row],[6M Return vs Nifty]]-AVERAGE(Table2[6M Return vs Nifty]))/_xlfn.STDEV.P(Table2[6M Return vs Nifty])</f>
        <v>-0.63427585834239208</v>
      </c>
      <c r="M697">
        <v>1.39118912264082</v>
      </c>
      <c r="N697">
        <f>(Table2[[#This Row],[1W Return vs Nifty]]-AVERAGE(Table2[1W Return vs Nifty]))/_xlfn.STDEV.P(Table2[1W Return vs Nifty])</f>
        <v>-0.31634643374101146</v>
      </c>
      <c r="O697">
        <v>129.86000000000001</v>
      </c>
      <c r="P697">
        <v>130.602424840477</v>
      </c>
      <c r="Q697">
        <v>136.65735494926699</v>
      </c>
      <c r="R697">
        <v>29.844354394057</v>
      </c>
      <c r="S697" s="1">
        <f>(Table2[[#This Row],[Close Price]]-Table2[[#This Row],[20D EMA]])/Table2[[#This Row],[20D EMA]]</f>
        <v>-3.7270907130756328E-2</v>
      </c>
      <c r="T697" s="1">
        <f>(Table2[[#This Row],[Close Price]]-Table2[[#This Row],[50D EMA]])/Table2[[#This Row],[50D EMA]]</f>
        <v>-4.2743653858614027E-2</v>
      </c>
      <c r="U697" s="1">
        <f>(Table2[[#This Row],[Close Price]]-Table2[[#This Row],[200D EMA]])/Table2[[#This Row],[200D EMA]]</f>
        <v>-8.5157179820927104E-2</v>
      </c>
      <c r="V697">
        <v>1.2019401925012501</v>
      </c>
      <c r="W697">
        <v>124.34</v>
      </c>
      <c r="X697">
        <v>128.47999999999999</v>
      </c>
      <c r="Y697">
        <v>124.34</v>
      </c>
      <c r="Z697">
        <v>131.6</v>
      </c>
      <c r="AA697">
        <v>124.34</v>
      </c>
      <c r="AB697">
        <v>131.6</v>
      </c>
      <c r="AC697" s="1">
        <f>(Table2[[#This Row],[Close Price]]/Table2[[#This Row],[Day Low]])-1</f>
        <v>5.468875663503292E-3</v>
      </c>
      <c r="AD697" s="1">
        <f>(Table2[[#This Row],[Day High]]/Table2[[#This Row],[Close Price]])-1</f>
        <v>2.7675571908494678E-2</v>
      </c>
      <c r="AE697" s="1">
        <f>(Table2[[#This Row],[Close Price]]/Table2[[#This Row],[Current Week Low]])-1</f>
        <v>5.468875663503292E-3</v>
      </c>
      <c r="AF697" s="1">
        <f>(Table2[[#This Row],[Current Week High]]/Table2[[#This Row],[Close Price]])-1</f>
        <v>5.2631578947368363E-2</v>
      </c>
      <c r="AG697" s="1">
        <f>(Table2[[#This Row],[Close Price]]/Table2[[#This Row],[Current Month Low]])-1</f>
        <v>5.468875663503292E-3</v>
      </c>
      <c r="AH697" s="1">
        <f>(Table2[[#This Row],[Current Month High]]/Table2[[#This Row],[Close Price]])-1</f>
        <v>5.2631578947368363E-2</v>
      </c>
      <c r="AI697">
        <v>27.819548872180398</v>
      </c>
      <c r="AJ697">
        <v>19.693633317376701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-0.16</v>
      </c>
      <c r="AM697" t="s">
        <v>3174</v>
      </c>
      <c r="AN697">
        <v>-5.09</v>
      </c>
      <c r="AO697" t="s">
        <v>3174</v>
      </c>
      <c r="AP697">
        <v>-0.101146839612531</v>
      </c>
      <c r="AQ697">
        <f>(Table2[[#This Row],[Sharpe Ratio]]-AVERAGE(Table2[Sharpe Ratio]))/_xlfn.STDEV.P(Table2[Sharpe Ratio])</f>
        <v>-1.8982194853568795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672</v>
      </c>
      <c r="AT697">
        <f>_xlfn.RANK.AVG(Table2[[#This Row],[6M Return vs Nifty Z-Score]],Table2[6M Return vs Nifty Z-Score])</f>
        <v>536</v>
      </c>
      <c r="AU697">
        <f>_xlfn.RANK.AVG(Table2[[#This Row],[Sharpe Ratio Z-Score]],Table2[Sharpe Ratio Z-Score])</f>
        <v>714</v>
      </c>
      <c r="AV697">
        <f>(Table2[[#This Row],[Rank 1Y]]+Table2[[#This Row],[Rank 6M]]+Table2[[#This Row],[Rank Sharpe]])/3</f>
        <v>640.66666666666663</v>
      </c>
    </row>
    <row r="698" spans="1:48" x14ac:dyDescent="0.3">
      <c r="A698" t="s">
        <v>563</v>
      </c>
      <c r="B698" t="s">
        <v>564</v>
      </c>
      <c r="C698" t="s">
        <v>3137</v>
      </c>
      <c r="D698" t="s">
        <v>77</v>
      </c>
      <c r="E698">
        <v>36337.353118749998</v>
      </c>
      <c r="F698">
        <v>1937.5</v>
      </c>
      <c r="G698">
        <v>-44.6726879302852</v>
      </c>
      <c r="H698">
        <f>(Table2[[#This Row],[1Y Return vs Nifty]]-AVERAGE(Table2[1Y Return vs Nifty]))/_xlfn.STDEV.P(Table2[1Y Return vs Nifty])</f>
        <v>-1.1845251284951135</v>
      </c>
      <c r="I698">
        <v>2.95864042706524</v>
      </c>
      <c r="J698">
        <f>(Table2[[#This Row],[1M Return vs Nifty]]-AVERAGE(Table2[1M Return vs Nifty]))/_xlfn.STDEV.P(Table2[1M Return vs Nifty])</f>
        <v>0.18789484311965507</v>
      </c>
      <c r="K698">
        <v>-15.493108702993499</v>
      </c>
      <c r="L698">
        <f>(Table2[[#This Row],[6M Return vs Nifty]]-AVERAGE(Table2[6M Return vs Nifty]))/_xlfn.STDEV.P(Table2[6M Return vs Nifty])</f>
        <v>-0.80708109834109165</v>
      </c>
      <c r="M698">
        <v>5.55989195396109</v>
      </c>
      <c r="N698">
        <f>(Table2[[#This Row],[1W Return vs Nifty]]-AVERAGE(Table2[1W Return vs Nifty]))/_xlfn.STDEV.P(Table2[1W Return vs Nifty])</f>
        <v>0.69244262937447965</v>
      </c>
      <c r="O698">
        <v>1897.58</v>
      </c>
      <c r="P698">
        <v>1866.48191671776</v>
      </c>
      <c r="Q698">
        <v>1917.90739871286</v>
      </c>
      <c r="R698">
        <v>60.639498786235499</v>
      </c>
      <c r="S698" s="1">
        <f>(Table2[[#This Row],[Close Price]]-Table2[[#This Row],[20D EMA]])/Table2[[#This Row],[20D EMA]]</f>
        <v>2.1037321219658761E-2</v>
      </c>
      <c r="T698" s="1">
        <f>(Table2[[#This Row],[Close Price]]-Table2[[#This Row],[50D EMA]])/Table2[[#This Row],[50D EMA]]</f>
        <v>3.804916760572024E-2</v>
      </c>
      <c r="U698" s="1">
        <f>(Table2[[#This Row],[Close Price]]-Table2[[#This Row],[200D EMA]])/Table2[[#This Row],[200D EMA]]</f>
        <v>1.0215613798814775E-2</v>
      </c>
      <c r="V698">
        <v>1.13497301203597</v>
      </c>
      <c r="W698">
        <v>1912.55</v>
      </c>
      <c r="X698">
        <v>1982</v>
      </c>
      <c r="Y698">
        <v>1889.45</v>
      </c>
      <c r="Z698">
        <v>1982</v>
      </c>
      <c r="AA698">
        <v>1912.55</v>
      </c>
      <c r="AB698">
        <v>1982</v>
      </c>
      <c r="AC698" s="1">
        <f>(Table2[[#This Row],[Close Price]]/Table2[[#This Row],[Day Low]])-1</f>
        <v>1.3045410577501304E-2</v>
      </c>
      <c r="AD698" s="1">
        <f>(Table2[[#This Row],[Day High]]/Table2[[#This Row],[Close Price]])-1</f>
        <v>2.2967741935483899E-2</v>
      </c>
      <c r="AE698" s="1">
        <f>(Table2[[#This Row],[Close Price]]/Table2[[#This Row],[Current Week Low]])-1</f>
        <v>2.5430680885972112E-2</v>
      </c>
      <c r="AF698" s="1">
        <f>(Table2[[#This Row],[Current Week High]]/Table2[[#This Row],[Close Price]])-1</f>
        <v>2.2967741935483899E-2</v>
      </c>
      <c r="AG698" s="1">
        <f>(Table2[[#This Row],[Close Price]]/Table2[[#This Row],[Current Month Low]])-1</f>
        <v>1.3045410577501304E-2</v>
      </c>
      <c r="AH698" s="1">
        <f>(Table2[[#This Row],[Current Month High]]/Table2[[#This Row],[Close Price]])-1</f>
        <v>2.2967741935483899E-2</v>
      </c>
      <c r="AI698">
        <v>25.455483870967701</v>
      </c>
      <c r="AJ698">
        <v>17.324694198861501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0.03</v>
      </c>
      <c r="AM698" t="s">
        <v>3175</v>
      </c>
      <c r="AN698">
        <v>6.34</v>
      </c>
      <c r="AO698" t="s">
        <v>3175</v>
      </c>
      <c r="AP698">
        <v>-4.0341978438208997E-2</v>
      </c>
      <c r="AQ698">
        <f>(Table2[[#This Row],[Sharpe Ratio]]-AVERAGE(Table2[Sharpe Ratio]))/_xlfn.STDEV.P(Table2[Sharpe Ratio])</f>
        <v>-1.1883162452846945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694</v>
      </c>
      <c r="AT698">
        <f>_xlfn.RANK.AVG(Table2[[#This Row],[6M Return vs Nifty Z-Score]],Table2[6M Return vs Nifty Z-Score])</f>
        <v>585</v>
      </c>
      <c r="AU698">
        <f>_xlfn.RANK.AVG(Table2[[#This Row],[Sharpe Ratio Z-Score]],Table2[Sharpe Ratio Z-Score])</f>
        <v>645</v>
      </c>
      <c r="AV698">
        <f>(Table2[[#This Row],[Rank 1Y]]+Table2[[#This Row],[Rank 6M]]+Table2[[#This Row],[Rank Sharpe]])/3</f>
        <v>641.33333333333337</v>
      </c>
    </row>
    <row r="699" spans="1:48" x14ac:dyDescent="0.3">
      <c r="A699" t="s">
        <v>2182</v>
      </c>
      <c r="B699" t="s">
        <v>2183</v>
      </c>
      <c r="C699" t="s">
        <v>3133</v>
      </c>
      <c r="D699" t="s">
        <v>187</v>
      </c>
      <c r="E699">
        <v>2737.5896217949999</v>
      </c>
      <c r="F699">
        <v>174.61</v>
      </c>
      <c r="G699">
        <v>-19.468089167573599</v>
      </c>
      <c r="H699">
        <f>(Table2[[#This Row],[1Y Return vs Nifty]]-AVERAGE(Table2[1Y Return vs Nifty]))/_xlfn.STDEV.P(Table2[1Y Return vs Nifty])</f>
        <v>-0.75529678086005381</v>
      </c>
      <c r="I699">
        <v>-8.42655625642813</v>
      </c>
      <c r="J699">
        <f>(Table2[[#This Row],[1M Return vs Nifty]]-AVERAGE(Table2[1M Return vs Nifty]))/_xlfn.STDEV.P(Table2[1M Return vs Nifty])</f>
        <v>-0.85381690600404314</v>
      </c>
      <c r="K699">
        <v>-40.667999632890101</v>
      </c>
      <c r="L699">
        <f>(Table2[[#This Row],[6M Return vs Nifty]]-AVERAGE(Table2[6M Return vs Nifty]))/_xlfn.STDEV.P(Table2[6M Return vs Nifty])</f>
        <v>-1.6417564403685296</v>
      </c>
      <c r="M699">
        <v>0.30348375451367399</v>
      </c>
      <c r="N699">
        <f>(Table2[[#This Row],[1W Return vs Nifty]]-AVERAGE(Table2[1W Return vs Nifty]))/_xlfn.STDEV.P(Table2[1W Return vs Nifty])</f>
        <v>-0.57956147296489369</v>
      </c>
      <c r="O699">
        <v>186.81</v>
      </c>
      <c r="P699">
        <v>187.99075332731201</v>
      </c>
      <c r="Q699">
        <v>186.236671549894</v>
      </c>
      <c r="R699">
        <v>27.740018806983802</v>
      </c>
      <c r="S699" s="1">
        <f>(Table2[[#This Row],[Close Price]]-Table2[[#This Row],[20D EMA]])/Table2[[#This Row],[20D EMA]]</f>
        <v>-6.5306996413468169E-2</v>
      </c>
      <c r="T699" s="1">
        <f>(Table2[[#This Row],[Close Price]]-Table2[[#This Row],[50D EMA]])/Table2[[#This Row],[50D EMA]]</f>
        <v>-7.1177720661689522E-2</v>
      </c>
      <c r="U699" s="1">
        <f>(Table2[[#This Row],[Close Price]]-Table2[[#This Row],[200D EMA]])/Table2[[#This Row],[200D EMA]]</f>
        <v>-6.242954973977359E-2</v>
      </c>
      <c r="V699">
        <v>0.43338356129496203</v>
      </c>
      <c r="W699">
        <v>170.6</v>
      </c>
      <c r="X699">
        <v>181.48</v>
      </c>
      <c r="Y699">
        <v>170.6</v>
      </c>
      <c r="Z699">
        <v>184.37</v>
      </c>
      <c r="AA699">
        <v>170.6</v>
      </c>
      <c r="AB699">
        <v>184.37</v>
      </c>
      <c r="AC699" s="1">
        <f>(Table2[[#This Row],[Close Price]]/Table2[[#This Row],[Day Low]])-1</f>
        <v>2.3505275498241662E-2</v>
      </c>
      <c r="AD699" s="1">
        <f>(Table2[[#This Row],[Day High]]/Table2[[#This Row],[Close Price]])-1</f>
        <v>3.9344825611362433E-2</v>
      </c>
      <c r="AE699" s="1">
        <f>(Table2[[#This Row],[Close Price]]/Table2[[#This Row],[Current Week Low]])-1</f>
        <v>2.3505275498241662E-2</v>
      </c>
      <c r="AF699" s="1">
        <f>(Table2[[#This Row],[Current Week High]]/Table2[[#This Row],[Close Price]])-1</f>
        <v>5.5895996792852509E-2</v>
      </c>
      <c r="AG699" s="1">
        <f>(Table2[[#This Row],[Close Price]]/Table2[[#This Row],[Current Month Low]])-1</f>
        <v>2.3505275498241662E-2</v>
      </c>
      <c r="AH699" s="1">
        <f>(Table2[[#This Row],[Current Month High]]/Table2[[#This Row],[Close Price]])-1</f>
        <v>5.5895996792852509E-2</v>
      </c>
      <c r="AI699">
        <v>62.0754825038657</v>
      </c>
      <c r="AJ699">
        <v>31.285714285714199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-7.0000000000000007E-2</v>
      </c>
      <c r="AM699" t="s">
        <v>3174</v>
      </c>
      <c r="AN699">
        <v>-13.08</v>
      </c>
      <c r="AO699" t="s">
        <v>3174</v>
      </c>
      <c r="AP699">
        <v>-3.2270157819365999E-2</v>
      </c>
      <c r="AQ699">
        <f>(Table2[[#This Row],[Sharpe Ratio]]-AVERAGE(Table2[Sharpe Ratio]))/_xlfn.STDEV.P(Table2[Sharpe Ratio])</f>
        <v>-1.0940768785641601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574</v>
      </c>
      <c r="AT699">
        <f>_xlfn.RANK.AVG(Table2[[#This Row],[6M Return vs Nifty Z-Score]],Table2[6M Return vs Nifty Z-Score])</f>
        <v>724</v>
      </c>
      <c r="AU699">
        <f>_xlfn.RANK.AVG(Table2[[#This Row],[Sharpe Ratio Z-Score]],Table2[Sharpe Ratio Z-Score])</f>
        <v>633</v>
      </c>
      <c r="AV699">
        <f>(Table2[[#This Row],[Rank 1Y]]+Table2[[#This Row],[Rank 6M]]+Table2[[#This Row],[Rank Sharpe]])/3</f>
        <v>643.66666666666663</v>
      </c>
    </row>
    <row r="700" spans="1:48" x14ac:dyDescent="0.3">
      <c r="A700" t="s">
        <v>2248</v>
      </c>
      <c r="B700" t="s">
        <v>2249</v>
      </c>
      <c r="C700" t="s">
        <v>3139</v>
      </c>
      <c r="D700" t="s">
        <v>607</v>
      </c>
      <c r="E700">
        <v>2497.58194065</v>
      </c>
      <c r="F700">
        <v>169.5</v>
      </c>
      <c r="G700">
        <v>-57.914525006455499</v>
      </c>
      <c r="H700">
        <f>(Table2[[#This Row],[1Y Return vs Nifty]]-AVERAGE(Table2[1Y Return vs Nifty]))/_xlfn.STDEV.P(Table2[1Y Return vs Nifty])</f>
        <v>-1.410030477791369</v>
      </c>
      <c r="I700">
        <v>0.99267827692224997</v>
      </c>
      <c r="J700">
        <f>(Table2[[#This Row],[1M Return vs Nifty]]-AVERAGE(Table2[1M Return vs Nifty]))/_xlfn.STDEV.P(Table2[1M Return vs Nifty])</f>
        <v>8.0151337857225068E-3</v>
      </c>
      <c r="K700">
        <v>-27.606122227214499</v>
      </c>
      <c r="L700">
        <f>(Table2[[#This Row],[6M Return vs Nifty]]-AVERAGE(Table2[6M Return vs Nifty]))/_xlfn.STDEV.P(Table2[6M Return vs Nifty])</f>
        <v>-1.2086889438116528</v>
      </c>
      <c r="M700">
        <v>0.13970851309882701</v>
      </c>
      <c r="N700">
        <f>(Table2[[#This Row],[1W Return vs Nifty]]-AVERAGE(Table2[1W Return vs Nifty]))/_xlfn.STDEV.P(Table2[1W Return vs Nifty])</f>
        <v>-0.61919362690666835</v>
      </c>
      <c r="O700">
        <v>176.42</v>
      </c>
      <c r="P700">
        <v>175.19592738172099</v>
      </c>
      <c r="Q700">
        <v>203.60764776264</v>
      </c>
      <c r="R700">
        <v>34.736677369061603</v>
      </c>
      <c r="S700" s="1">
        <f>(Table2[[#This Row],[Close Price]]-Table2[[#This Row],[20D EMA]])/Table2[[#This Row],[20D EMA]]</f>
        <v>-3.9224577712277449E-2</v>
      </c>
      <c r="T700" s="1">
        <f>(Table2[[#This Row],[Close Price]]-Table2[[#This Row],[50D EMA]])/Table2[[#This Row],[50D EMA]]</f>
        <v>-3.2511756790502166E-2</v>
      </c>
      <c r="U700" s="1">
        <f>(Table2[[#This Row],[Close Price]]-Table2[[#This Row],[200D EMA]])/Table2[[#This Row],[200D EMA]]</f>
        <v>-0.16751653553997012</v>
      </c>
      <c r="V700">
        <v>1.09052877819375</v>
      </c>
      <c r="W700">
        <v>168.51</v>
      </c>
      <c r="X700">
        <v>174.29</v>
      </c>
      <c r="Y700">
        <v>168.51</v>
      </c>
      <c r="Z700">
        <v>179.9</v>
      </c>
      <c r="AA700">
        <v>168.51</v>
      </c>
      <c r="AB700">
        <v>179.9</v>
      </c>
      <c r="AC700" s="1">
        <f>(Table2[[#This Row],[Close Price]]/Table2[[#This Row],[Day Low]])-1</f>
        <v>5.875022253872153E-3</v>
      </c>
      <c r="AD700" s="1">
        <f>(Table2[[#This Row],[Day High]]/Table2[[#This Row],[Close Price]])-1</f>
        <v>2.8259587020649013E-2</v>
      </c>
      <c r="AE700" s="1">
        <f>(Table2[[#This Row],[Close Price]]/Table2[[#This Row],[Current Week Low]])-1</f>
        <v>5.875022253872153E-3</v>
      </c>
      <c r="AF700" s="1">
        <f>(Table2[[#This Row],[Current Week High]]/Table2[[#This Row],[Close Price]])-1</f>
        <v>6.1356932153392441E-2</v>
      </c>
      <c r="AG700" s="1">
        <f>(Table2[[#This Row],[Close Price]]/Table2[[#This Row],[Current Month Low]])-1</f>
        <v>5.875022253872153E-3</v>
      </c>
      <c r="AH700" s="1">
        <f>(Table2[[#This Row],[Current Month High]]/Table2[[#This Row],[Close Price]])-1</f>
        <v>6.1356932153392441E-2</v>
      </c>
      <c r="AI700">
        <v>84.070796460176993</v>
      </c>
      <c r="AJ700">
        <v>17.773763201778699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-0.09</v>
      </c>
      <c r="AM700" t="s">
        <v>3174</v>
      </c>
      <c r="AN700">
        <v>-8.76</v>
      </c>
      <c r="AO700" t="s">
        <v>3174</v>
      </c>
      <c r="AQ700">
        <f>(Table2[[#This Row],[Sharpe Ratio]]-AVERAGE(Table2[Sharpe Ratio]))/_xlfn.STDEV.P(Table2[Sharpe Ratio])</f>
        <v>-0.71731934386752538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721</v>
      </c>
      <c r="AT700">
        <f>_xlfn.RANK.AVG(Table2[[#This Row],[6M Return vs Nifty Z-Score]],Table2[6M Return vs Nifty Z-Score])</f>
        <v>683</v>
      </c>
      <c r="AU700">
        <f>_xlfn.RANK.AVG(Table2[[#This Row],[Sharpe Ratio Z-Score]],Table2[Sharpe Ratio Z-Score])</f>
        <v>541.5</v>
      </c>
      <c r="AV700">
        <f>(Table2[[#This Row],[Rank 1Y]]+Table2[[#This Row],[Rank 6M]]+Table2[[#This Row],[Rank Sharpe]])/3</f>
        <v>648.5</v>
      </c>
    </row>
    <row r="701" spans="1:48" x14ac:dyDescent="0.3">
      <c r="A701" t="s">
        <v>2214</v>
      </c>
      <c r="B701" t="s">
        <v>2215</v>
      </c>
      <c r="C701" t="s">
        <v>3135</v>
      </c>
      <c r="D701" t="s">
        <v>1573</v>
      </c>
      <c r="E701">
        <v>2642.6983854</v>
      </c>
      <c r="F701">
        <v>639.4</v>
      </c>
      <c r="G701">
        <v>-49.040623188978003</v>
      </c>
      <c r="H701">
        <f>(Table2[[#This Row],[1Y Return vs Nifty]]-AVERAGE(Table2[1Y Return vs Nifty]))/_xlfn.STDEV.P(Table2[1Y Return vs Nifty])</f>
        <v>-1.2589100314771569</v>
      </c>
      <c r="I701">
        <v>10.781013412956799</v>
      </c>
      <c r="J701">
        <f>(Table2[[#This Row],[1M Return vs Nifty]]-AVERAGE(Table2[1M Return vs Nifty]))/_xlfn.STDEV.P(Table2[1M Return vs Nifty])</f>
        <v>0.90361878465201795</v>
      </c>
      <c r="K701">
        <v>-30.223259451314501</v>
      </c>
      <c r="L701">
        <f>(Table2[[#This Row],[6M Return vs Nifty]]-AVERAGE(Table2[6M Return vs Nifty]))/_xlfn.STDEV.P(Table2[6M Return vs Nifty])</f>
        <v>-1.2954603190577809</v>
      </c>
      <c r="M701">
        <v>4.2419117361463998</v>
      </c>
      <c r="N701">
        <f>(Table2[[#This Row],[1W Return vs Nifty]]-AVERAGE(Table2[1W Return vs Nifty]))/_xlfn.STDEV.P(Table2[1W Return vs Nifty])</f>
        <v>0.3735031215868867</v>
      </c>
      <c r="O701">
        <v>625.65</v>
      </c>
      <c r="P701">
        <v>623.815958746908</v>
      </c>
      <c r="Q701">
        <v>677.36276649280603</v>
      </c>
      <c r="R701">
        <v>55.510499220378598</v>
      </c>
      <c r="S701" s="1">
        <f>(Table2[[#This Row],[Close Price]]-Table2[[#This Row],[20D EMA]])/Table2[[#This Row],[20D EMA]]</f>
        <v>2.1977143770478703E-2</v>
      </c>
      <c r="T701" s="1">
        <f>(Table2[[#This Row],[Close Price]]-Table2[[#This Row],[50D EMA]])/Table2[[#This Row],[50D EMA]]</f>
        <v>2.4981793162836788E-2</v>
      </c>
      <c r="U701" s="1">
        <f>(Table2[[#This Row],[Close Price]]-Table2[[#This Row],[200D EMA]])/Table2[[#This Row],[200D EMA]]</f>
        <v>-5.6044956071864688E-2</v>
      </c>
      <c r="V701">
        <v>0.937212317685302</v>
      </c>
      <c r="W701">
        <v>637.65</v>
      </c>
      <c r="X701">
        <v>654.95000000000005</v>
      </c>
      <c r="Y701">
        <v>636.04999999999995</v>
      </c>
      <c r="Z701">
        <v>670</v>
      </c>
      <c r="AA701">
        <v>636.04999999999995</v>
      </c>
      <c r="AB701">
        <v>670</v>
      </c>
      <c r="AC701" s="1">
        <f>(Table2[[#This Row],[Close Price]]/Table2[[#This Row],[Day Low]])-1</f>
        <v>2.7444522857367204E-3</v>
      </c>
      <c r="AD701" s="1">
        <f>(Table2[[#This Row],[Day High]]/Table2[[#This Row],[Close Price]])-1</f>
        <v>2.4319674695026716E-2</v>
      </c>
      <c r="AE701" s="1">
        <f>(Table2[[#This Row],[Close Price]]/Table2[[#This Row],[Current Week Low]])-1</f>
        <v>5.2668815344705244E-3</v>
      </c>
      <c r="AF701" s="1">
        <f>(Table2[[#This Row],[Current Week High]]/Table2[[#This Row],[Close Price]])-1</f>
        <v>4.7857366280888325E-2</v>
      </c>
      <c r="AG701" s="1">
        <f>(Table2[[#This Row],[Close Price]]/Table2[[#This Row],[Current Month Low]])-1</f>
        <v>5.2668815344705244E-3</v>
      </c>
      <c r="AH701" s="1">
        <f>(Table2[[#This Row],[Current Month High]]/Table2[[#This Row],[Close Price]])-1</f>
        <v>4.7857366280888325E-2</v>
      </c>
      <c r="AI701">
        <v>41.538942758836399</v>
      </c>
      <c r="AJ701">
        <v>18.144863266814401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-0.04</v>
      </c>
      <c r="AM701" t="s">
        <v>3174</v>
      </c>
      <c r="AN701">
        <v>8.15</v>
      </c>
      <c r="AO701" t="s">
        <v>3175</v>
      </c>
      <c r="AQ701">
        <f>(Table2[[#This Row],[Sharpe Ratio]]-AVERAGE(Table2[Sharpe Ratio]))/_xlfn.STDEV.P(Table2[Sharpe Ratio])</f>
        <v>-0.71731934386752538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707</v>
      </c>
      <c r="AT701">
        <f>_xlfn.RANK.AVG(Table2[[#This Row],[6M Return vs Nifty Z-Score]],Table2[6M Return vs Nifty Z-Score])</f>
        <v>698</v>
      </c>
      <c r="AU701">
        <f>_xlfn.RANK.AVG(Table2[[#This Row],[Sharpe Ratio Z-Score]],Table2[Sharpe Ratio Z-Score])</f>
        <v>541.5</v>
      </c>
      <c r="AV701">
        <f>(Table2[[#This Row],[Rank 1Y]]+Table2[[#This Row],[Rank 6M]]+Table2[[#This Row],[Rank Sharpe]])/3</f>
        <v>648.83333333333337</v>
      </c>
    </row>
    <row r="702" spans="1:48" x14ac:dyDescent="0.3">
      <c r="A702" t="s">
        <v>1517</v>
      </c>
      <c r="B702" t="s">
        <v>1518</v>
      </c>
      <c r="C702" t="s">
        <v>3131</v>
      </c>
      <c r="D702" t="s">
        <v>403</v>
      </c>
      <c r="E702">
        <v>6736.2295215599997</v>
      </c>
      <c r="F702">
        <v>294.3</v>
      </c>
      <c r="G702">
        <v>-54.044211474016699</v>
      </c>
      <c r="H702">
        <f>(Table2[[#This Row],[1Y Return vs Nifty]]-AVERAGE(Table2[1Y Return vs Nifty]))/_xlfn.STDEV.P(Table2[1Y Return vs Nifty])</f>
        <v>-1.3441199549539251</v>
      </c>
      <c r="I702">
        <v>-3.4157482185250001</v>
      </c>
      <c r="J702">
        <f>(Table2[[#This Row],[1M Return vs Nifty]]-AVERAGE(Table2[1M Return vs Nifty]))/_xlfn.STDEV.P(Table2[1M Return vs Nifty])</f>
        <v>-0.39534282331603665</v>
      </c>
      <c r="K702">
        <v>-18.205931900300001</v>
      </c>
      <c r="L702">
        <f>(Table2[[#This Row],[6M Return vs Nifty]]-AVERAGE(Table2[6M Return vs Nifty]))/_xlfn.STDEV.P(Table2[6M Return vs Nifty])</f>
        <v>-0.89702494899677654</v>
      </c>
      <c r="M702">
        <v>0.39492299857687302</v>
      </c>
      <c r="N702">
        <f>(Table2[[#This Row],[1W Return vs Nifty]]-AVERAGE(Table2[1W Return vs Nifty]))/_xlfn.STDEV.P(Table2[1W Return vs Nifty])</f>
        <v>-0.55743398796944998</v>
      </c>
      <c r="O702">
        <v>302.41000000000003</v>
      </c>
      <c r="P702">
        <v>301.71391310732997</v>
      </c>
      <c r="Q702">
        <v>313.70172678354498</v>
      </c>
      <c r="R702">
        <v>30.647500146958699</v>
      </c>
      <c r="S702" s="1">
        <f>(Table2[[#This Row],[Close Price]]-Table2[[#This Row],[20D EMA]])/Table2[[#This Row],[20D EMA]]</f>
        <v>-2.6817896233590204E-2</v>
      </c>
      <c r="T702" s="1">
        <f>(Table2[[#This Row],[Close Price]]-Table2[[#This Row],[50D EMA]])/Table2[[#This Row],[50D EMA]]</f>
        <v>-2.4572659016531922E-2</v>
      </c>
      <c r="U702" s="1">
        <f>(Table2[[#This Row],[Close Price]]-Table2[[#This Row],[200D EMA]])/Table2[[#This Row],[200D EMA]]</f>
        <v>-6.184768883000831E-2</v>
      </c>
      <c r="V702">
        <v>0.58512427908367703</v>
      </c>
      <c r="W702">
        <v>288.3</v>
      </c>
      <c r="X702">
        <v>298.7</v>
      </c>
      <c r="Y702">
        <v>288.3</v>
      </c>
      <c r="Z702">
        <v>312.39999999999998</v>
      </c>
      <c r="AA702">
        <v>288.3</v>
      </c>
      <c r="AB702">
        <v>306.8</v>
      </c>
      <c r="AC702" s="1">
        <f>(Table2[[#This Row],[Close Price]]/Table2[[#This Row],[Day Low]])-1</f>
        <v>2.0811654526534884E-2</v>
      </c>
      <c r="AD702" s="1">
        <f>(Table2[[#This Row],[Day High]]/Table2[[#This Row],[Close Price]])-1</f>
        <v>1.4950730547060642E-2</v>
      </c>
      <c r="AE702" s="1">
        <f>(Table2[[#This Row],[Close Price]]/Table2[[#This Row],[Current Week Low]])-1</f>
        <v>2.0811654526534884E-2</v>
      </c>
      <c r="AF702" s="1">
        <f>(Table2[[#This Row],[Current Week High]]/Table2[[#This Row],[Close Price]])-1</f>
        <v>6.1501868841318252E-2</v>
      </c>
      <c r="AG702" s="1">
        <f>(Table2[[#This Row],[Close Price]]/Table2[[#This Row],[Current Month Low]])-1</f>
        <v>2.0811654526534884E-2</v>
      </c>
      <c r="AH702" s="1">
        <f>(Table2[[#This Row],[Current Month High]]/Table2[[#This Row],[Close Price]])-1</f>
        <v>4.2473666326877435E-2</v>
      </c>
      <c r="AI702">
        <v>37.716615698266999</v>
      </c>
      <c r="AJ702">
        <v>14.003486345148101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-0.12</v>
      </c>
      <c r="AM702" t="s">
        <v>3174</v>
      </c>
      <c r="AN702">
        <v>-6.12</v>
      </c>
      <c r="AO702" t="s">
        <v>3174</v>
      </c>
      <c r="AP702">
        <v>-2.6745642317403E-2</v>
      </c>
      <c r="AQ702">
        <f>(Table2[[#This Row],[Sharpe Ratio]]-AVERAGE(Table2[Sharpe Ratio]))/_xlfn.STDEV.P(Table2[Sharpe Ratio])</f>
        <v>-1.0295775707961694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715</v>
      </c>
      <c r="AT702">
        <f>_xlfn.RANK.AVG(Table2[[#This Row],[6M Return vs Nifty Z-Score]],Table2[6M Return vs Nifty Z-Score])</f>
        <v>618</v>
      </c>
      <c r="AU702">
        <f>_xlfn.RANK.AVG(Table2[[#This Row],[Sharpe Ratio Z-Score]],Table2[Sharpe Ratio Z-Score])</f>
        <v>620</v>
      </c>
      <c r="AV702">
        <f>(Table2[[#This Row],[Rank 1Y]]+Table2[[#This Row],[Rank 6M]]+Table2[[#This Row],[Rank Sharpe]])/3</f>
        <v>651</v>
      </c>
    </row>
    <row r="703" spans="1:48" x14ac:dyDescent="0.3">
      <c r="A703" t="s">
        <v>1238</v>
      </c>
      <c r="B703" t="s">
        <v>1239</v>
      </c>
      <c r="C703" t="s">
        <v>3137</v>
      </c>
      <c r="D703" t="s">
        <v>77</v>
      </c>
      <c r="E703">
        <v>9569.8394984250008</v>
      </c>
      <c r="F703">
        <v>1242.75</v>
      </c>
      <c r="G703">
        <v>-29.531654350843802</v>
      </c>
      <c r="H703">
        <f>(Table2[[#This Row],[1Y Return vs Nifty]]-AVERAGE(Table2[1Y Return vs Nifty]))/_xlfn.STDEV.P(Table2[1Y Return vs Nifty])</f>
        <v>-0.92667691254154994</v>
      </c>
      <c r="I703">
        <v>-4.0474353480373804</v>
      </c>
      <c r="J703">
        <f>(Table2[[#This Row],[1M Return vs Nifty]]-AVERAGE(Table2[1M Return vs Nifty]))/_xlfn.STDEV.P(Table2[1M Return vs Nifty])</f>
        <v>-0.45314032325183584</v>
      </c>
      <c r="K703">
        <v>-28.987232583890201</v>
      </c>
      <c r="L703">
        <f>(Table2[[#This Row],[6M Return vs Nifty]]-AVERAGE(Table2[6M Return vs Nifty]))/_xlfn.STDEV.P(Table2[6M Return vs Nifty])</f>
        <v>-1.254479758260304</v>
      </c>
      <c r="M703">
        <v>4.6376660823093596</v>
      </c>
      <c r="N703">
        <f>(Table2[[#This Row],[1W Return vs Nifty]]-AVERAGE(Table2[1W Return vs Nifty]))/_xlfn.STDEV.P(Table2[1W Return vs Nifty])</f>
        <v>0.46927215868161648</v>
      </c>
      <c r="O703">
        <v>1290.6600000000001</v>
      </c>
      <c r="P703">
        <v>1344.4087560298101</v>
      </c>
      <c r="Q703">
        <v>1401.8921677727601</v>
      </c>
      <c r="R703">
        <v>34.341499601778402</v>
      </c>
      <c r="S703" s="1">
        <f>(Table2[[#This Row],[Close Price]]-Table2[[#This Row],[20D EMA]])/Table2[[#This Row],[20D EMA]]</f>
        <v>-3.712054297801131E-2</v>
      </c>
      <c r="T703" s="1">
        <f>(Table2[[#This Row],[Close Price]]-Table2[[#This Row],[50D EMA]])/Table2[[#This Row],[50D EMA]]</f>
        <v>-7.5615957999276798E-2</v>
      </c>
      <c r="U703" s="1">
        <f>(Table2[[#This Row],[Close Price]]-Table2[[#This Row],[200D EMA]])/Table2[[#This Row],[200D EMA]]</f>
        <v>-0.113519549813589</v>
      </c>
      <c r="V703">
        <v>0.96662941403152403</v>
      </c>
      <c r="W703">
        <v>1234</v>
      </c>
      <c r="X703">
        <v>1271.8</v>
      </c>
      <c r="Y703">
        <v>1234</v>
      </c>
      <c r="Z703">
        <v>1298</v>
      </c>
      <c r="AA703">
        <v>1234</v>
      </c>
      <c r="AB703">
        <v>1298</v>
      </c>
      <c r="AC703" s="1">
        <f>(Table2[[#This Row],[Close Price]]/Table2[[#This Row],[Day Low]])-1</f>
        <v>7.0907617504052389E-3</v>
      </c>
      <c r="AD703" s="1">
        <f>(Table2[[#This Row],[Day High]]/Table2[[#This Row],[Close Price]])-1</f>
        <v>2.3375578354455806E-2</v>
      </c>
      <c r="AE703" s="1">
        <f>(Table2[[#This Row],[Close Price]]/Table2[[#This Row],[Current Week Low]])-1</f>
        <v>7.0907617504052389E-3</v>
      </c>
      <c r="AF703" s="1">
        <f>(Table2[[#This Row],[Current Week High]]/Table2[[#This Row],[Close Price]])-1</f>
        <v>4.4457855562261006E-2</v>
      </c>
      <c r="AG703" s="1">
        <f>(Table2[[#This Row],[Close Price]]/Table2[[#This Row],[Current Month Low]])-1</f>
        <v>7.0907617504052389E-3</v>
      </c>
      <c r="AH703" s="1">
        <f>(Table2[[#This Row],[Current Month High]]/Table2[[#This Row],[Close Price]])-1</f>
        <v>4.4457855562261006E-2</v>
      </c>
      <c r="AI703">
        <v>45.001005833836203</v>
      </c>
      <c r="AJ703">
        <v>9.2191413630970693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-0.19</v>
      </c>
      <c r="AM703" t="s">
        <v>3174</v>
      </c>
      <c r="AN703">
        <v>-6.17</v>
      </c>
      <c r="AO703" t="s">
        <v>3174</v>
      </c>
      <c r="AP703">
        <v>-3.1861866513913997E-2</v>
      </c>
      <c r="AQ703">
        <f>(Table2[[#This Row],[Sharpe Ratio]]-AVERAGE(Table2[Sharpe Ratio]))/_xlfn.STDEV.P(Table2[Sharpe Ratio])</f>
        <v>-1.0893100340218673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630</v>
      </c>
      <c r="AT703">
        <f>_xlfn.RANK.AVG(Table2[[#This Row],[6M Return vs Nifty Z-Score]],Table2[6M Return vs Nifty Z-Score])</f>
        <v>693</v>
      </c>
      <c r="AU703">
        <f>_xlfn.RANK.AVG(Table2[[#This Row],[Sharpe Ratio Z-Score]],Table2[Sharpe Ratio Z-Score])</f>
        <v>631</v>
      </c>
      <c r="AV703">
        <f>(Table2[[#This Row],[Rank 1Y]]+Table2[[#This Row],[Rank 6M]]+Table2[[#This Row],[Rank Sharpe]])/3</f>
        <v>651.33333333333337</v>
      </c>
    </row>
    <row r="704" spans="1:48" x14ac:dyDescent="0.3">
      <c r="A704" t="s">
        <v>1172</v>
      </c>
      <c r="B704" t="s">
        <v>1173</v>
      </c>
      <c r="C704" t="s">
        <v>3138</v>
      </c>
      <c r="D704" t="s">
        <v>325</v>
      </c>
      <c r="E704">
        <v>10708.110997919999</v>
      </c>
      <c r="F704">
        <v>928.9</v>
      </c>
      <c r="G704">
        <v>-41.884604732695401</v>
      </c>
      <c r="H704">
        <f>(Table2[[#This Row],[1Y Return vs Nifty]]-AVERAGE(Table2[1Y Return vs Nifty]))/_xlfn.STDEV.P(Table2[1Y Return vs Nifty])</f>
        <v>-1.1370447319517252</v>
      </c>
      <c r="I704">
        <v>-2.3215539943741801</v>
      </c>
      <c r="J704">
        <f>(Table2[[#This Row],[1M Return vs Nifty]]-AVERAGE(Table2[1M Return vs Nifty]))/_xlfn.STDEV.P(Table2[1M Return vs Nifty])</f>
        <v>-0.2952272951606234</v>
      </c>
      <c r="K704">
        <v>-16.172642310482601</v>
      </c>
      <c r="L704">
        <f>(Table2[[#This Row],[6M Return vs Nifty]]-AVERAGE(Table2[6M Return vs Nifty]))/_xlfn.STDEV.P(Table2[6M Return vs Nifty])</f>
        <v>-0.82961108458133148</v>
      </c>
      <c r="M704">
        <v>1.49970712023738</v>
      </c>
      <c r="N704">
        <f>(Table2[[#This Row],[1W Return vs Nifty]]-AVERAGE(Table2[1W Return vs Nifty]))/_xlfn.STDEV.P(Table2[1W Return vs Nifty])</f>
        <v>-0.29008604206614313</v>
      </c>
      <c r="O704">
        <v>972.57</v>
      </c>
      <c r="P704">
        <v>981.45962087893895</v>
      </c>
      <c r="Q704">
        <v>994.38237417958703</v>
      </c>
      <c r="R704">
        <v>22.5676139267187</v>
      </c>
      <c r="S704" s="1">
        <f>(Table2[[#This Row],[Close Price]]-Table2[[#This Row],[20D EMA]])/Table2[[#This Row],[20D EMA]]</f>
        <v>-4.4901652323226161E-2</v>
      </c>
      <c r="T704" s="1">
        <f>(Table2[[#This Row],[Close Price]]-Table2[[#This Row],[50D EMA]])/Table2[[#This Row],[50D EMA]]</f>
        <v>-5.355250461742847E-2</v>
      </c>
      <c r="U704" s="1">
        <f>(Table2[[#This Row],[Close Price]]-Table2[[#This Row],[200D EMA]])/Table2[[#This Row],[200D EMA]]</f>
        <v>-6.585230780424195E-2</v>
      </c>
      <c r="V704">
        <v>0.69304001494732104</v>
      </c>
      <c r="W704">
        <v>919.2</v>
      </c>
      <c r="X704">
        <v>952.45</v>
      </c>
      <c r="Y704">
        <v>919.2</v>
      </c>
      <c r="Z704">
        <v>983.4</v>
      </c>
      <c r="AA704">
        <v>919.2</v>
      </c>
      <c r="AB704">
        <v>973.95</v>
      </c>
      <c r="AC704" s="1">
        <f>(Table2[[#This Row],[Close Price]]/Table2[[#This Row],[Day Low]])-1</f>
        <v>1.0552654482158363E-2</v>
      </c>
      <c r="AD704" s="1">
        <f>(Table2[[#This Row],[Day High]]/Table2[[#This Row],[Close Price]])-1</f>
        <v>2.5352567553019734E-2</v>
      </c>
      <c r="AE704" s="1">
        <f>(Table2[[#This Row],[Close Price]]/Table2[[#This Row],[Current Week Low]])-1</f>
        <v>1.0552654482158363E-2</v>
      </c>
      <c r="AF704" s="1">
        <f>(Table2[[#This Row],[Current Week High]]/Table2[[#This Row],[Close Price]])-1</f>
        <v>5.8671546991064805E-2</v>
      </c>
      <c r="AG704" s="1">
        <f>(Table2[[#This Row],[Close Price]]/Table2[[#This Row],[Current Month Low]])-1</f>
        <v>1.0552654482158363E-2</v>
      </c>
      <c r="AH704" s="1">
        <f>(Table2[[#This Row],[Current Month High]]/Table2[[#This Row],[Close Price]])-1</f>
        <v>4.8498223705458088E-2</v>
      </c>
      <c r="AI704">
        <v>23.5870384325546</v>
      </c>
      <c r="AJ704">
        <v>13.2597695543498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-0.18</v>
      </c>
      <c r="AM704" t="s">
        <v>3174</v>
      </c>
      <c r="AN704">
        <v>-5.55</v>
      </c>
      <c r="AO704" t="s">
        <v>3174</v>
      </c>
      <c r="AP704">
        <v>-5.9624429221961997E-2</v>
      </c>
      <c r="AQ704">
        <f>(Table2[[#This Row],[Sharpe Ratio]]-AVERAGE(Table2[Sharpe Ratio]))/_xlfn.STDEV.P(Table2[Sharpe Ratio])</f>
        <v>-1.4134409149829692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685</v>
      </c>
      <c r="AT704">
        <f>_xlfn.RANK.AVG(Table2[[#This Row],[6M Return vs Nifty Z-Score]],Table2[6M Return vs Nifty Z-Score])</f>
        <v>596</v>
      </c>
      <c r="AU704">
        <f>_xlfn.RANK.AVG(Table2[[#This Row],[Sharpe Ratio Z-Score]],Table2[Sharpe Ratio Z-Score])</f>
        <v>674</v>
      </c>
      <c r="AV704">
        <f>(Table2[[#This Row],[Rank 1Y]]+Table2[[#This Row],[Rank 6M]]+Table2[[#This Row],[Rank Sharpe]])/3</f>
        <v>651.66666666666663</v>
      </c>
    </row>
    <row r="705" spans="1:48" x14ac:dyDescent="0.3">
      <c r="A705" t="s">
        <v>637</v>
      </c>
      <c r="B705" t="s">
        <v>638</v>
      </c>
      <c r="C705" t="s">
        <v>3140</v>
      </c>
      <c r="D705" t="s">
        <v>436</v>
      </c>
      <c r="E705">
        <v>30204.663255315001</v>
      </c>
      <c r="F705">
        <v>408.15</v>
      </c>
      <c r="G705">
        <v>-29.152965232787199</v>
      </c>
      <c r="H705">
        <f>(Table2[[#This Row],[1Y Return vs Nifty]]-AVERAGE(Table2[1Y Return vs Nifty]))/_xlfn.STDEV.P(Table2[1Y Return vs Nifty])</f>
        <v>-0.92022792654732388</v>
      </c>
      <c r="I705">
        <v>-1.66817174739158</v>
      </c>
      <c r="J705">
        <f>(Table2[[#This Row],[1M Return vs Nifty]]-AVERAGE(Table2[1M Return vs Nifty]))/_xlfn.STDEV.P(Table2[1M Return vs Nifty])</f>
        <v>-0.23544475628385325</v>
      </c>
      <c r="K705">
        <v>-22.3657528788649</v>
      </c>
      <c r="L705">
        <f>(Table2[[#This Row],[6M Return vs Nifty]]-AVERAGE(Table2[6M Return vs Nifty]))/_xlfn.STDEV.P(Table2[6M Return vs Nifty])</f>
        <v>-1.0349441164611031</v>
      </c>
      <c r="M705">
        <v>-2.2500381650767798</v>
      </c>
      <c r="N705">
        <f>(Table2[[#This Row],[1W Return vs Nifty]]-AVERAGE(Table2[1W Return vs Nifty]))/_xlfn.STDEV.P(Table2[1W Return vs Nifty])</f>
        <v>-1.1974910997914454</v>
      </c>
      <c r="O705">
        <v>422.12</v>
      </c>
      <c r="P705">
        <v>417.84262007907398</v>
      </c>
      <c r="Q705">
        <v>417.16273000108998</v>
      </c>
      <c r="R705">
        <v>26.705663699585099</v>
      </c>
      <c r="S705" s="1">
        <f>(Table2[[#This Row],[Close Price]]-Table2[[#This Row],[20D EMA]])/Table2[[#This Row],[20D EMA]]</f>
        <v>-3.3094854543731705E-2</v>
      </c>
      <c r="T705" s="1">
        <f>(Table2[[#This Row],[Close Price]]-Table2[[#This Row],[50D EMA]])/Table2[[#This Row],[50D EMA]]</f>
        <v>-2.3196820078429863E-2</v>
      </c>
      <c r="U705" s="1">
        <f>(Table2[[#This Row],[Close Price]]-Table2[[#This Row],[200D EMA]])/Table2[[#This Row],[200D EMA]]</f>
        <v>-2.160483032860212E-2</v>
      </c>
      <c r="V705">
        <v>0.67271100901958603</v>
      </c>
      <c r="W705">
        <v>403.2</v>
      </c>
      <c r="X705">
        <v>419.5</v>
      </c>
      <c r="Y705">
        <v>403.2</v>
      </c>
      <c r="Z705">
        <v>432</v>
      </c>
      <c r="AA705">
        <v>403.2</v>
      </c>
      <c r="AB705">
        <v>428.45</v>
      </c>
      <c r="AC705" s="1">
        <f>(Table2[[#This Row],[Close Price]]/Table2[[#This Row],[Day Low]])-1</f>
        <v>1.2276785714285587E-2</v>
      </c>
      <c r="AD705" s="1">
        <f>(Table2[[#This Row],[Day High]]/Table2[[#This Row],[Close Price]])-1</f>
        <v>2.780840377312277E-2</v>
      </c>
      <c r="AE705" s="1">
        <f>(Table2[[#This Row],[Close Price]]/Table2[[#This Row],[Current Week Low]])-1</f>
        <v>1.2276785714285587E-2</v>
      </c>
      <c r="AF705" s="1">
        <f>(Table2[[#This Row],[Current Week High]]/Table2[[#This Row],[Close Price]])-1</f>
        <v>5.8434399117971436E-2</v>
      </c>
      <c r="AG705" s="1">
        <f>(Table2[[#This Row],[Close Price]]/Table2[[#This Row],[Current Month Low]])-1</f>
        <v>1.2276785714285587E-2</v>
      </c>
      <c r="AH705" s="1">
        <f>(Table2[[#This Row],[Current Month High]]/Table2[[#This Row],[Close Price]])-1</f>
        <v>4.9736616440034354E-2</v>
      </c>
      <c r="AI705">
        <v>19.563885826289301</v>
      </c>
      <c r="AJ705">
        <v>15.2315076228119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0.09</v>
      </c>
      <c r="AM705" t="s">
        <v>3175</v>
      </c>
      <c r="AN705">
        <v>-4.0599999999999996</v>
      </c>
      <c r="AO705" t="s">
        <v>3174</v>
      </c>
      <c r="AP705">
        <v>-7.1367846952941003E-2</v>
      </c>
      <c r="AQ705">
        <f>(Table2[[#This Row],[Sharpe Ratio]]-AVERAGE(Table2[Sharpe Ratio]))/_xlfn.STDEV.P(Table2[Sharpe Ratio])</f>
        <v>-1.5505465696253278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-4.9386544687090534</v>
      </c>
      <c r="AS705">
        <f>_xlfn.RANK.AVG(Table2[[#This Row],[1Y Return vs Nifty Z-Score]],Table2[1Y Return vs Nifty Z-Score])</f>
        <v>625</v>
      </c>
      <c r="AT705">
        <f>_xlfn.RANK.AVG(Table2[[#This Row],[6M Return vs Nifty Z-Score]],Table2[6M Return vs Nifty Z-Score])</f>
        <v>647</v>
      </c>
      <c r="AU705">
        <f>_xlfn.RANK.AVG(Table2[[#This Row],[Sharpe Ratio Z-Score]],Table2[Sharpe Ratio Z-Score])</f>
        <v>684</v>
      </c>
      <c r="AV705">
        <f>(Table2[[#This Row],[Rank 1Y]]+Table2[[#This Row],[Rank 6M]]+Table2[[#This Row],[Rank Sharpe]])/3</f>
        <v>652</v>
      </c>
    </row>
    <row r="706" spans="1:48" x14ac:dyDescent="0.3">
      <c r="A706" t="s">
        <v>2171</v>
      </c>
      <c r="B706" t="s">
        <v>2172</v>
      </c>
      <c r="C706" t="s">
        <v>3127</v>
      </c>
      <c r="D706" t="s">
        <v>439</v>
      </c>
      <c r="E706">
        <v>2750.9558360400001</v>
      </c>
      <c r="F706">
        <v>82.8</v>
      </c>
      <c r="G706">
        <v>-31.3472483660947</v>
      </c>
      <c r="H706">
        <f>(Table2[[#This Row],[1Y Return vs Nifty]]-AVERAGE(Table2[1Y Return vs Nifty]))/_xlfn.STDEV.P(Table2[1Y Return vs Nifty])</f>
        <v>-0.95759604862774594</v>
      </c>
      <c r="I706">
        <v>-5.7506780377437297</v>
      </c>
      <c r="J706">
        <f>(Table2[[#This Row],[1M Return vs Nifty]]-AVERAGE(Table2[1M Return vs Nifty]))/_xlfn.STDEV.P(Table2[1M Return vs Nifty])</f>
        <v>-0.6089819806953628</v>
      </c>
      <c r="K706">
        <v>-28.303659173027299</v>
      </c>
      <c r="L706">
        <f>(Table2[[#This Row],[6M Return vs Nifty]]-AVERAGE(Table2[6M Return vs Nifty]))/_xlfn.STDEV.P(Table2[6M Return vs Nifty])</f>
        <v>-1.2318158320450259</v>
      </c>
      <c r="M706">
        <v>-2.7708110948915898</v>
      </c>
      <c r="N706">
        <f>(Table2[[#This Row],[1W Return vs Nifty]]-AVERAGE(Table2[1W Return vs Nifty]))/_xlfn.STDEV.P(Table2[1W Return vs Nifty])</f>
        <v>-1.3235135238454547</v>
      </c>
      <c r="O706">
        <v>87.38</v>
      </c>
      <c r="P706">
        <v>87.065262112985096</v>
      </c>
      <c r="Q706">
        <v>86.434947271891602</v>
      </c>
      <c r="R706">
        <v>28.036536202315801</v>
      </c>
      <c r="S706" s="1">
        <f>(Table2[[#This Row],[Close Price]]-Table2[[#This Row],[20D EMA]])/Table2[[#This Row],[20D EMA]]</f>
        <v>-5.2414740215152189E-2</v>
      </c>
      <c r="T706" s="1">
        <f>(Table2[[#This Row],[Close Price]]-Table2[[#This Row],[50D EMA]])/Table2[[#This Row],[50D EMA]]</f>
        <v>-4.8989252538515798E-2</v>
      </c>
      <c r="U706" s="1">
        <f>(Table2[[#This Row],[Close Price]]-Table2[[#This Row],[200D EMA]])/Table2[[#This Row],[200D EMA]]</f>
        <v>-4.2054138824860247E-2</v>
      </c>
      <c r="V706">
        <v>0.57288291760878796</v>
      </c>
      <c r="W706">
        <v>80.84</v>
      </c>
      <c r="X706">
        <v>85.09</v>
      </c>
      <c r="Y706">
        <v>80.84</v>
      </c>
      <c r="Z706">
        <v>88.1</v>
      </c>
      <c r="AA706">
        <v>80.84</v>
      </c>
      <c r="AB706">
        <v>87.79</v>
      </c>
      <c r="AC706" s="1">
        <f>(Table2[[#This Row],[Close Price]]/Table2[[#This Row],[Day Low]])-1</f>
        <v>2.4245423057892124E-2</v>
      </c>
      <c r="AD706" s="1">
        <f>(Table2[[#This Row],[Day High]]/Table2[[#This Row],[Close Price]])-1</f>
        <v>2.7657004830917931E-2</v>
      </c>
      <c r="AE706" s="1">
        <f>(Table2[[#This Row],[Close Price]]/Table2[[#This Row],[Current Week Low]])-1</f>
        <v>2.4245423057892124E-2</v>
      </c>
      <c r="AF706" s="1">
        <f>(Table2[[#This Row],[Current Week High]]/Table2[[#This Row],[Close Price]])-1</f>
        <v>6.4009661835748854E-2</v>
      </c>
      <c r="AG706" s="1">
        <f>(Table2[[#This Row],[Close Price]]/Table2[[#This Row],[Current Month Low]])-1</f>
        <v>2.4245423057892124E-2</v>
      </c>
      <c r="AH706" s="1">
        <f>(Table2[[#This Row],[Current Month High]]/Table2[[#This Row],[Close Price]])-1</f>
        <v>6.0265700483091988E-2</v>
      </c>
      <c r="AI706">
        <v>44.927536231883998</v>
      </c>
      <c r="AJ706">
        <v>32.374100719424398</v>
      </c>
      <c r="AK706" t="str">
        <f>IF(AND(Table2[[#This Row],[20D EMA]]&gt;Table2[[#This Row],[50D EMA]],Table2[[#This Row],[50D EMA]]&gt;Table2[[#This Row],[200D EMA]]),"Uptrend","Downtrend/NoTrend")</f>
        <v>Uptrend</v>
      </c>
      <c r="AL706">
        <v>0.02</v>
      </c>
      <c r="AM706" t="s">
        <v>3175</v>
      </c>
      <c r="AN706">
        <v>-11.58</v>
      </c>
      <c r="AO706" t="s">
        <v>3174</v>
      </c>
      <c r="AP706">
        <v>-2.6562450158860999E-2</v>
      </c>
      <c r="AQ706">
        <f>(Table2[[#This Row],[Sharpe Ratio]]-AVERAGE(Table2[Sharpe Ratio]))/_xlfn.STDEV.P(Table2[Sharpe Ratio])</f>
        <v>-1.0274387828046641</v>
      </c>
      <c r="AR7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-5.1493461680182531</v>
      </c>
      <c r="AS706">
        <f>_xlfn.RANK.AVG(Table2[[#This Row],[1Y Return vs Nifty Z-Score]],Table2[1Y Return vs Nifty Z-Score])</f>
        <v>647</v>
      </c>
      <c r="AT706">
        <f>_xlfn.RANK.AVG(Table2[[#This Row],[6M Return vs Nifty Z-Score]],Table2[6M Return vs Nifty Z-Score])</f>
        <v>691</v>
      </c>
      <c r="AU706">
        <f>_xlfn.RANK.AVG(Table2[[#This Row],[Sharpe Ratio Z-Score]],Table2[Sharpe Ratio Z-Score])</f>
        <v>619</v>
      </c>
      <c r="AV706">
        <f>(Table2[[#This Row],[Rank 1Y]]+Table2[[#This Row],[Rank 6M]]+Table2[[#This Row],[Rank Sharpe]])/3</f>
        <v>652.33333333333337</v>
      </c>
    </row>
    <row r="707" spans="1:48" x14ac:dyDescent="0.3">
      <c r="A707" t="s">
        <v>2025</v>
      </c>
      <c r="B707" t="s">
        <v>2026</v>
      </c>
      <c r="C707" t="s">
        <v>3145</v>
      </c>
      <c r="D707" t="s">
        <v>436</v>
      </c>
      <c r="E707">
        <v>3279.6825150599998</v>
      </c>
      <c r="F707">
        <v>21.27</v>
      </c>
      <c r="G707">
        <v>-46.894053412899702</v>
      </c>
      <c r="H707">
        <f>(Table2[[#This Row],[1Y Return vs Nifty]]-AVERAGE(Table2[1Y Return vs Nifty]))/_xlfn.STDEV.P(Table2[1Y Return vs Nifty])</f>
        <v>-1.2223544565702258</v>
      </c>
      <c r="I707">
        <v>-4.6770958129895499</v>
      </c>
      <c r="J707">
        <f>(Table2[[#This Row],[1M Return vs Nifty]]-AVERAGE(Table2[1M Return vs Nifty]))/_xlfn.STDEV.P(Table2[1M Return vs Nifty])</f>
        <v>-0.51075238938771095</v>
      </c>
      <c r="K707">
        <v>-38.261193419602598</v>
      </c>
      <c r="L707">
        <f>(Table2[[#This Row],[6M Return vs Nifty]]-AVERAGE(Table2[6M Return vs Nifty]))/_xlfn.STDEV.P(Table2[6M Return vs Nifty])</f>
        <v>-1.5619586051022873</v>
      </c>
      <c r="M707">
        <v>0.956278063232048</v>
      </c>
      <c r="N707">
        <f>(Table2[[#This Row],[1W Return vs Nifty]]-AVERAGE(Table2[1W Return vs Nifty]))/_xlfn.STDEV.P(Table2[1W Return vs Nifty])</f>
        <v>-0.42159104769220296</v>
      </c>
      <c r="O707">
        <v>23.12</v>
      </c>
      <c r="P707">
        <v>22.485678622531999</v>
      </c>
      <c r="Q707">
        <v>23.758969612682399</v>
      </c>
      <c r="R707">
        <v>33.634278952928099</v>
      </c>
      <c r="S707" s="1">
        <f>(Table2[[#This Row],[Close Price]]-Table2[[#This Row],[20D EMA]])/Table2[[#This Row],[20D EMA]]</f>
        <v>-8.0017301038062344E-2</v>
      </c>
      <c r="T707" s="1">
        <f>(Table2[[#This Row],[Close Price]]-Table2[[#This Row],[50D EMA]])/Table2[[#This Row],[50D EMA]]</f>
        <v>-5.4064573408685868E-2</v>
      </c>
      <c r="U707" s="1">
        <f>(Table2[[#This Row],[Close Price]]-Table2[[#This Row],[200D EMA]])/Table2[[#This Row],[200D EMA]]</f>
        <v>-0.10475915636315315</v>
      </c>
      <c r="V707">
        <v>1.16308654680607</v>
      </c>
      <c r="W707">
        <v>21.27</v>
      </c>
      <c r="X707">
        <v>22.25</v>
      </c>
      <c r="Y707">
        <v>21.27</v>
      </c>
      <c r="Z707">
        <v>25.88</v>
      </c>
      <c r="AA707">
        <v>21.27</v>
      </c>
      <c r="AB707">
        <v>25.88</v>
      </c>
      <c r="AC707" s="1">
        <f>(Table2[[#This Row],[Close Price]]/Table2[[#This Row],[Day Low]])-1</f>
        <v>0</v>
      </c>
      <c r="AD707" s="1">
        <f>(Table2[[#This Row],[Day High]]/Table2[[#This Row],[Close Price]])-1</f>
        <v>4.6074283027738527E-2</v>
      </c>
      <c r="AE707" s="1">
        <f>(Table2[[#This Row],[Close Price]]/Table2[[#This Row],[Current Week Low]])-1</f>
        <v>0</v>
      </c>
      <c r="AF707" s="1">
        <f>(Table2[[#This Row],[Current Week High]]/Table2[[#This Row],[Close Price]])-1</f>
        <v>0.2167371885284437</v>
      </c>
      <c r="AG707" s="1">
        <f>(Table2[[#This Row],[Close Price]]/Table2[[#This Row],[Current Month Low]])-1</f>
        <v>0</v>
      </c>
      <c r="AH707" s="1">
        <f>(Table2[[#This Row],[Current Month High]]/Table2[[#This Row],[Close Price]])-1</f>
        <v>0.2167371885284437</v>
      </c>
      <c r="AI707">
        <v>112.270803949224</v>
      </c>
      <c r="AJ707">
        <v>27.365269461077801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0.11</v>
      </c>
      <c r="AM707" t="s">
        <v>3175</v>
      </c>
      <c r="AN707">
        <v>-11.67</v>
      </c>
      <c r="AO707" t="s">
        <v>3174</v>
      </c>
      <c r="AQ707">
        <f>(Table2[[#This Row],[Sharpe Ratio]]-AVERAGE(Table2[Sharpe Ratio]))/_xlfn.STDEV.P(Table2[Sharpe Ratio])</f>
        <v>-0.71731934386752538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699</v>
      </c>
      <c r="AT707">
        <f>_xlfn.RANK.AVG(Table2[[#This Row],[6M Return vs Nifty Z-Score]],Table2[6M Return vs Nifty Z-Score])</f>
        <v>722</v>
      </c>
      <c r="AU707">
        <f>_xlfn.RANK.AVG(Table2[[#This Row],[Sharpe Ratio Z-Score]],Table2[Sharpe Ratio Z-Score])</f>
        <v>541.5</v>
      </c>
      <c r="AV707">
        <f>(Table2[[#This Row],[Rank 1Y]]+Table2[[#This Row],[Rank 6M]]+Table2[[#This Row],[Rank Sharpe]])/3</f>
        <v>654.16666666666663</v>
      </c>
    </row>
    <row r="708" spans="1:48" x14ac:dyDescent="0.3">
      <c r="A708" t="s">
        <v>1969</v>
      </c>
      <c r="B708" t="s">
        <v>1970</v>
      </c>
      <c r="C708" t="s">
        <v>3146</v>
      </c>
      <c r="D708" t="s">
        <v>1971</v>
      </c>
      <c r="E708">
        <v>3547.2894179999998</v>
      </c>
      <c r="F708">
        <v>20.04</v>
      </c>
      <c r="G708">
        <v>-32.8165782564772</v>
      </c>
      <c r="H708">
        <f>(Table2[[#This Row],[1Y Return vs Nifty]]-AVERAGE(Table2[1Y Return vs Nifty]))/_xlfn.STDEV.P(Table2[1Y Return vs Nifty])</f>
        <v>-0.98261838867438556</v>
      </c>
      <c r="I708">
        <v>-0.39245363011037598</v>
      </c>
      <c r="J708">
        <f>(Table2[[#This Row],[1M Return vs Nifty]]-AVERAGE(Table2[1M Return vs Nifty]))/_xlfn.STDEV.P(Table2[1M Return vs Nifty])</f>
        <v>-0.11872032997082162</v>
      </c>
      <c r="K708">
        <v>-19.387412033439201</v>
      </c>
      <c r="L708">
        <f>(Table2[[#This Row],[6M Return vs Nifty]]-AVERAGE(Table2[6M Return vs Nifty]))/_xlfn.STDEV.P(Table2[6M Return vs Nifty])</f>
        <v>-0.93619700884691359</v>
      </c>
      <c r="M708">
        <v>2.4157270397597301</v>
      </c>
      <c r="N708">
        <f>(Table2[[#This Row],[1W Return vs Nifty]]-AVERAGE(Table2[1W Return vs Nifty]))/_xlfn.STDEV.P(Table2[1W Return vs Nifty])</f>
        <v>-6.8417356673805677E-2</v>
      </c>
      <c r="O708">
        <v>20.75</v>
      </c>
      <c r="P708">
        <v>21.213232052010198</v>
      </c>
      <c r="Q708">
        <v>21.227911887075201</v>
      </c>
      <c r="R708">
        <v>33.034478615553098</v>
      </c>
      <c r="S708" s="1">
        <f>(Table2[[#This Row],[Close Price]]-Table2[[#This Row],[20D EMA]])/Table2[[#This Row],[20D EMA]]</f>
        <v>-3.4216867469879557E-2</v>
      </c>
      <c r="T708" s="1">
        <f>(Table2[[#This Row],[Close Price]]-Table2[[#This Row],[50D EMA]])/Table2[[#This Row],[50D EMA]]</f>
        <v>-5.5306614717346762E-2</v>
      </c>
      <c r="U708" s="1">
        <f>(Table2[[#This Row],[Close Price]]-Table2[[#This Row],[200D EMA]])/Table2[[#This Row],[200D EMA]]</f>
        <v>-5.5959902857825261E-2</v>
      </c>
      <c r="V708">
        <v>0.50189890701213902</v>
      </c>
      <c r="W708">
        <v>19.95</v>
      </c>
      <c r="X708">
        <v>20.350000000000001</v>
      </c>
      <c r="Y708">
        <v>19.95</v>
      </c>
      <c r="Z708">
        <v>21.11</v>
      </c>
      <c r="AA708">
        <v>19.95</v>
      </c>
      <c r="AB708">
        <v>21.11</v>
      </c>
      <c r="AC708" s="1">
        <f>(Table2[[#This Row],[Close Price]]/Table2[[#This Row],[Day Low]])-1</f>
        <v>4.5112781954887993E-3</v>
      </c>
      <c r="AD708" s="1">
        <f>(Table2[[#This Row],[Day High]]/Table2[[#This Row],[Close Price]])-1</f>
        <v>1.5469061876247636E-2</v>
      </c>
      <c r="AE708" s="1">
        <f>(Table2[[#This Row],[Close Price]]/Table2[[#This Row],[Current Week Low]])-1</f>
        <v>4.5112781954887993E-3</v>
      </c>
      <c r="AF708" s="1">
        <f>(Table2[[#This Row],[Current Week High]]/Table2[[#This Row],[Close Price]])-1</f>
        <v>5.3393213572854314E-2</v>
      </c>
      <c r="AG708" s="1">
        <f>(Table2[[#This Row],[Close Price]]/Table2[[#This Row],[Current Month Low]])-1</f>
        <v>4.5112781954887993E-3</v>
      </c>
      <c r="AH708" s="1">
        <f>(Table2[[#This Row],[Current Month High]]/Table2[[#This Row],[Close Price]])-1</f>
        <v>5.3393213572854314E-2</v>
      </c>
      <c r="AI708">
        <v>39.471057884231499</v>
      </c>
      <c r="AJ708">
        <v>17.8823529411764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-0.22</v>
      </c>
      <c r="AM708" t="s">
        <v>3174</v>
      </c>
      <c r="AN708">
        <v>-6.09</v>
      </c>
      <c r="AO708" t="s">
        <v>3174</v>
      </c>
      <c r="AP708">
        <v>-6.5394789586837004E-2</v>
      </c>
      <c r="AQ708">
        <f>(Table2[[#This Row],[Sharpe Ratio]]-AVERAGE(Table2[Sharpe Ratio]))/_xlfn.STDEV.P(Table2[Sharpe Ratio])</f>
        <v>-1.4808104877489507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656</v>
      </c>
      <c r="AT708">
        <f>_xlfn.RANK.AVG(Table2[[#This Row],[6M Return vs Nifty Z-Score]],Table2[6M Return vs Nifty Z-Score])</f>
        <v>628</v>
      </c>
      <c r="AU708">
        <f>_xlfn.RANK.AVG(Table2[[#This Row],[Sharpe Ratio Z-Score]],Table2[Sharpe Ratio Z-Score])</f>
        <v>679</v>
      </c>
      <c r="AV708">
        <f>(Table2[[#This Row],[Rank 1Y]]+Table2[[#This Row],[Rank 6M]]+Table2[[#This Row],[Rank Sharpe]])/3</f>
        <v>654.33333333333337</v>
      </c>
    </row>
    <row r="709" spans="1:48" x14ac:dyDescent="0.3">
      <c r="A709" t="s">
        <v>1097</v>
      </c>
      <c r="B709" t="s">
        <v>1098</v>
      </c>
      <c r="C709" t="s">
        <v>3128</v>
      </c>
      <c r="D709" t="s">
        <v>21</v>
      </c>
      <c r="E709">
        <v>11973.078198839999</v>
      </c>
      <c r="F709">
        <v>800.6</v>
      </c>
      <c r="G709">
        <v>-34.8172543690822</v>
      </c>
      <c r="H709">
        <f>(Table2[[#This Row],[1Y Return vs Nifty]]-AVERAGE(Table2[1Y Return vs Nifty]))/_xlfn.STDEV.P(Table2[1Y Return vs Nifty])</f>
        <v>-1.0166894290448767</v>
      </c>
      <c r="I709">
        <v>3.3208437915775102E-2</v>
      </c>
      <c r="J709">
        <f>(Table2[[#This Row],[1M Return vs Nifty]]-AVERAGE(Table2[1M Return vs Nifty]))/_xlfn.STDEV.P(Table2[1M Return vs Nifty])</f>
        <v>-7.9773512472094243E-2</v>
      </c>
      <c r="K709">
        <v>-13.6774346521876</v>
      </c>
      <c r="L709">
        <f>(Table2[[#This Row],[6M Return vs Nifty]]-AVERAGE(Table2[6M Return vs Nifty]))/_xlfn.STDEV.P(Table2[6M Return vs Nifty])</f>
        <v>-0.74688229296843311</v>
      </c>
      <c r="M709">
        <v>3.6267618511888</v>
      </c>
      <c r="N709">
        <f>(Table2[[#This Row],[1W Return vs Nifty]]-AVERAGE(Table2[1W Return vs Nifty]))/_xlfn.STDEV.P(Table2[1W Return vs Nifty])</f>
        <v>0.22464231254585396</v>
      </c>
      <c r="O709">
        <v>800.86</v>
      </c>
      <c r="P709">
        <v>803.581845398366</v>
      </c>
      <c r="Q709">
        <v>826.61463461786298</v>
      </c>
      <c r="R709">
        <v>49.864650922110002</v>
      </c>
      <c r="S709" s="1">
        <f>(Table2[[#This Row],[Close Price]]-Table2[[#This Row],[20D EMA]])/Table2[[#This Row],[20D EMA]]</f>
        <v>-3.2465100017480073E-4</v>
      </c>
      <c r="T709" s="1">
        <f>(Table2[[#This Row],[Close Price]]-Table2[[#This Row],[50D EMA]])/Table2[[#This Row],[50D EMA]]</f>
        <v>-3.7106928378748561E-3</v>
      </c>
      <c r="U709" s="1">
        <f>(Table2[[#This Row],[Close Price]]-Table2[[#This Row],[200D EMA]])/Table2[[#This Row],[200D EMA]]</f>
        <v>-3.1471296936194819E-2</v>
      </c>
      <c r="V709">
        <v>0.78856292863894095</v>
      </c>
      <c r="W709">
        <v>785.1</v>
      </c>
      <c r="X709">
        <v>809.95</v>
      </c>
      <c r="Y709">
        <v>785.1</v>
      </c>
      <c r="Z709">
        <v>813.4</v>
      </c>
      <c r="AA709">
        <v>785.1</v>
      </c>
      <c r="AB709">
        <v>813.4</v>
      </c>
      <c r="AC709" s="1">
        <f>(Table2[[#This Row],[Close Price]]/Table2[[#This Row],[Day Low]])-1</f>
        <v>1.9742707935294757E-2</v>
      </c>
      <c r="AD709" s="1">
        <f>(Table2[[#This Row],[Day High]]/Table2[[#This Row],[Close Price]])-1</f>
        <v>1.1678740944291777E-2</v>
      </c>
      <c r="AE709" s="1">
        <f>(Table2[[#This Row],[Close Price]]/Table2[[#This Row],[Current Week Low]])-1</f>
        <v>1.9742707935294757E-2</v>
      </c>
      <c r="AF709" s="1">
        <f>(Table2[[#This Row],[Current Week High]]/Table2[[#This Row],[Close Price]])-1</f>
        <v>1.5988008993254921E-2</v>
      </c>
      <c r="AG709" s="1">
        <f>(Table2[[#This Row],[Close Price]]/Table2[[#This Row],[Current Month Low]])-1</f>
        <v>1.9742707935294757E-2</v>
      </c>
      <c r="AH709" s="1">
        <f>(Table2[[#This Row],[Current Month High]]/Table2[[#This Row],[Close Price]])-1</f>
        <v>1.5988008993254921E-2</v>
      </c>
      <c r="AI709">
        <v>20.0349737696727</v>
      </c>
      <c r="AJ709">
        <v>8.04318488529014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</v>
      </c>
      <c r="AM709" t="s">
        <v>3174</v>
      </c>
      <c r="AN709">
        <v>-0.33</v>
      </c>
      <c r="AO709" t="s">
        <v>3174</v>
      </c>
      <c r="AP709">
        <v>-0.140501142216546</v>
      </c>
      <c r="AQ709">
        <f>(Table2[[#This Row],[Sharpe Ratio]]-AVERAGE(Table2[Sharpe Ratio]))/_xlfn.STDEV.P(Table2[Sharpe Ratio])</f>
        <v>-2.3576851660575802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665</v>
      </c>
      <c r="AT709">
        <f>_xlfn.RANK.AVG(Table2[[#This Row],[6M Return vs Nifty Z-Score]],Table2[6M Return vs Nifty Z-Score])</f>
        <v>569</v>
      </c>
      <c r="AU709">
        <f>_xlfn.RANK.AVG(Table2[[#This Row],[Sharpe Ratio Z-Score]],Table2[Sharpe Ratio Z-Score])</f>
        <v>730</v>
      </c>
      <c r="AV709">
        <f>(Table2[[#This Row],[Rank 1Y]]+Table2[[#This Row],[Rank 6M]]+Table2[[#This Row],[Rank Sharpe]])/3</f>
        <v>654.66666666666663</v>
      </c>
    </row>
    <row r="710" spans="1:48" x14ac:dyDescent="0.3">
      <c r="A710" t="s">
        <v>884</v>
      </c>
      <c r="B710" t="s">
        <v>885</v>
      </c>
      <c r="C710" t="s">
        <v>3138</v>
      </c>
      <c r="D710" t="s">
        <v>588</v>
      </c>
      <c r="E710">
        <v>17538.225470699999</v>
      </c>
      <c r="F710">
        <v>1364.55</v>
      </c>
      <c r="G710">
        <v>-43.268895058731403</v>
      </c>
      <c r="H710">
        <f>(Table2[[#This Row],[1Y Return vs Nifty]]-AVERAGE(Table2[1Y Return vs Nifty]))/_xlfn.STDEV.P(Table2[1Y Return vs Nifty])</f>
        <v>-1.1606188683577636</v>
      </c>
      <c r="I710">
        <v>-4.3315614512429601</v>
      </c>
      <c r="J710">
        <f>(Table2[[#This Row],[1M Return vs Nifty]]-AVERAGE(Table2[1M Return vs Nifty]))/_xlfn.STDEV.P(Table2[1M Return vs Nifty])</f>
        <v>-0.47913701950312704</v>
      </c>
      <c r="K710">
        <v>-11.6394125078185</v>
      </c>
      <c r="L710">
        <f>(Table2[[#This Row],[6M Return vs Nifty]]-AVERAGE(Table2[6M Return vs Nifty]))/_xlfn.STDEV.P(Table2[6M Return vs Nifty])</f>
        <v>-0.67931152036219966</v>
      </c>
      <c r="M710">
        <v>0.72190627055844803</v>
      </c>
      <c r="N710">
        <f>(Table2[[#This Row],[1W Return vs Nifty]]-AVERAGE(Table2[1W Return vs Nifty]))/_xlfn.STDEV.P(Table2[1W Return vs Nifty])</f>
        <v>-0.47830694007377111</v>
      </c>
      <c r="O710">
        <v>1424.16</v>
      </c>
      <c r="P710">
        <v>1443.80425122837</v>
      </c>
      <c r="Q710">
        <v>1471.4881077754401</v>
      </c>
      <c r="R710">
        <v>20.4721297476305</v>
      </c>
      <c r="S710" s="1">
        <f>(Table2[[#This Row],[Close Price]]-Table2[[#This Row],[20D EMA]])/Table2[[#This Row],[20D EMA]]</f>
        <v>-4.1856252106504975E-2</v>
      </c>
      <c r="T710" s="1">
        <f>(Table2[[#This Row],[Close Price]]-Table2[[#This Row],[50D EMA]])/Table2[[#This Row],[50D EMA]]</f>
        <v>-5.4892656785669937E-2</v>
      </c>
      <c r="U710" s="1">
        <f>(Table2[[#This Row],[Close Price]]-Table2[[#This Row],[200D EMA]])/Table2[[#This Row],[200D EMA]]</f>
        <v>-7.2673443441623561E-2</v>
      </c>
      <c r="V710">
        <v>0.859792801342805</v>
      </c>
      <c r="W710">
        <v>1350.3</v>
      </c>
      <c r="X710">
        <v>1385</v>
      </c>
      <c r="Y710">
        <v>1350.3</v>
      </c>
      <c r="Z710">
        <v>1465</v>
      </c>
      <c r="AA710">
        <v>1350.3</v>
      </c>
      <c r="AB710">
        <v>1447.75</v>
      </c>
      <c r="AC710" s="1">
        <f>(Table2[[#This Row],[Close Price]]/Table2[[#This Row],[Day Low]])-1</f>
        <v>1.0553210397689305E-2</v>
      </c>
      <c r="AD710" s="1">
        <f>(Table2[[#This Row],[Day High]]/Table2[[#This Row],[Close Price]])-1</f>
        <v>1.4986625627496197E-2</v>
      </c>
      <c r="AE710" s="1">
        <f>(Table2[[#This Row],[Close Price]]/Table2[[#This Row],[Current Week Low]])-1</f>
        <v>1.0553210397689305E-2</v>
      </c>
      <c r="AF710" s="1">
        <f>(Table2[[#This Row],[Current Week High]]/Table2[[#This Row],[Close Price]])-1</f>
        <v>7.3614011945329905E-2</v>
      </c>
      <c r="AG710" s="1">
        <f>(Table2[[#This Row],[Close Price]]/Table2[[#This Row],[Current Month Low]])-1</f>
        <v>1.0553210397689305E-2</v>
      </c>
      <c r="AH710" s="1">
        <f>(Table2[[#This Row],[Current Month High]]/Table2[[#This Row],[Close Price]])-1</f>
        <v>6.0972481770547038E-2</v>
      </c>
      <c r="AI710">
        <v>26.3603385731559</v>
      </c>
      <c r="AJ710">
        <v>7.5295508274231704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-0.17</v>
      </c>
      <c r="AM710" t="s">
        <v>3174</v>
      </c>
      <c r="AN710">
        <v>-5.17</v>
      </c>
      <c r="AO710" t="s">
        <v>3174</v>
      </c>
      <c r="AP710">
        <v>-0.13856383392619401</v>
      </c>
      <c r="AQ710">
        <f>(Table2[[#This Row],[Sharpe Ratio]]-AVERAGE(Table2[Sharpe Ratio]))/_xlfn.STDEV.P(Table2[Sharpe Ratio])</f>
        <v>-2.3350668851211807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691</v>
      </c>
      <c r="AT710">
        <f>_xlfn.RANK.AVG(Table2[[#This Row],[6M Return vs Nifty Z-Score]],Table2[6M Return vs Nifty Z-Score])</f>
        <v>547</v>
      </c>
      <c r="AU710">
        <f>_xlfn.RANK.AVG(Table2[[#This Row],[Sharpe Ratio Z-Score]],Table2[Sharpe Ratio Z-Score])</f>
        <v>729</v>
      </c>
      <c r="AV710">
        <f>(Table2[[#This Row],[Rank 1Y]]+Table2[[#This Row],[Rank 6M]]+Table2[[#This Row],[Rank Sharpe]])/3</f>
        <v>655.66666666666663</v>
      </c>
    </row>
    <row r="711" spans="1:48" x14ac:dyDescent="0.3">
      <c r="A711" t="s">
        <v>1674</v>
      </c>
      <c r="B711" t="s">
        <v>1675</v>
      </c>
      <c r="C711" t="s">
        <v>3141</v>
      </c>
      <c r="D711" t="s">
        <v>271</v>
      </c>
      <c r="E711">
        <v>5227.4386924949904</v>
      </c>
      <c r="F711">
        <v>1699.45</v>
      </c>
      <c r="G711">
        <v>-63.490026835689598</v>
      </c>
      <c r="H711">
        <f>(Table2[[#This Row],[1Y Return vs Nifty]]-AVERAGE(Table2[1Y Return vs Nifty]))/_xlfn.STDEV.P(Table2[1Y Return vs Nifty])</f>
        <v>-1.5049799534774855</v>
      </c>
      <c r="I711">
        <v>-4.5857204035884198</v>
      </c>
      <c r="J711">
        <f>(Table2[[#This Row],[1M Return vs Nifty]]-AVERAGE(Table2[1M Return vs Nifty]))/_xlfn.STDEV.P(Table2[1M Return vs Nifty])</f>
        <v>-0.50239181027780844</v>
      </c>
      <c r="K711">
        <v>-24.112975307343401</v>
      </c>
      <c r="L711">
        <f>(Table2[[#This Row],[6M Return vs Nifty]]-AVERAGE(Table2[6M Return vs Nifty]))/_xlfn.STDEV.P(Table2[6M Return vs Nifty])</f>
        <v>-1.0928734033108194</v>
      </c>
      <c r="M711">
        <v>1.5951200257745599</v>
      </c>
      <c r="N711">
        <f>(Table2[[#This Row],[1W Return vs Nifty]]-AVERAGE(Table2[1W Return vs Nifty]))/_xlfn.STDEV.P(Table2[1W Return vs Nifty])</f>
        <v>-0.26699696628390635</v>
      </c>
      <c r="O711">
        <v>1745.48</v>
      </c>
      <c r="P711">
        <v>1783.52936233893</v>
      </c>
      <c r="Q711">
        <v>1894.30527200092</v>
      </c>
      <c r="R711">
        <v>33.611501443028402</v>
      </c>
      <c r="S711" s="1">
        <f>(Table2[[#This Row],[Close Price]]-Table2[[#This Row],[20D EMA]])/Table2[[#This Row],[20D EMA]]</f>
        <v>-2.6370969590026796E-2</v>
      </c>
      <c r="T711" s="1">
        <f>(Table2[[#This Row],[Close Price]]-Table2[[#This Row],[50D EMA]])/Table2[[#This Row],[50D EMA]]</f>
        <v>-4.7142123989855622E-2</v>
      </c>
      <c r="U711" s="1">
        <f>(Table2[[#This Row],[Close Price]]-Table2[[#This Row],[200D EMA]])/Table2[[#This Row],[200D EMA]]</f>
        <v>-0.10286371203259013</v>
      </c>
      <c r="V711">
        <v>0.50857902538473598</v>
      </c>
      <c r="W711">
        <v>1670.45</v>
      </c>
      <c r="X711">
        <v>1710</v>
      </c>
      <c r="Y711">
        <v>1670.45</v>
      </c>
      <c r="Z711">
        <v>1757</v>
      </c>
      <c r="AA711">
        <v>1670.45</v>
      </c>
      <c r="AB711">
        <v>1757</v>
      </c>
      <c r="AC711" s="1">
        <f>(Table2[[#This Row],[Close Price]]/Table2[[#This Row],[Day Low]])-1</f>
        <v>1.7360591457391772E-2</v>
      </c>
      <c r="AD711" s="1">
        <f>(Table2[[#This Row],[Day High]]/Table2[[#This Row],[Close Price]])-1</f>
        <v>6.2078907881961687E-3</v>
      </c>
      <c r="AE711" s="1">
        <f>(Table2[[#This Row],[Close Price]]/Table2[[#This Row],[Current Week Low]])-1</f>
        <v>1.7360591457391772E-2</v>
      </c>
      <c r="AF711" s="1">
        <f>(Table2[[#This Row],[Current Week High]]/Table2[[#This Row],[Close Price]])-1</f>
        <v>3.3863897143193267E-2</v>
      </c>
      <c r="AG711" s="1">
        <f>(Table2[[#This Row],[Close Price]]/Table2[[#This Row],[Current Month Low]])-1</f>
        <v>1.7360591457391772E-2</v>
      </c>
      <c r="AH711" s="1">
        <f>(Table2[[#This Row],[Current Month High]]/Table2[[#This Row],[Close Price]])-1</f>
        <v>3.3863897143193267E-2</v>
      </c>
      <c r="AI711">
        <v>63.808879343316903</v>
      </c>
      <c r="AJ711">
        <v>6.2156250000000099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-0.13</v>
      </c>
      <c r="AM711" t="s">
        <v>3174</v>
      </c>
      <c r="AN711">
        <v>-3.63</v>
      </c>
      <c r="AO711" t="s">
        <v>3174</v>
      </c>
      <c r="AP711">
        <v>-6.866335131175E-3</v>
      </c>
      <c r="AQ711">
        <f>(Table2[[#This Row],[Sharpe Ratio]]-AVERAGE(Table2[Sharpe Ratio]))/_xlfn.STDEV.P(Table2[Sharpe Ratio])</f>
        <v>-0.79748453893421667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727</v>
      </c>
      <c r="AT711">
        <f>_xlfn.RANK.AVG(Table2[[#This Row],[6M Return vs Nifty Z-Score]],Table2[6M Return vs Nifty Z-Score])</f>
        <v>665</v>
      </c>
      <c r="AU711">
        <f>_xlfn.RANK.AVG(Table2[[#This Row],[Sharpe Ratio Z-Score]],Table2[Sharpe Ratio Z-Score])</f>
        <v>576</v>
      </c>
      <c r="AV711">
        <f>(Table2[[#This Row],[Rank 1Y]]+Table2[[#This Row],[Rank 6M]]+Table2[[#This Row],[Rank Sharpe]])/3</f>
        <v>656</v>
      </c>
    </row>
    <row r="712" spans="1:48" x14ac:dyDescent="0.3">
      <c r="A712" t="s">
        <v>815</v>
      </c>
      <c r="B712" t="s">
        <v>816</v>
      </c>
      <c r="C712" t="s">
        <v>3143</v>
      </c>
      <c r="D712" t="s">
        <v>482</v>
      </c>
      <c r="E712">
        <v>19980.248463749998</v>
      </c>
      <c r="F712">
        <v>551.15</v>
      </c>
      <c r="G712">
        <v>-15.343045597186</v>
      </c>
      <c r="H712">
        <f>(Table2[[#This Row],[1Y Return vs Nifty]]-AVERAGE(Table2[1Y Return vs Nifty]))/_xlfn.STDEV.P(Table2[1Y Return vs Nifty])</f>
        <v>-0.68504826580495404</v>
      </c>
      <c r="I712">
        <v>-6.5834665524911404</v>
      </c>
      <c r="J712">
        <f>(Table2[[#This Row],[1M Return vs Nifty]]-AVERAGE(Table2[1M Return vs Nifty]))/_xlfn.STDEV.P(Table2[1M Return vs Nifty])</f>
        <v>-0.6851796612857578</v>
      </c>
      <c r="K712">
        <v>-31.440437376395099</v>
      </c>
      <c r="L712">
        <f>(Table2[[#This Row],[6M Return vs Nifty]]-AVERAGE(Table2[6M Return vs Nifty]))/_xlfn.STDEV.P(Table2[6M Return vs Nifty])</f>
        <v>-1.3358159417992641</v>
      </c>
      <c r="M712">
        <v>1.0482239458148099</v>
      </c>
      <c r="N712">
        <f>(Table2[[#This Row],[1W Return vs Nifty]]-AVERAGE(Table2[1W Return vs Nifty]))/_xlfn.STDEV.P(Table2[1W Return vs Nifty])</f>
        <v>-0.39934096067445907</v>
      </c>
      <c r="O712">
        <v>583.79999999999995</v>
      </c>
      <c r="P712">
        <v>615.54939332243202</v>
      </c>
      <c r="Q712">
        <v>635.47141930315104</v>
      </c>
      <c r="R712">
        <v>24.547077953988602</v>
      </c>
      <c r="S712" s="1">
        <f>(Table2[[#This Row],[Close Price]]-Table2[[#This Row],[20D EMA]])/Table2[[#This Row],[20D EMA]]</f>
        <v>-5.5926687221651214E-2</v>
      </c>
      <c r="T712" s="1">
        <f>(Table2[[#This Row],[Close Price]]-Table2[[#This Row],[50D EMA]])/Table2[[#This Row],[50D EMA]]</f>
        <v>-0.10462100039581858</v>
      </c>
      <c r="U712" s="1">
        <f>(Table2[[#This Row],[Close Price]]-Table2[[#This Row],[200D EMA]])/Table2[[#This Row],[200D EMA]]</f>
        <v>-0.13269112778607217</v>
      </c>
      <c r="V712">
        <v>0.82298660731255302</v>
      </c>
      <c r="W712">
        <v>549</v>
      </c>
      <c r="X712">
        <v>565.25</v>
      </c>
      <c r="Y712">
        <v>549</v>
      </c>
      <c r="Z712">
        <v>592.79999999999995</v>
      </c>
      <c r="AA712">
        <v>549</v>
      </c>
      <c r="AB712">
        <v>592.79999999999995</v>
      </c>
      <c r="AC712" s="1">
        <f>(Table2[[#This Row],[Close Price]]/Table2[[#This Row],[Day Low]])-1</f>
        <v>3.9162112932604742E-3</v>
      </c>
      <c r="AD712" s="1">
        <f>(Table2[[#This Row],[Day High]]/Table2[[#This Row],[Close Price]])-1</f>
        <v>2.5582872176358462E-2</v>
      </c>
      <c r="AE712" s="1">
        <f>(Table2[[#This Row],[Close Price]]/Table2[[#This Row],[Current Week Low]])-1</f>
        <v>3.9162112932604742E-3</v>
      </c>
      <c r="AF712" s="1">
        <f>(Table2[[#This Row],[Current Week High]]/Table2[[#This Row],[Close Price]])-1</f>
        <v>7.556926426562649E-2</v>
      </c>
      <c r="AG712" s="1">
        <f>(Table2[[#This Row],[Close Price]]/Table2[[#This Row],[Current Month Low]])-1</f>
        <v>3.9162112932604742E-3</v>
      </c>
      <c r="AH712" s="1">
        <f>(Table2[[#This Row],[Current Month High]]/Table2[[#This Row],[Close Price]])-1</f>
        <v>7.556926426562649E-2</v>
      </c>
      <c r="AI712">
        <v>39.571804408962997</v>
      </c>
      <c r="AJ712">
        <v>25.8333333333333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-0.22</v>
      </c>
      <c r="AM712" t="s">
        <v>3174</v>
      </c>
      <c r="AN712">
        <v>-2.21</v>
      </c>
      <c r="AO712" t="s">
        <v>3174</v>
      </c>
      <c r="AP712">
        <v>-0.12249261477242</v>
      </c>
      <c r="AQ712">
        <f>(Table2[[#This Row],[Sharpe Ratio]]-AVERAGE(Table2[Sharpe Ratio]))/_xlfn.STDEV.P(Table2[Sharpe Ratio])</f>
        <v>-2.1474336872348188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545</v>
      </c>
      <c r="AT712">
        <f>_xlfn.RANK.AVG(Table2[[#This Row],[6M Return vs Nifty Z-Score]],Table2[6M Return vs Nifty Z-Score])</f>
        <v>702</v>
      </c>
      <c r="AU712">
        <f>_xlfn.RANK.AVG(Table2[[#This Row],[Sharpe Ratio Z-Score]],Table2[Sharpe Ratio Z-Score])</f>
        <v>725</v>
      </c>
      <c r="AV712">
        <f>(Table2[[#This Row],[Rank 1Y]]+Table2[[#This Row],[Rank 6M]]+Table2[[#This Row],[Rank Sharpe]])/3</f>
        <v>657.33333333333337</v>
      </c>
    </row>
    <row r="713" spans="1:48" x14ac:dyDescent="0.3">
      <c r="A713" t="s">
        <v>1859</v>
      </c>
      <c r="B713" t="s">
        <v>1860</v>
      </c>
      <c r="C713" t="s">
        <v>3140</v>
      </c>
      <c r="D713" t="s">
        <v>436</v>
      </c>
      <c r="E713">
        <v>4082.2908272999998</v>
      </c>
      <c r="F713">
        <v>1063.6500000000001</v>
      </c>
      <c r="G713">
        <v>-53.303007505521499</v>
      </c>
      <c r="H713">
        <f>(Table2[[#This Row],[1Y Return vs Nifty]]-AVERAGE(Table2[1Y Return vs Nifty]))/_xlfn.STDEV.P(Table2[1Y Return vs Nifty])</f>
        <v>-1.3314974269123989</v>
      </c>
      <c r="I713">
        <v>-2.2087240749586798</v>
      </c>
      <c r="J713">
        <f>(Table2[[#This Row],[1M Return vs Nifty]]-AVERAGE(Table2[1M Return vs Nifty]))/_xlfn.STDEV.P(Table2[1M Return vs Nifty])</f>
        <v>-0.28490369197876403</v>
      </c>
      <c r="K713">
        <v>-13.269773963314201</v>
      </c>
      <c r="L713">
        <f>(Table2[[#This Row],[6M Return vs Nifty]]-AVERAGE(Table2[6M Return vs Nifty]))/_xlfn.STDEV.P(Table2[6M Return vs Nifty])</f>
        <v>-0.73336627314280345</v>
      </c>
      <c r="M713">
        <v>5.0843316865771904</v>
      </c>
      <c r="N713">
        <f>(Table2[[#This Row],[1W Return vs Nifty]]-AVERAGE(Table2[1W Return vs Nifty]))/_xlfn.STDEV.P(Table2[1W Return vs Nifty])</f>
        <v>0.5773612680971113</v>
      </c>
      <c r="O713">
        <v>1096.27</v>
      </c>
      <c r="P713">
        <v>1114.8662347432401</v>
      </c>
      <c r="Q713">
        <v>1184.8586496887699</v>
      </c>
      <c r="R713">
        <v>37.368767904351998</v>
      </c>
      <c r="S713" s="1">
        <f>(Table2[[#This Row],[Close Price]]-Table2[[#This Row],[20D EMA]])/Table2[[#This Row],[20D EMA]]</f>
        <v>-2.9755443458272041E-2</v>
      </c>
      <c r="T713" s="1">
        <f>(Table2[[#This Row],[Close Price]]-Table2[[#This Row],[50D EMA]])/Table2[[#This Row],[50D EMA]]</f>
        <v>-4.5939354110078823E-2</v>
      </c>
      <c r="U713" s="1">
        <f>(Table2[[#This Row],[Close Price]]-Table2[[#This Row],[200D EMA]])/Table2[[#This Row],[200D EMA]]</f>
        <v>-0.10229798273457177</v>
      </c>
      <c r="V713">
        <v>1.2136703180128401</v>
      </c>
      <c r="W713">
        <v>1059</v>
      </c>
      <c r="X713">
        <v>1086.8</v>
      </c>
      <c r="Y713">
        <v>1059</v>
      </c>
      <c r="Z713">
        <v>1119.2</v>
      </c>
      <c r="AA713">
        <v>1059</v>
      </c>
      <c r="AB713">
        <v>1110</v>
      </c>
      <c r="AC713" s="1">
        <f>(Table2[[#This Row],[Close Price]]/Table2[[#This Row],[Day Low]])-1</f>
        <v>4.3909348441926177E-3</v>
      </c>
      <c r="AD713" s="1">
        <f>(Table2[[#This Row],[Day High]]/Table2[[#This Row],[Close Price]])-1</f>
        <v>2.1764678230620893E-2</v>
      </c>
      <c r="AE713" s="1">
        <f>(Table2[[#This Row],[Close Price]]/Table2[[#This Row],[Current Week Low]])-1</f>
        <v>4.3909348441926177E-3</v>
      </c>
      <c r="AF713" s="1">
        <f>(Table2[[#This Row],[Current Week High]]/Table2[[#This Row],[Close Price]])-1</f>
        <v>5.2225826164621791E-2</v>
      </c>
      <c r="AG713" s="1">
        <f>(Table2[[#This Row],[Close Price]]/Table2[[#This Row],[Current Month Low]])-1</f>
        <v>4.3909348441926177E-3</v>
      </c>
      <c r="AH713" s="1">
        <f>(Table2[[#This Row],[Current Month High]]/Table2[[#This Row],[Close Price]])-1</f>
        <v>4.3576364405584433E-2</v>
      </c>
      <c r="AI713">
        <v>38.668735016217703</v>
      </c>
      <c r="AJ713">
        <v>6.59417748158541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-0.11</v>
      </c>
      <c r="AM713" t="s">
        <v>3174</v>
      </c>
      <c r="AN713">
        <v>-4.46</v>
      </c>
      <c r="AO713" t="s">
        <v>3174</v>
      </c>
      <c r="AP713">
        <v>-8.0089426037757996E-2</v>
      </c>
      <c r="AQ713">
        <f>(Table2[[#This Row],[Sharpe Ratio]]-AVERAGE(Table2[Sharpe Ratio]))/_xlfn.STDEV.P(Table2[Sharpe Ratio])</f>
        <v>-1.652371935743786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714</v>
      </c>
      <c r="AT713">
        <f>_xlfn.RANK.AVG(Table2[[#This Row],[6M Return vs Nifty Z-Score]],Table2[6M Return vs Nifty Z-Score])</f>
        <v>564</v>
      </c>
      <c r="AU713">
        <f>_xlfn.RANK.AVG(Table2[[#This Row],[Sharpe Ratio Z-Score]],Table2[Sharpe Ratio Z-Score])</f>
        <v>694</v>
      </c>
      <c r="AV713">
        <f>(Table2[[#This Row],[Rank 1Y]]+Table2[[#This Row],[Rank 6M]]+Table2[[#This Row],[Rank Sharpe]])/3</f>
        <v>657.33333333333337</v>
      </c>
    </row>
    <row r="714" spans="1:48" x14ac:dyDescent="0.3">
      <c r="A714" t="s">
        <v>2288</v>
      </c>
      <c r="B714" t="s">
        <v>2289</v>
      </c>
      <c r="C714" t="s">
        <v>3129</v>
      </c>
      <c r="D714" t="s">
        <v>24</v>
      </c>
      <c r="E714">
        <v>2410.6395810720001</v>
      </c>
      <c r="F714">
        <v>46.82</v>
      </c>
      <c r="G714">
        <v>-60.895807994306701</v>
      </c>
      <c r="H714">
        <f>(Table2[[#This Row],[1Y Return vs Nifty]]-AVERAGE(Table2[1Y Return vs Nifty]))/_xlfn.STDEV.P(Table2[1Y Return vs Nifty])</f>
        <v>-1.4608010210067224</v>
      </c>
      <c r="I714">
        <v>-9.3914311599913507</v>
      </c>
      <c r="J714">
        <f>(Table2[[#This Row],[1M Return vs Nifty]]-AVERAGE(Table2[1M Return vs Nifty]))/_xlfn.STDEV.P(Table2[1M Return vs Nifty])</f>
        <v>-0.94210009964738706</v>
      </c>
      <c r="K714">
        <v>-36.011437841832397</v>
      </c>
      <c r="L714">
        <f>(Table2[[#This Row],[6M Return vs Nifty]]-AVERAGE(Table2[6M Return vs Nifty]))/_xlfn.STDEV.P(Table2[6M Return vs Nifty])</f>
        <v>-1.4873677950931179</v>
      </c>
      <c r="M714">
        <v>1.50965780563563</v>
      </c>
      <c r="N714">
        <f>(Table2[[#This Row],[1W Return vs Nifty]]-AVERAGE(Table2[1W Return vs Nifty]))/_xlfn.STDEV.P(Table2[1W Return vs Nifty])</f>
        <v>-0.28767806457136003</v>
      </c>
      <c r="O714">
        <v>47.81</v>
      </c>
      <c r="P714">
        <v>49.598024042856302</v>
      </c>
      <c r="Q714">
        <v>57.810996739456399</v>
      </c>
      <c r="R714">
        <v>46.218616051220501</v>
      </c>
      <c r="S714" s="1">
        <f>(Table2[[#This Row],[Close Price]]-Table2[[#This Row],[20D EMA]])/Table2[[#This Row],[20D EMA]]</f>
        <v>-2.0706965070069062E-2</v>
      </c>
      <c r="T714" s="1">
        <f>(Table2[[#This Row],[Close Price]]-Table2[[#This Row],[50D EMA]])/Table2[[#This Row],[50D EMA]]</f>
        <v>-5.6010780599966781E-2</v>
      </c>
      <c r="U714" s="1">
        <f>(Table2[[#This Row],[Close Price]]-Table2[[#This Row],[200D EMA]])/Table2[[#This Row],[200D EMA]]</f>
        <v>-0.19011948174827037</v>
      </c>
      <c r="V714">
        <v>1.6667948883683801</v>
      </c>
      <c r="W714">
        <v>44.5</v>
      </c>
      <c r="X714">
        <v>47.23</v>
      </c>
      <c r="Y714">
        <v>44</v>
      </c>
      <c r="Z714">
        <v>47.23</v>
      </c>
      <c r="AA714">
        <v>44</v>
      </c>
      <c r="AB714">
        <v>47.23</v>
      </c>
      <c r="AC714" s="1">
        <f>(Table2[[#This Row],[Close Price]]/Table2[[#This Row],[Day Low]])-1</f>
        <v>5.2134831460674214E-2</v>
      </c>
      <c r="AD714" s="1">
        <f>(Table2[[#This Row],[Day High]]/Table2[[#This Row],[Close Price]])-1</f>
        <v>8.7569414780008792E-3</v>
      </c>
      <c r="AE714" s="1">
        <f>(Table2[[#This Row],[Close Price]]/Table2[[#This Row],[Current Week Low]])-1</f>
        <v>6.4090909090909198E-2</v>
      </c>
      <c r="AF714" s="1">
        <f>(Table2[[#This Row],[Current Week High]]/Table2[[#This Row],[Close Price]])-1</f>
        <v>8.7569414780008792E-3</v>
      </c>
      <c r="AG714" s="1">
        <f>(Table2[[#This Row],[Close Price]]/Table2[[#This Row],[Current Month Low]])-1</f>
        <v>6.4090909090909198E-2</v>
      </c>
      <c r="AH714" s="1">
        <f>(Table2[[#This Row],[Current Month High]]/Table2[[#This Row],[Close Price]])-1</f>
        <v>8.7569414780008792E-3</v>
      </c>
      <c r="AI714">
        <v>75.993165313968404</v>
      </c>
      <c r="AJ714">
        <v>6.4090909090909198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-0.08</v>
      </c>
      <c r="AM714" t="s">
        <v>3174</v>
      </c>
      <c r="AN714">
        <v>-6.04</v>
      </c>
      <c r="AO714" t="s">
        <v>3174</v>
      </c>
      <c r="AQ714">
        <f>(Table2[[#This Row],[Sharpe Ratio]]-AVERAGE(Table2[Sharpe Ratio]))/_xlfn.STDEV.P(Table2[Sharpe Ratio])</f>
        <v>-0.71731934386752538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726</v>
      </c>
      <c r="AT714">
        <f>_xlfn.RANK.AVG(Table2[[#This Row],[6M Return vs Nifty Z-Score]],Table2[6M Return vs Nifty Z-Score])</f>
        <v>713</v>
      </c>
      <c r="AU714">
        <f>_xlfn.RANK.AVG(Table2[[#This Row],[Sharpe Ratio Z-Score]],Table2[Sharpe Ratio Z-Score])</f>
        <v>541.5</v>
      </c>
      <c r="AV714">
        <f>(Table2[[#This Row],[Rank 1Y]]+Table2[[#This Row],[Rank 6M]]+Table2[[#This Row],[Rank Sharpe]])/3</f>
        <v>660.16666666666663</v>
      </c>
    </row>
    <row r="715" spans="1:48" x14ac:dyDescent="0.3">
      <c r="A715" t="s">
        <v>1219</v>
      </c>
      <c r="B715" t="s">
        <v>1220</v>
      </c>
      <c r="C715" t="s">
        <v>3138</v>
      </c>
      <c r="D715" t="s">
        <v>1221</v>
      </c>
      <c r="E715">
        <v>9790.9129905749996</v>
      </c>
      <c r="F715">
        <v>900.75</v>
      </c>
      <c r="G715">
        <v>-47.4212909290382</v>
      </c>
      <c r="H715">
        <f>(Table2[[#This Row],[1Y Return vs Nifty]]-AVERAGE(Table2[1Y Return vs Nifty]))/_xlfn.STDEV.P(Table2[1Y Return vs Nifty])</f>
        <v>-1.2313331866025459</v>
      </c>
      <c r="I715">
        <v>-0.98190202819123495</v>
      </c>
      <c r="J715">
        <f>(Table2[[#This Row],[1M Return vs Nifty]]-AVERAGE(Table2[1M Return vs Nifty]))/_xlfn.STDEV.P(Table2[1M Return vs Nifty])</f>
        <v>-0.17265311118251753</v>
      </c>
      <c r="K715">
        <v>-15.987502890028299</v>
      </c>
      <c r="L715">
        <f>(Table2[[#This Row],[6M Return vs Nifty]]-AVERAGE(Table2[6M Return vs Nifty]))/_xlfn.STDEV.P(Table2[6M Return vs Nifty])</f>
        <v>-0.82347277361423432</v>
      </c>
      <c r="M715">
        <v>4.1954643911207299</v>
      </c>
      <c r="N715">
        <f>(Table2[[#This Row],[1W Return vs Nifty]]-AVERAGE(Table2[1W Return vs Nifty]))/_xlfn.STDEV.P(Table2[1W Return vs Nifty])</f>
        <v>0.36226327658747526</v>
      </c>
      <c r="O715">
        <v>919.6</v>
      </c>
      <c r="P715">
        <v>934.51915174012697</v>
      </c>
      <c r="Q715">
        <v>992.19395381097297</v>
      </c>
      <c r="R715">
        <v>32.492523824447098</v>
      </c>
      <c r="S715" s="1">
        <f>(Table2[[#This Row],[Close Price]]-Table2[[#This Row],[20D EMA]])/Table2[[#This Row],[20D EMA]]</f>
        <v>-2.0498042627229256E-2</v>
      </c>
      <c r="T715" s="1">
        <f>(Table2[[#This Row],[Close Price]]-Table2[[#This Row],[50D EMA]])/Table2[[#This Row],[50D EMA]]</f>
        <v>-3.6135323366296906E-2</v>
      </c>
      <c r="U715" s="1">
        <f>(Table2[[#This Row],[Close Price]]-Table2[[#This Row],[200D EMA]])/Table2[[#This Row],[200D EMA]]</f>
        <v>-9.2163385454770014E-2</v>
      </c>
      <c r="V715">
        <v>1.6279674917396501</v>
      </c>
      <c r="W715">
        <v>898</v>
      </c>
      <c r="X715">
        <v>914.25</v>
      </c>
      <c r="Y715">
        <v>898</v>
      </c>
      <c r="Z715">
        <v>930</v>
      </c>
      <c r="AA715">
        <v>898</v>
      </c>
      <c r="AB715">
        <v>930</v>
      </c>
      <c r="AC715" s="1">
        <f>(Table2[[#This Row],[Close Price]]/Table2[[#This Row],[Day Low]])-1</f>
        <v>3.0623608017816828E-3</v>
      </c>
      <c r="AD715" s="1">
        <f>(Table2[[#This Row],[Day High]]/Table2[[#This Row],[Close Price]])-1</f>
        <v>1.4987510407993287E-2</v>
      </c>
      <c r="AE715" s="1">
        <f>(Table2[[#This Row],[Close Price]]/Table2[[#This Row],[Current Week Low]])-1</f>
        <v>3.0623608017816828E-3</v>
      </c>
      <c r="AF715" s="1">
        <f>(Table2[[#This Row],[Current Week High]]/Table2[[#This Row],[Close Price]])-1</f>
        <v>3.2472939217318864E-2</v>
      </c>
      <c r="AG715" s="1">
        <f>(Table2[[#This Row],[Close Price]]/Table2[[#This Row],[Current Month Low]])-1</f>
        <v>3.0623608017816828E-3</v>
      </c>
      <c r="AH715" s="1">
        <f>(Table2[[#This Row],[Current Month High]]/Table2[[#This Row],[Close Price]])-1</f>
        <v>3.2472939217318864E-2</v>
      </c>
      <c r="AI715">
        <v>43.991118512350802</v>
      </c>
      <c r="AJ715">
        <v>5.4742388758782097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-0.17</v>
      </c>
      <c r="AM715" t="s">
        <v>3174</v>
      </c>
      <c r="AN715">
        <v>-2.84</v>
      </c>
      <c r="AO715" t="s">
        <v>3174</v>
      </c>
      <c r="AP715">
        <v>-7.6803794901937006E-2</v>
      </c>
      <c r="AQ715">
        <f>(Table2[[#This Row],[Sharpe Ratio]]-AVERAGE(Table2[Sharpe Ratio]))/_xlfn.STDEV.P(Table2[Sharpe Ratio])</f>
        <v>-1.6140118417652083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701</v>
      </c>
      <c r="AT715">
        <f>_xlfn.RANK.AVG(Table2[[#This Row],[6M Return vs Nifty Z-Score]],Table2[6M Return vs Nifty Z-Score])</f>
        <v>593</v>
      </c>
      <c r="AU715">
        <f>_xlfn.RANK.AVG(Table2[[#This Row],[Sharpe Ratio Z-Score]],Table2[Sharpe Ratio Z-Score])</f>
        <v>692</v>
      </c>
      <c r="AV715">
        <f>(Table2[[#This Row],[Rank 1Y]]+Table2[[#This Row],[Rank 6M]]+Table2[[#This Row],[Rank Sharpe]])/3</f>
        <v>662</v>
      </c>
    </row>
    <row r="716" spans="1:48" x14ac:dyDescent="0.3">
      <c r="A716" t="s">
        <v>365</v>
      </c>
      <c r="B716" t="s">
        <v>366</v>
      </c>
      <c r="C716" t="s">
        <v>3130</v>
      </c>
      <c r="D716" t="s">
        <v>27</v>
      </c>
      <c r="E716">
        <v>68236.120490560003</v>
      </c>
      <c r="F716">
        <v>9.7899999999999991</v>
      </c>
      <c r="G716">
        <v>-43.199562314478499</v>
      </c>
      <c r="H716">
        <f>(Table2[[#This Row],[1Y Return vs Nifty]]-AVERAGE(Table2[1Y Return vs Nifty]))/_xlfn.STDEV.P(Table2[1Y Return vs Nifty])</f>
        <v>-1.1594381481434548</v>
      </c>
      <c r="I716">
        <v>-33.818478373147499</v>
      </c>
      <c r="J716">
        <f>(Table2[[#This Row],[1M Return vs Nifty]]-AVERAGE(Table2[1M Return vs Nifty]))/_xlfn.STDEV.P(Table2[1M Return vs Nifty])</f>
        <v>-3.1771025142509401</v>
      </c>
      <c r="K716">
        <v>-37.770325839693903</v>
      </c>
      <c r="L716">
        <f>(Table2[[#This Row],[6M Return vs Nifty]]-AVERAGE(Table2[6M Return vs Nifty]))/_xlfn.STDEV.P(Table2[6M Return vs Nifty])</f>
        <v>-1.5456838547452196</v>
      </c>
      <c r="M716">
        <v>-2.70191929622559</v>
      </c>
      <c r="N716">
        <f>(Table2[[#This Row],[1W Return vs Nifty]]-AVERAGE(Table2[1W Return vs Nifty]))/_xlfn.STDEV.P(Table2[1W Return vs Nifty])</f>
        <v>-1.3068423203932757</v>
      </c>
      <c r="O716">
        <v>11.59</v>
      </c>
      <c r="P716">
        <v>13.3371057346236</v>
      </c>
      <c r="Q716">
        <v>13.8908972390537</v>
      </c>
      <c r="R716">
        <v>18.863907808143601</v>
      </c>
      <c r="S716" s="1">
        <f>(Table2[[#This Row],[Close Price]]-Table2[[#This Row],[20D EMA]])/Table2[[#This Row],[20D EMA]]</f>
        <v>-0.15530629853321837</v>
      </c>
      <c r="T716" s="1">
        <f>(Table2[[#This Row],[Close Price]]-Table2[[#This Row],[50D EMA]])/Table2[[#This Row],[50D EMA]]</f>
        <v>-0.26595768266387726</v>
      </c>
      <c r="U716" s="1">
        <f>(Table2[[#This Row],[Close Price]]-Table2[[#This Row],[200D EMA]])/Table2[[#This Row],[200D EMA]]</f>
        <v>-0.29522191176565565</v>
      </c>
      <c r="V716">
        <v>1.29988810437741</v>
      </c>
      <c r="W716">
        <v>9.6300000000000008</v>
      </c>
      <c r="X716">
        <v>10.06</v>
      </c>
      <c r="Y716">
        <v>9.6300000000000008</v>
      </c>
      <c r="Z716">
        <v>10.68</v>
      </c>
      <c r="AA716">
        <v>9.6300000000000008</v>
      </c>
      <c r="AB716">
        <v>10.53</v>
      </c>
      <c r="AC716" s="1">
        <f>(Table2[[#This Row],[Close Price]]/Table2[[#This Row],[Day Low]])-1</f>
        <v>1.6614745586708057E-2</v>
      </c>
      <c r="AD716" s="1">
        <f>(Table2[[#This Row],[Day High]]/Table2[[#This Row],[Close Price]])-1</f>
        <v>2.7579162410623193E-2</v>
      </c>
      <c r="AE716" s="1">
        <f>(Table2[[#This Row],[Close Price]]/Table2[[#This Row],[Current Week Low]])-1</f>
        <v>1.6614745586708057E-2</v>
      </c>
      <c r="AF716" s="1">
        <f>(Table2[[#This Row],[Current Week High]]/Table2[[#This Row],[Close Price]])-1</f>
        <v>9.090909090909105E-2</v>
      </c>
      <c r="AG716" s="1">
        <f>(Table2[[#This Row],[Close Price]]/Table2[[#This Row],[Current Month Low]])-1</f>
        <v>1.6614745586708057E-2</v>
      </c>
      <c r="AH716" s="1">
        <f>(Table2[[#This Row],[Current Month High]]/Table2[[#This Row],[Close Price]])-1</f>
        <v>7.5587334014300289E-2</v>
      </c>
      <c r="AI716">
        <v>95.914198161389194</v>
      </c>
      <c r="AJ716">
        <v>1.6614745586708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-0.44</v>
      </c>
      <c r="AM716" t="s">
        <v>3174</v>
      </c>
      <c r="AN716">
        <v>-25.38</v>
      </c>
      <c r="AO716" t="s">
        <v>3174</v>
      </c>
      <c r="AP716">
        <v>-8.0567211159449995E-3</v>
      </c>
      <c r="AQ716">
        <f>(Table2[[#This Row],[Sharpe Ratio]]-AVERAGE(Table2[Sharpe Ratio]))/_xlfn.STDEV.P(Table2[Sharpe Ratio])</f>
        <v>-0.81138242228110935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690</v>
      </c>
      <c r="AT716">
        <f>_xlfn.RANK.AVG(Table2[[#This Row],[6M Return vs Nifty Z-Score]],Table2[6M Return vs Nifty Z-Score])</f>
        <v>721</v>
      </c>
      <c r="AU716">
        <f>_xlfn.RANK.AVG(Table2[[#This Row],[Sharpe Ratio Z-Score]],Table2[Sharpe Ratio Z-Score])</f>
        <v>579</v>
      </c>
      <c r="AV716">
        <f>(Table2[[#This Row],[Rank 1Y]]+Table2[[#This Row],[Rank 6M]]+Table2[[#This Row],[Rank Sharpe]])/3</f>
        <v>663.33333333333337</v>
      </c>
    </row>
    <row r="717" spans="1:48" x14ac:dyDescent="0.3">
      <c r="A717" t="s">
        <v>2324</v>
      </c>
      <c r="B717" t="s">
        <v>2325</v>
      </c>
      <c r="C717" t="s">
        <v>3143</v>
      </c>
      <c r="D717" t="s">
        <v>406</v>
      </c>
      <c r="E717">
        <v>2342.4257527200002</v>
      </c>
      <c r="F717">
        <v>203.4</v>
      </c>
      <c r="G717">
        <v>-57.270665825947603</v>
      </c>
      <c r="H717">
        <f>(Table2[[#This Row],[1Y Return vs Nifty]]-AVERAGE(Table2[1Y Return vs Nifty]))/_xlfn.STDEV.P(Table2[1Y Return vs Nifty])</f>
        <v>-1.3990657084347577</v>
      </c>
      <c r="I717">
        <v>-7.9467972823668598</v>
      </c>
      <c r="J717">
        <f>(Table2[[#This Row],[1M Return vs Nifty]]-AVERAGE(Table2[1M Return vs Nifty]))/_xlfn.STDEV.P(Table2[1M Return vs Nifty])</f>
        <v>-0.80992038195437588</v>
      </c>
      <c r="K717">
        <v>-19.2129882898106</v>
      </c>
      <c r="L717">
        <f>(Table2[[#This Row],[6M Return vs Nifty]]-AVERAGE(Table2[6M Return vs Nifty]))/_xlfn.STDEV.P(Table2[6M Return vs Nifty])</f>
        <v>-0.93041397692529293</v>
      </c>
      <c r="M717">
        <v>1.7714668973863901</v>
      </c>
      <c r="N717">
        <f>(Table2[[#This Row],[1W Return vs Nifty]]-AVERAGE(Table2[1W Return vs Nifty]))/_xlfn.STDEV.P(Table2[1W Return vs Nifty])</f>
        <v>-0.22432258948254913</v>
      </c>
      <c r="O717">
        <v>210.42</v>
      </c>
      <c r="P717">
        <v>214.760043790368</v>
      </c>
      <c r="Q717">
        <v>244.25627054744899</v>
      </c>
      <c r="R717">
        <v>25.655648062778599</v>
      </c>
      <c r="S717" s="1">
        <f>(Table2[[#This Row],[Close Price]]-Table2[[#This Row],[20D EMA]])/Table2[[#This Row],[20D EMA]]</f>
        <v>-3.3361847733105132E-2</v>
      </c>
      <c r="T717" s="1">
        <f>(Table2[[#This Row],[Close Price]]-Table2[[#This Row],[50D EMA]])/Table2[[#This Row],[50D EMA]]</f>
        <v>-5.2896449404046426E-2</v>
      </c>
      <c r="U717" s="1">
        <f>(Table2[[#This Row],[Close Price]]-Table2[[#This Row],[200D EMA]])/Table2[[#This Row],[200D EMA]]</f>
        <v>-0.16726805193528199</v>
      </c>
      <c r="V717">
        <v>0.42887055070775598</v>
      </c>
      <c r="W717">
        <v>201.7</v>
      </c>
      <c r="X717">
        <v>206.65</v>
      </c>
      <c r="Y717">
        <v>201.5</v>
      </c>
      <c r="Z717">
        <v>210.51</v>
      </c>
      <c r="AA717">
        <v>201.5</v>
      </c>
      <c r="AB717">
        <v>210.51</v>
      </c>
      <c r="AC717" s="1">
        <f>(Table2[[#This Row],[Close Price]]/Table2[[#This Row],[Day Low]])-1</f>
        <v>8.4283589489342337E-3</v>
      </c>
      <c r="AD717" s="1">
        <f>(Table2[[#This Row],[Day High]]/Table2[[#This Row],[Close Price]])-1</f>
        <v>1.597836774827921E-2</v>
      </c>
      <c r="AE717" s="1">
        <f>(Table2[[#This Row],[Close Price]]/Table2[[#This Row],[Current Week Low]])-1</f>
        <v>9.4292803970223993E-3</v>
      </c>
      <c r="AF717" s="1">
        <f>(Table2[[#This Row],[Current Week High]]/Table2[[#This Row],[Close Price]])-1</f>
        <v>3.4955752212389335E-2</v>
      </c>
      <c r="AG717" s="1">
        <f>(Table2[[#This Row],[Close Price]]/Table2[[#This Row],[Current Month Low]])-1</f>
        <v>9.4292803970223993E-3</v>
      </c>
      <c r="AH717" s="1">
        <f>(Table2[[#This Row],[Current Month High]]/Table2[[#This Row],[Close Price]])-1</f>
        <v>3.4955752212389335E-2</v>
      </c>
      <c r="AI717">
        <v>112.26647000983201</v>
      </c>
      <c r="AJ717">
        <v>6.2140992167101796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-7.0000000000000007E-2</v>
      </c>
      <c r="AM717" t="s">
        <v>3174</v>
      </c>
      <c r="AN717">
        <v>-4.4800000000000004</v>
      </c>
      <c r="AO717" t="s">
        <v>3174</v>
      </c>
      <c r="AP717">
        <v>-4.0495528022564002E-2</v>
      </c>
      <c r="AQ717">
        <f>(Table2[[#This Row],[Sharpe Ratio]]-AVERAGE(Table2[Sharpe Ratio]))/_xlfn.STDEV.P(Table2[Sharpe Ratio])</f>
        <v>-1.190108953060687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720</v>
      </c>
      <c r="AT717">
        <f>_xlfn.RANK.AVG(Table2[[#This Row],[6M Return vs Nifty Z-Score]],Table2[6M Return vs Nifty Z-Score])</f>
        <v>625</v>
      </c>
      <c r="AU717">
        <f>_xlfn.RANK.AVG(Table2[[#This Row],[Sharpe Ratio Z-Score]],Table2[Sharpe Ratio Z-Score])</f>
        <v>646</v>
      </c>
      <c r="AV717">
        <f>(Table2[[#This Row],[Rank 1Y]]+Table2[[#This Row],[Rank 6M]]+Table2[[#This Row],[Rank Sharpe]])/3</f>
        <v>663.66666666666663</v>
      </c>
    </row>
    <row r="718" spans="1:48" x14ac:dyDescent="0.3">
      <c r="A718" t="s">
        <v>1585</v>
      </c>
      <c r="B718" t="s">
        <v>1586</v>
      </c>
      <c r="C718" t="s">
        <v>3130</v>
      </c>
      <c r="D718" t="s">
        <v>728</v>
      </c>
      <c r="E718">
        <v>6099.7898694199903</v>
      </c>
      <c r="F718">
        <v>125.06</v>
      </c>
      <c r="G718">
        <v>-48.535079053925401</v>
      </c>
      <c r="H718">
        <f>(Table2[[#This Row],[1Y Return vs Nifty]]-AVERAGE(Table2[1Y Return vs Nifty]))/_xlfn.STDEV.P(Table2[1Y Return vs Nifty])</f>
        <v>-1.2503007345870096</v>
      </c>
      <c r="I718">
        <v>-4.3356874194407</v>
      </c>
      <c r="J718">
        <f>(Table2[[#This Row],[1M Return vs Nifty]]-AVERAGE(Table2[1M Return vs Nifty]))/_xlfn.STDEV.P(Table2[1M Return vs Nifty])</f>
        <v>-0.47951453336323696</v>
      </c>
      <c r="K718">
        <v>-14.1203323021471</v>
      </c>
      <c r="L718">
        <f>(Table2[[#This Row],[6M Return vs Nifty]]-AVERAGE(Table2[6M Return vs Nifty]))/_xlfn.STDEV.P(Table2[6M Return vs Nifty])</f>
        <v>-0.7615665968048434</v>
      </c>
      <c r="M718">
        <v>1.95156973664416</v>
      </c>
      <c r="N718">
        <f>(Table2[[#This Row],[1W Return vs Nifty]]-AVERAGE(Table2[1W Return vs Nifty]))/_xlfn.STDEV.P(Table2[1W Return vs Nifty])</f>
        <v>-0.18073930186745571</v>
      </c>
      <c r="O718">
        <v>127.79</v>
      </c>
      <c r="P718">
        <v>131.38822421329499</v>
      </c>
      <c r="Q718">
        <v>136.83482709898399</v>
      </c>
      <c r="R718">
        <v>40.627637317810603</v>
      </c>
      <c r="S718" s="1">
        <f>(Table2[[#This Row],[Close Price]]-Table2[[#This Row],[20D EMA]])/Table2[[#This Row],[20D EMA]]</f>
        <v>-2.1363173957273683E-2</v>
      </c>
      <c r="T718" s="1">
        <f>(Table2[[#This Row],[Close Price]]-Table2[[#This Row],[50D EMA]])/Table2[[#This Row],[50D EMA]]</f>
        <v>-4.8164318006321323E-2</v>
      </c>
      <c r="U718" s="1">
        <f>(Table2[[#This Row],[Close Price]]-Table2[[#This Row],[200D EMA]])/Table2[[#This Row],[200D EMA]]</f>
        <v>-8.6051390195175104E-2</v>
      </c>
      <c r="V718">
        <v>0.96729653483495803</v>
      </c>
      <c r="W718">
        <v>122.56</v>
      </c>
      <c r="X718">
        <v>126.7</v>
      </c>
      <c r="Y718">
        <v>120.56</v>
      </c>
      <c r="Z718">
        <v>128.1</v>
      </c>
      <c r="AA718">
        <v>120.56</v>
      </c>
      <c r="AB718">
        <v>128.1</v>
      </c>
      <c r="AC718" s="1">
        <f>(Table2[[#This Row],[Close Price]]/Table2[[#This Row],[Day Low]])-1</f>
        <v>2.0398172323759844E-2</v>
      </c>
      <c r="AD718" s="1">
        <f>(Table2[[#This Row],[Day High]]/Table2[[#This Row],[Close Price]])-1</f>
        <v>1.311370542139767E-2</v>
      </c>
      <c r="AE718" s="1">
        <f>(Table2[[#This Row],[Close Price]]/Table2[[#This Row],[Current Week Low]])-1</f>
        <v>3.7325812873258091E-2</v>
      </c>
      <c r="AF718" s="1">
        <f>(Table2[[#This Row],[Current Week High]]/Table2[[#This Row],[Close Price]])-1</f>
        <v>2.4308332000639643E-2</v>
      </c>
      <c r="AG718" s="1">
        <f>(Table2[[#This Row],[Close Price]]/Table2[[#This Row],[Current Month Low]])-1</f>
        <v>3.7325812873258091E-2</v>
      </c>
      <c r="AH718" s="1">
        <f>(Table2[[#This Row],[Current Month High]]/Table2[[#This Row],[Close Price]])-1</f>
        <v>2.4308332000639643E-2</v>
      </c>
      <c r="AI718">
        <v>35.894770510155098</v>
      </c>
      <c r="AJ718">
        <v>14.2100456621004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-0.22</v>
      </c>
      <c r="AM718" t="s">
        <v>3174</v>
      </c>
      <c r="AN718">
        <v>-3.76</v>
      </c>
      <c r="AO718" t="s">
        <v>3174</v>
      </c>
      <c r="AP718">
        <v>-0.103787319894333</v>
      </c>
      <c r="AQ718">
        <f>(Table2[[#This Row],[Sharpe Ratio]]-AVERAGE(Table2[Sharpe Ratio]))/_xlfn.STDEV.P(Table2[Sharpe Ratio])</f>
        <v>-1.929047374298587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705</v>
      </c>
      <c r="AT718">
        <f>_xlfn.RANK.AVG(Table2[[#This Row],[6M Return vs Nifty Z-Score]],Table2[6M Return vs Nifty Z-Score])</f>
        <v>571</v>
      </c>
      <c r="AU718">
        <f>_xlfn.RANK.AVG(Table2[[#This Row],[Sharpe Ratio Z-Score]],Table2[Sharpe Ratio Z-Score])</f>
        <v>717</v>
      </c>
      <c r="AV718">
        <f>(Table2[[#This Row],[Rank 1Y]]+Table2[[#This Row],[Rank 6M]]+Table2[[#This Row],[Rank Sharpe]])/3</f>
        <v>664.33333333333337</v>
      </c>
    </row>
    <row r="719" spans="1:48" x14ac:dyDescent="0.3">
      <c r="A719" t="s">
        <v>1660</v>
      </c>
      <c r="B719" t="s">
        <v>1661</v>
      </c>
      <c r="C719" t="s">
        <v>3129</v>
      </c>
      <c r="D719" t="s">
        <v>24</v>
      </c>
      <c r="E719">
        <v>5403.9452541999999</v>
      </c>
      <c r="F719">
        <v>319.60000000000002</v>
      </c>
      <c r="G719">
        <v>-37.256824404426098</v>
      </c>
      <c r="H719">
        <f>(Table2[[#This Row],[1Y Return vs Nifty]]-AVERAGE(Table2[1Y Return vs Nifty]))/_xlfn.STDEV.P(Table2[1Y Return vs Nifty])</f>
        <v>-1.0582347289748175</v>
      </c>
      <c r="I719">
        <v>0.27461840212233302</v>
      </c>
      <c r="J719">
        <f>(Table2[[#This Row],[1M Return vs Nifty]]-AVERAGE(Table2[1M Return vs Nifty]))/_xlfn.STDEV.P(Table2[1M Return vs Nifty])</f>
        <v>-5.7685216322225695E-2</v>
      </c>
      <c r="K719">
        <v>-29.976612593512101</v>
      </c>
      <c r="L719">
        <f>(Table2[[#This Row],[6M Return vs Nifty]]-AVERAGE(Table2[6M Return vs Nifty]))/_xlfn.STDEV.P(Table2[6M Return vs Nifty])</f>
        <v>-1.2872827245264089</v>
      </c>
      <c r="M719">
        <v>5.1795587260032798</v>
      </c>
      <c r="N719">
        <f>(Table2[[#This Row],[1W Return vs Nifty]]-AVERAGE(Table2[1W Return vs Nifty]))/_xlfn.STDEV.P(Table2[1W Return vs Nifty])</f>
        <v>0.60040536593113281</v>
      </c>
      <c r="O719">
        <v>319.27999999999997</v>
      </c>
      <c r="P719">
        <v>326.79647614080801</v>
      </c>
      <c r="Q719">
        <v>341.866667826266</v>
      </c>
      <c r="R719">
        <v>53.662690737952097</v>
      </c>
      <c r="S719" s="1">
        <f>(Table2[[#This Row],[Close Price]]-Table2[[#This Row],[20D EMA]])/Table2[[#This Row],[20D EMA]]</f>
        <v>1.0022550739164685E-3</v>
      </c>
      <c r="T719" s="1">
        <f>(Table2[[#This Row],[Close Price]]-Table2[[#This Row],[50D EMA]])/Table2[[#This Row],[50D EMA]]</f>
        <v>-2.2021278276290884E-2</v>
      </c>
      <c r="U719" s="1">
        <f>(Table2[[#This Row],[Close Price]]-Table2[[#This Row],[200D EMA]])/Table2[[#This Row],[200D EMA]]</f>
        <v>-6.5132608475248377E-2</v>
      </c>
      <c r="V719">
        <v>0.983974904421966</v>
      </c>
      <c r="W719">
        <v>311.39999999999998</v>
      </c>
      <c r="X719">
        <v>320.8</v>
      </c>
      <c r="Y719">
        <v>305.75</v>
      </c>
      <c r="Z719">
        <v>320.8</v>
      </c>
      <c r="AA719">
        <v>311.25</v>
      </c>
      <c r="AB719">
        <v>320.8</v>
      </c>
      <c r="AC719" s="1">
        <f>(Table2[[#This Row],[Close Price]]/Table2[[#This Row],[Day Low]])-1</f>
        <v>2.6332691072575631E-2</v>
      </c>
      <c r="AD719" s="1">
        <f>(Table2[[#This Row],[Day High]]/Table2[[#This Row],[Close Price]])-1</f>
        <v>3.754693366708306E-3</v>
      </c>
      <c r="AE719" s="1">
        <f>(Table2[[#This Row],[Close Price]]/Table2[[#This Row],[Current Week Low]])-1</f>
        <v>4.5298446443172491E-2</v>
      </c>
      <c r="AF719" s="1">
        <f>(Table2[[#This Row],[Current Week High]]/Table2[[#This Row],[Close Price]])-1</f>
        <v>3.754693366708306E-3</v>
      </c>
      <c r="AG719" s="1">
        <f>(Table2[[#This Row],[Close Price]]/Table2[[#This Row],[Current Month Low]])-1</f>
        <v>2.6827309236947761E-2</v>
      </c>
      <c r="AH719" s="1">
        <f>(Table2[[#This Row],[Current Month High]]/Table2[[#This Row],[Close Price]])-1</f>
        <v>3.754693366708306E-3</v>
      </c>
      <c r="AI719">
        <v>32.118272841051301</v>
      </c>
      <c r="AJ719">
        <v>4.5298446443172402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</v>
      </c>
      <c r="AM719" t="s">
        <v>3174</v>
      </c>
      <c r="AN719">
        <v>-1.1100000000000001</v>
      </c>
      <c r="AO719" t="s">
        <v>3174</v>
      </c>
      <c r="AP719">
        <v>-2.760400199311E-2</v>
      </c>
      <c r="AQ719">
        <f>(Table2[[#This Row],[Sharpe Ratio]]-AVERAGE(Table2[Sharpe Ratio]))/_xlfn.STDEV.P(Table2[Sharpe Ratio])</f>
        <v>-1.0395990115685567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675</v>
      </c>
      <c r="AT719">
        <f>_xlfn.RANK.AVG(Table2[[#This Row],[6M Return vs Nifty Z-Score]],Table2[6M Return vs Nifty Z-Score])</f>
        <v>697</v>
      </c>
      <c r="AU719">
        <f>_xlfn.RANK.AVG(Table2[[#This Row],[Sharpe Ratio Z-Score]],Table2[Sharpe Ratio Z-Score])</f>
        <v>621</v>
      </c>
      <c r="AV719">
        <f>(Table2[[#This Row],[Rank 1Y]]+Table2[[#This Row],[Rank 6M]]+Table2[[#This Row],[Rank Sharpe]])/3</f>
        <v>664.33333333333337</v>
      </c>
    </row>
    <row r="720" spans="1:48" x14ac:dyDescent="0.3">
      <c r="A720" t="s">
        <v>1416</v>
      </c>
      <c r="B720" t="s">
        <v>1417</v>
      </c>
      <c r="C720" t="s">
        <v>3139</v>
      </c>
      <c r="D720" t="s">
        <v>125</v>
      </c>
      <c r="E720">
        <v>7820.6618910999996</v>
      </c>
      <c r="F720">
        <v>654.70000000000005</v>
      </c>
      <c r="G720">
        <v>-42.602324363411597</v>
      </c>
      <c r="H720">
        <f>(Table2[[#This Row],[1Y Return vs Nifty]]-AVERAGE(Table2[1Y Return vs Nifty]))/_xlfn.STDEV.P(Table2[1Y Return vs Nifty])</f>
        <v>-1.1492673272827534</v>
      </c>
      <c r="I720">
        <v>-6.0874247731283804</v>
      </c>
      <c r="J720">
        <f>(Table2[[#This Row],[1M Return vs Nifty]]-AVERAGE(Table2[1M Return vs Nifty]))/_xlfn.STDEV.P(Table2[1M Return vs Nifty])</f>
        <v>-0.63979330881566054</v>
      </c>
      <c r="K720">
        <v>-16.116354131315301</v>
      </c>
      <c r="L720">
        <f>(Table2[[#This Row],[6M Return vs Nifty]]-AVERAGE(Table2[6M Return vs Nifty]))/_xlfn.STDEV.P(Table2[6M Return vs Nifty])</f>
        <v>-0.82774484590210939</v>
      </c>
      <c r="M720">
        <v>-1.3176487488721</v>
      </c>
      <c r="N720">
        <f>(Table2[[#This Row],[1W Return vs Nifty]]-AVERAGE(Table2[1W Return vs Nifty]))/_xlfn.STDEV.P(Table2[1W Return vs Nifty])</f>
        <v>-0.97186114157875469</v>
      </c>
      <c r="O720">
        <v>675.32</v>
      </c>
      <c r="P720">
        <v>677.58920294692598</v>
      </c>
      <c r="Q720">
        <v>698.55118352128204</v>
      </c>
      <c r="R720">
        <v>35.510876149767498</v>
      </c>
      <c r="S720" s="1">
        <f>(Table2[[#This Row],[Close Price]]-Table2[[#This Row],[20D EMA]])/Table2[[#This Row],[20D EMA]]</f>
        <v>-3.0533672925427951E-2</v>
      </c>
      <c r="T720" s="1">
        <f>(Table2[[#This Row],[Close Price]]-Table2[[#This Row],[50D EMA]])/Table2[[#This Row],[50D EMA]]</f>
        <v>-3.3780353711921222E-2</v>
      </c>
      <c r="U720" s="1">
        <f>(Table2[[#This Row],[Close Price]]-Table2[[#This Row],[200D EMA]])/Table2[[#This Row],[200D EMA]]</f>
        <v>-6.2774474592162829E-2</v>
      </c>
      <c r="V720">
        <v>0.501625132919158</v>
      </c>
      <c r="W720">
        <v>638.4</v>
      </c>
      <c r="X720">
        <v>658</v>
      </c>
      <c r="Y720">
        <v>637.5</v>
      </c>
      <c r="Z720">
        <v>675.55</v>
      </c>
      <c r="AA720">
        <v>637.5</v>
      </c>
      <c r="AB720">
        <v>675.55</v>
      </c>
      <c r="AC720" s="1">
        <f>(Table2[[#This Row],[Close Price]]/Table2[[#This Row],[Day Low]])-1</f>
        <v>2.553258145363424E-2</v>
      </c>
      <c r="AD720" s="1">
        <f>(Table2[[#This Row],[Day High]]/Table2[[#This Row],[Close Price]])-1</f>
        <v>5.0404765541469665E-3</v>
      </c>
      <c r="AE720" s="1">
        <f>(Table2[[#This Row],[Close Price]]/Table2[[#This Row],[Current Week Low]])-1</f>
        <v>2.6980392156862765E-2</v>
      </c>
      <c r="AF720" s="1">
        <f>(Table2[[#This Row],[Current Week High]]/Table2[[#This Row],[Close Price]])-1</f>
        <v>3.1846647319382804E-2</v>
      </c>
      <c r="AG720" s="1">
        <f>(Table2[[#This Row],[Close Price]]/Table2[[#This Row],[Current Month Low]])-1</f>
        <v>2.6980392156862765E-2</v>
      </c>
      <c r="AH720" s="1">
        <f>(Table2[[#This Row],[Current Month High]]/Table2[[#This Row],[Close Price]])-1</f>
        <v>3.1846647319382804E-2</v>
      </c>
      <c r="AI720">
        <v>29.677714983962101</v>
      </c>
      <c r="AJ720">
        <v>9.3718676912796397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-0.12</v>
      </c>
      <c r="AM720" t="s">
        <v>3174</v>
      </c>
      <c r="AN720">
        <v>-3.72</v>
      </c>
      <c r="AO720" t="s">
        <v>3174</v>
      </c>
      <c r="AP720">
        <v>-0.103058540787884</v>
      </c>
      <c r="AQ720">
        <f>(Table2[[#This Row],[Sharpe Ratio]]-AVERAGE(Table2[Sharpe Ratio]))/_xlfn.STDEV.P(Table2[Sharpe Ratio])</f>
        <v>-1.9205388004942359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686</v>
      </c>
      <c r="AT720">
        <f>_xlfn.RANK.AVG(Table2[[#This Row],[6M Return vs Nifty Z-Score]],Table2[6M Return vs Nifty Z-Score])</f>
        <v>594</v>
      </c>
      <c r="AU720">
        <f>_xlfn.RANK.AVG(Table2[[#This Row],[Sharpe Ratio Z-Score]],Table2[Sharpe Ratio Z-Score])</f>
        <v>716</v>
      </c>
      <c r="AV720">
        <f>(Table2[[#This Row],[Rank 1Y]]+Table2[[#This Row],[Rank 6M]]+Table2[[#This Row],[Rank Sharpe]])/3</f>
        <v>665.33333333333337</v>
      </c>
    </row>
    <row r="721" spans="1:48" x14ac:dyDescent="0.3">
      <c r="A721" t="s">
        <v>2303</v>
      </c>
      <c r="B721" t="s">
        <v>2304</v>
      </c>
      <c r="C721" t="s">
        <v>3129</v>
      </c>
      <c r="D721" t="s">
        <v>54</v>
      </c>
      <c r="E721">
        <v>2381.50520388</v>
      </c>
      <c r="F721">
        <v>236.61</v>
      </c>
      <c r="G721">
        <v>-88.393398190779493</v>
      </c>
      <c r="H721">
        <f>(Table2[[#This Row],[1Y Return vs Nifty]]-AVERAGE(Table2[1Y Return vs Nifty]))/_xlfn.STDEV.P(Table2[1Y Return vs Nifty])</f>
        <v>-1.9290784697014958</v>
      </c>
      <c r="I721">
        <v>-21.172319376469598</v>
      </c>
      <c r="J721">
        <f>(Table2[[#This Row],[1M Return vs Nifty]]-AVERAGE(Table2[1M Return vs Nifty]))/_xlfn.STDEV.P(Table2[1M Return vs Nifty])</f>
        <v>-2.0200164511506586</v>
      </c>
      <c r="K721">
        <v>-63.644026237514304</v>
      </c>
      <c r="L721">
        <f>(Table2[[#This Row],[6M Return vs Nifty]]-AVERAGE(Table2[6M Return vs Nifty]))/_xlfn.STDEV.P(Table2[6M Return vs Nifty])</f>
        <v>-2.4035282755692862</v>
      </c>
      <c r="M721">
        <v>3.5523801661846699</v>
      </c>
      <c r="N721">
        <f>(Table2[[#This Row],[1W Return vs Nifty]]-AVERAGE(Table2[1W Return vs Nifty]))/_xlfn.STDEV.P(Table2[1W Return vs Nifty])</f>
        <v>0.20664260535528323</v>
      </c>
      <c r="O721">
        <v>274.08</v>
      </c>
      <c r="P721">
        <v>317.47149298803799</v>
      </c>
      <c r="Q721">
        <v>426.61843561118002</v>
      </c>
      <c r="R721">
        <v>13.180271993880099</v>
      </c>
      <c r="S721" s="1">
        <f>(Table2[[#This Row],[Close Price]]-Table2[[#This Row],[20D EMA]])/Table2[[#This Row],[20D EMA]]</f>
        <v>-0.13671190893169868</v>
      </c>
      <c r="T721" s="1">
        <f>(Table2[[#This Row],[Close Price]]-Table2[[#This Row],[50D EMA]])/Table2[[#This Row],[50D EMA]]</f>
        <v>-0.25470473656381099</v>
      </c>
      <c r="U721" s="1">
        <f>(Table2[[#This Row],[Close Price]]-Table2[[#This Row],[200D EMA]])/Table2[[#This Row],[200D EMA]]</f>
        <v>-0.44538261769904774</v>
      </c>
      <c r="V721">
        <v>1.9067294986257299</v>
      </c>
      <c r="W721">
        <v>235.6</v>
      </c>
      <c r="X721">
        <v>244.85</v>
      </c>
      <c r="Y721">
        <v>235.6</v>
      </c>
      <c r="Z721">
        <v>251.4</v>
      </c>
      <c r="AA721">
        <v>235.6</v>
      </c>
      <c r="AB721">
        <v>249</v>
      </c>
      <c r="AC721" s="1">
        <f>(Table2[[#This Row],[Close Price]]/Table2[[#This Row],[Day Low]])-1</f>
        <v>4.2869269949066258E-3</v>
      </c>
      <c r="AD721" s="1">
        <f>(Table2[[#This Row],[Day High]]/Table2[[#This Row],[Close Price]])-1</f>
        <v>3.4825239846160372E-2</v>
      </c>
      <c r="AE721" s="1">
        <f>(Table2[[#This Row],[Close Price]]/Table2[[#This Row],[Current Week Low]])-1</f>
        <v>4.2869269949066258E-3</v>
      </c>
      <c r="AF721" s="1">
        <f>(Table2[[#This Row],[Current Week High]]/Table2[[#This Row],[Close Price]])-1</f>
        <v>6.2507924432610551E-2</v>
      </c>
      <c r="AG721" s="1">
        <f>(Table2[[#This Row],[Close Price]]/Table2[[#This Row],[Current Month Low]])-1</f>
        <v>4.2869269949066258E-3</v>
      </c>
      <c r="AH721" s="1">
        <f>(Table2[[#This Row],[Current Month High]]/Table2[[#This Row],[Close Price]])-1</f>
        <v>5.2364650691010484E-2</v>
      </c>
      <c r="AI721">
        <v>185.216178521617</v>
      </c>
      <c r="AJ721">
        <v>0.42869269949066202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-0.46</v>
      </c>
      <c r="AM721" t="s">
        <v>3174</v>
      </c>
      <c r="AN721">
        <v>-23.12</v>
      </c>
      <c r="AO721" t="s">
        <v>3174</v>
      </c>
      <c r="AQ721">
        <f>(Table2[[#This Row],[Sharpe Ratio]]-AVERAGE(Table2[Sharpe Ratio]))/_xlfn.STDEV.P(Table2[Sharpe Ratio])</f>
        <v>-0.71731934386752538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731</v>
      </c>
      <c r="AT721">
        <f>_xlfn.RANK.AVG(Table2[[#This Row],[6M Return vs Nifty Z-Score]],Table2[6M Return vs Nifty Z-Score])</f>
        <v>731</v>
      </c>
      <c r="AU721">
        <f>_xlfn.RANK.AVG(Table2[[#This Row],[Sharpe Ratio Z-Score]],Table2[Sharpe Ratio Z-Score])</f>
        <v>541.5</v>
      </c>
      <c r="AV721">
        <f>(Table2[[#This Row],[Rank 1Y]]+Table2[[#This Row],[Rank 6M]]+Table2[[#This Row],[Rank Sharpe]])/3</f>
        <v>667.83333333333337</v>
      </c>
    </row>
    <row r="722" spans="1:48" x14ac:dyDescent="0.3">
      <c r="A722" t="s">
        <v>1605</v>
      </c>
      <c r="B722" t="s">
        <v>1606</v>
      </c>
      <c r="C722" t="s">
        <v>3139</v>
      </c>
      <c r="D722" t="s">
        <v>846</v>
      </c>
      <c r="E722">
        <v>5904.4393391760004</v>
      </c>
      <c r="F722">
        <v>33.32</v>
      </c>
      <c r="G722">
        <v>-48.605591874438197</v>
      </c>
      <c r="H722">
        <f>(Table2[[#This Row],[1Y Return vs Nifty]]-AVERAGE(Table2[1Y Return vs Nifty]))/_xlfn.STDEV.P(Table2[1Y Return vs Nifty])</f>
        <v>-1.2515015512205427</v>
      </c>
      <c r="I722">
        <v>-13.6803374073403</v>
      </c>
      <c r="J722">
        <f>(Table2[[#This Row],[1M Return vs Nifty]]-AVERAGE(Table2[1M Return vs Nifty]))/_xlfn.STDEV.P(Table2[1M Return vs Nifty])</f>
        <v>-1.3345223083239397</v>
      </c>
      <c r="K722">
        <v>-37.468300057005202</v>
      </c>
      <c r="L722">
        <f>(Table2[[#This Row],[6M Return vs Nifty]]-AVERAGE(Table2[6M Return vs Nifty]))/_xlfn.STDEV.P(Table2[6M Return vs Nifty])</f>
        <v>-1.5356701679265246</v>
      </c>
      <c r="M722">
        <v>-5.3839558800895997</v>
      </c>
      <c r="N722">
        <f>(Table2[[#This Row],[1W Return vs Nifty]]-AVERAGE(Table2[1W Return vs Nifty]))/_xlfn.STDEV.P(Table2[1W Return vs Nifty])</f>
        <v>-1.9558713546410236</v>
      </c>
      <c r="O722">
        <v>37.57</v>
      </c>
      <c r="P722">
        <v>39.351276216807797</v>
      </c>
      <c r="Q722">
        <v>41.977764210057899</v>
      </c>
      <c r="R722">
        <v>26.231770111598198</v>
      </c>
      <c r="S722" s="1">
        <f>(Table2[[#This Row],[Close Price]]-Table2[[#This Row],[20D EMA]])/Table2[[#This Row],[20D EMA]]</f>
        <v>-0.11312217194570136</v>
      </c>
      <c r="T722" s="1">
        <f>(Table2[[#This Row],[Close Price]]-Table2[[#This Row],[50D EMA]])/Table2[[#This Row],[50D EMA]]</f>
        <v>-0.15326761408138792</v>
      </c>
      <c r="U722" s="1">
        <f>(Table2[[#This Row],[Close Price]]-Table2[[#This Row],[200D EMA]])/Table2[[#This Row],[200D EMA]]</f>
        <v>-0.20624643482044935</v>
      </c>
      <c r="V722">
        <v>3.8318999884118199</v>
      </c>
      <c r="W722">
        <v>32.5</v>
      </c>
      <c r="X722">
        <v>33.69</v>
      </c>
      <c r="Y722">
        <v>32.5</v>
      </c>
      <c r="Z722">
        <v>34.94</v>
      </c>
      <c r="AA722">
        <v>32.5</v>
      </c>
      <c r="AB722">
        <v>34.6</v>
      </c>
      <c r="AC722" s="1">
        <f>(Table2[[#This Row],[Close Price]]/Table2[[#This Row],[Day Low]])-1</f>
        <v>2.5230769230769168E-2</v>
      </c>
      <c r="AD722" s="1">
        <f>(Table2[[#This Row],[Day High]]/Table2[[#This Row],[Close Price]])-1</f>
        <v>1.110444177671055E-2</v>
      </c>
      <c r="AE722" s="1">
        <f>(Table2[[#This Row],[Close Price]]/Table2[[#This Row],[Current Week Low]])-1</f>
        <v>2.5230769230769168E-2</v>
      </c>
      <c r="AF722" s="1">
        <f>(Table2[[#This Row],[Current Week High]]/Table2[[#This Row],[Close Price]])-1</f>
        <v>4.8619447779111535E-2</v>
      </c>
      <c r="AG722" s="1">
        <f>(Table2[[#This Row],[Close Price]]/Table2[[#This Row],[Current Month Low]])-1</f>
        <v>2.5230769230769168E-2</v>
      </c>
      <c r="AH722" s="1">
        <f>(Table2[[#This Row],[Current Month High]]/Table2[[#This Row],[Close Price]])-1</f>
        <v>3.8415366146458574E-2</v>
      </c>
      <c r="AI722">
        <v>62.064825930372102</v>
      </c>
      <c r="AJ722">
        <v>2.5230769230769101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-0.22</v>
      </c>
      <c r="AM722" t="s">
        <v>3174</v>
      </c>
      <c r="AN722">
        <v>-19.88</v>
      </c>
      <c r="AO722" t="s">
        <v>3174</v>
      </c>
      <c r="AP722">
        <v>-7.9558760144689995E-3</v>
      </c>
      <c r="AQ722">
        <f>(Table2[[#This Row],[Sharpe Ratio]]-AVERAGE(Table2[Sharpe Ratio]))/_xlfn.STDEV.P(Table2[Sharpe Ratio])</f>
        <v>-0.81020504496454948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706</v>
      </c>
      <c r="AT722">
        <f>_xlfn.RANK.AVG(Table2[[#This Row],[6M Return vs Nifty Z-Score]],Table2[6M Return vs Nifty Z-Score])</f>
        <v>720</v>
      </c>
      <c r="AU722">
        <f>_xlfn.RANK.AVG(Table2[[#This Row],[Sharpe Ratio Z-Score]],Table2[Sharpe Ratio Z-Score])</f>
        <v>578</v>
      </c>
      <c r="AV722">
        <f>(Table2[[#This Row],[Rank 1Y]]+Table2[[#This Row],[Rank 6M]]+Table2[[#This Row],[Rank Sharpe]])/3</f>
        <v>668</v>
      </c>
    </row>
    <row r="723" spans="1:48" x14ac:dyDescent="0.3">
      <c r="A723" t="s">
        <v>1374</v>
      </c>
      <c r="B723" t="s">
        <v>1375</v>
      </c>
      <c r="C723" t="s">
        <v>3143</v>
      </c>
      <c r="D723" t="s">
        <v>482</v>
      </c>
      <c r="E723">
        <v>8196.4135920000008</v>
      </c>
      <c r="F723">
        <v>746.25</v>
      </c>
      <c r="G723">
        <v>-44.617238678338502</v>
      </c>
      <c r="H723">
        <f>(Table2[[#This Row],[1Y Return vs Nifty]]-AVERAGE(Table2[1Y Return vs Nifty]))/_xlfn.STDEV.P(Table2[1Y Return vs Nifty])</f>
        <v>-1.183580840866703</v>
      </c>
      <c r="I723">
        <v>-1.7860658739562101</v>
      </c>
      <c r="J723">
        <f>(Table2[[#This Row],[1M Return vs Nifty]]-AVERAGE(Table2[1M Return vs Nifty]))/_xlfn.STDEV.P(Table2[1M Return vs Nifty])</f>
        <v>-0.24623171940879496</v>
      </c>
      <c r="K723">
        <v>-27.705134363013901</v>
      </c>
      <c r="L723">
        <f>(Table2[[#This Row],[6M Return vs Nifty]]-AVERAGE(Table2[6M Return vs Nifty]))/_xlfn.STDEV.P(Table2[6M Return vs Nifty])</f>
        <v>-1.2119716983841895</v>
      </c>
      <c r="M723">
        <v>6.3548668960981702</v>
      </c>
      <c r="N723">
        <f>(Table2[[#This Row],[1W Return vs Nifty]]-AVERAGE(Table2[1W Return vs Nifty]))/_xlfn.STDEV.P(Table2[1W Return vs Nifty])</f>
        <v>0.88481950523463004</v>
      </c>
      <c r="O723">
        <v>754.22</v>
      </c>
      <c r="P723">
        <v>766.33194347864503</v>
      </c>
      <c r="Q723">
        <v>823.59295672201404</v>
      </c>
      <c r="R723">
        <v>45.993100454264699</v>
      </c>
      <c r="S723" s="1">
        <f>(Table2[[#This Row],[Close Price]]-Table2[[#This Row],[20D EMA]])/Table2[[#This Row],[20D EMA]]</f>
        <v>-1.0567208506801765E-2</v>
      </c>
      <c r="T723" s="1">
        <f>(Table2[[#This Row],[Close Price]]-Table2[[#This Row],[50D EMA]])/Table2[[#This Row],[50D EMA]]</f>
        <v>-2.6205280426503118E-2</v>
      </c>
      <c r="U723" s="1">
        <f>(Table2[[#This Row],[Close Price]]-Table2[[#This Row],[200D EMA]])/Table2[[#This Row],[200D EMA]]</f>
        <v>-9.3909201251364607E-2</v>
      </c>
      <c r="V723">
        <v>0.70977803168814202</v>
      </c>
      <c r="W723">
        <v>735.25</v>
      </c>
      <c r="X723">
        <v>756.4</v>
      </c>
      <c r="Y723">
        <v>725</v>
      </c>
      <c r="Z723">
        <v>784.1</v>
      </c>
      <c r="AA723">
        <v>735.25</v>
      </c>
      <c r="AB723">
        <v>784.1</v>
      </c>
      <c r="AC723" s="1">
        <f>(Table2[[#This Row],[Close Price]]/Table2[[#This Row],[Day Low]])-1</f>
        <v>1.4960897653859329E-2</v>
      </c>
      <c r="AD723" s="1">
        <f>(Table2[[#This Row],[Day High]]/Table2[[#This Row],[Close Price]])-1</f>
        <v>1.3601340033500886E-2</v>
      </c>
      <c r="AE723" s="1">
        <f>(Table2[[#This Row],[Close Price]]/Table2[[#This Row],[Current Week Low]])-1</f>
        <v>2.931034482758621E-2</v>
      </c>
      <c r="AF723" s="1">
        <f>(Table2[[#This Row],[Current Week High]]/Table2[[#This Row],[Close Price]])-1</f>
        <v>5.0720268006700264E-2</v>
      </c>
      <c r="AG723" s="1">
        <f>(Table2[[#This Row],[Close Price]]/Table2[[#This Row],[Current Month Low]])-1</f>
        <v>1.4960897653859329E-2</v>
      </c>
      <c r="AH723" s="1">
        <f>(Table2[[#This Row],[Current Month High]]/Table2[[#This Row],[Close Price]])-1</f>
        <v>5.0720268006700264E-2</v>
      </c>
      <c r="AI723">
        <v>48.247906197654899</v>
      </c>
      <c r="AJ723">
        <v>3.5882842865075002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-0.05</v>
      </c>
      <c r="AM723" t="s">
        <v>3174</v>
      </c>
      <c r="AN723">
        <v>-2.2599999999999998</v>
      </c>
      <c r="AO723" t="s">
        <v>3174</v>
      </c>
      <c r="AP723">
        <v>-3.5686886219106997E-2</v>
      </c>
      <c r="AQ723">
        <f>(Table2[[#This Row],[Sharpe Ratio]]-AVERAGE(Table2[Sharpe Ratio]))/_xlfn.STDEV.P(Table2[Sharpe Ratio])</f>
        <v>-1.133967547082734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693</v>
      </c>
      <c r="AT723">
        <f>_xlfn.RANK.AVG(Table2[[#This Row],[6M Return vs Nifty Z-Score]],Table2[6M Return vs Nifty Z-Score])</f>
        <v>684</v>
      </c>
      <c r="AU723">
        <f>_xlfn.RANK.AVG(Table2[[#This Row],[Sharpe Ratio Z-Score]],Table2[Sharpe Ratio Z-Score])</f>
        <v>639</v>
      </c>
      <c r="AV723">
        <f>(Table2[[#This Row],[Rank 1Y]]+Table2[[#This Row],[Rank 6M]]+Table2[[#This Row],[Rank Sharpe]])/3</f>
        <v>672</v>
      </c>
    </row>
    <row r="724" spans="1:48" x14ac:dyDescent="0.3">
      <c r="A724" t="s">
        <v>1861</v>
      </c>
      <c r="B724" t="s">
        <v>1862</v>
      </c>
      <c r="C724" t="s">
        <v>3129</v>
      </c>
      <c r="D724" t="s">
        <v>54</v>
      </c>
      <c r="E724">
        <v>4064.393208</v>
      </c>
      <c r="F724">
        <v>570</v>
      </c>
      <c r="G724">
        <v>-59.396620788985302</v>
      </c>
      <c r="H724">
        <f>(Table2[[#This Row],[1Y Return vs Nifty]]-AVERAGE(Table2[1Y Return vs Nifty]))/_xlfn.STDEV.P(Table2[1Y Return vs Nifty])</f>
        <v>-1.4352702179578862</v>
      </c>
      <c r="I724">
        <v>-6.1510394081715898</v>
      </c>
      <c r="J724">
        <f>(Table2[[#This Row],[1M Return vs Nifty]]-AVERAGE(Table2[1M Return vs Nifty]))/_xlfn.STDEV.P(Table2[1M Return vs Nifty])</f>
        <v>-0.6456138593588765</v>
      </c>
      <c r="K724">
        <v>-47.8125199325209</v>
      </c>
      <c r="L724">
        <f>(Table2[[#This Row],[6M Return vs Nifty]]-AVERAGE(Table2[6M Return vs Nifty]))/_xlfn.STDEV.P(Table2[6M Return vs Nifty])</f>
        <v>-1.8786335311699236</v>
      </c>
      <c r="M724">
        <v>0.450013879215651</v>
      </c>
      <c r="N724">
        <f>(Table2[[#This Row],[1W Return vs Nifty]]-AVERAGE(Table2[1W Return vs Nifty]))/_xlfn.STDEV.P(Table2[1W Return vs Nifty])</f>
        <v>-0.54410248411452078</v>
      </c>
      <c r="O724">
        <v>594.91999999999996</v>
      </c>
      <c r="P724">
        <v>624.71476649439796</v>
      </c>
      <c r="Q724">
        <v>742.953280009271</v>
      </c>
      <c r="R724">
        <v>21.049791302446099</v>
      </c>
      <c r="S724" s="1">
        <f>(Table2[[#This Row],[Close Price]]-Table2[[#This Row],[20D EMA]])/Table2[[#This Row],[20D EMA]]</f>
        <v>-4.1887984939151419E-2</v>
      </c>
      <c r="T724" s="1">
        <f>(Table2[[#This Row],[Close Price]]-Table2[[#This Row],[50D EMA]])/Table2[[#This Row],[50D EMA]]</f>
        <v>-8.7583597233392124E-2</v>
      </c>
      <c r="U724" s="1">
        <f>(Table2[[#This Row],[Close Price]]-Table2[[#This Row],[200D EMA]])/Table2[[#This Row],[200D EMA]]</f>
        <v>-0.23279159627253115</v>
      </c>
      <c r="V724">
        <v>1.06743133954095</v>
      </c>
      <c r="W724">
        <v>555.9</v>
      </c>
      <c r="X724">
        <v>575.85</v>
      </c>
      <c r="Y724">
        <v>555.9</v>
      </c>
      <c r="Z724">
        <v>600</v>
      </c>
      <c r="AA724">
        <v>555.9</v>
      </c>
      <c r="AB724">
        <v>590.70000000000005</v>
      </c>
      <c r="AC724" s="1">
        <f>(Table2[[#This Row],[Close Price]]/Table2[[#This Row],[Day Low]])-1</f>
        <v>2.5364274150027066E-2</v>
      </c>
      <c r="AD724" s="1">
        <f>(Table2[[#This Row],[Day High]]/Table2[[#This Row],[Close Price]])-1</f>
        <v>1.0263157894736974E-2</v>
      </c>
      <c r="AE724" s="1">
        <f>(Table2[[#This Row],[Close Price]]/Table2[[#This Row],[Current Week Low]])-1</f>
        <v>2.5364274150027066E-2</v>
      </c>
      <c r="AF724" s="1">
        <f>(Table2[[#This Row],[Current Week High]]/Table2[[#This Row],[Close Price]])-1</f>
        <v>5.2631578947368363E-2</v>
      </c>
      <c r="AG724" s="1">
        <f>(Table2[[#This Row],[Close Price]]/Table2[[#This Row],[Current Month Low]])-1</f>
        <v>2.5364274150027066E-2</v>
      </c>
      <c r="AH724" s="1">
        <f>(Table2[[#This Row],[Current Month High]]/Table2[[#This Row],[Close Price]])-1</f>
        <v>3.6315789473684301E-2</v>
      </c>
      <c r="AI724">
        <v>118.105263157894</v>
      </c>
      <c r="AJ724">
        <v>2.5364274150027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-0.22</v>
      </c>
      <c r="AM724" t="s">
        <v>3174</v>
      </c>
      <c r="AN724">
        <v>-6.28</v>
      </c>
      <c r="AO724" t="s">
        <v>3174</v>
      </c>
      <c r="AP724">
        <v>-1.496117212192E-3</v>
      </c>
      <c r="AQ724">
        <f>(Table2[[#This Row],[Sharpe Ratio]]-AVERAGE(Table2[Sharpe Ratio]))/_xlfn.STDEV.P(Table2[Sharpe Ratio])</f>
        <v>-0.73478667190595193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725</v>
      </c>
      <c r="AT724">
        <f>_xlfn.RANK.AVG(Table2[[#This Row],[6M Return vs Nifty Z-Score]],Table2[6M Return vs Nifty Z-Score])</f>
        <v>728</v>
      </c>
      <c r="AU724">
        <f>_xlfn.RANK.AVG(Table2[[#This Row],[Sharpe Ratio Z-Score]],Table2[Sharpe Ratio Z-Score])</f>
        <v>570</v>
      </c>
      <c r="AV724">
        <f>(Table2[[#This Row],[Rank 1Y]]+Table2[[#This Row],[Rank 6M]]+Table2[[#This Row],[Rank Sharpe]])/3</f>
        <v>674.33333333333337</v>
      </c>
    </row>
    <row r="725" spans="1:48" x14ac:dyDescent="0.3">
      <c r="A725" t="s">
        <v>2210</v>
      </c>
      <c r="B725" t="s">
        <v>2211</v>
      </c>
      <c r="C725" t="s">
        <v>3146</v>
      </c>
      <c r="D725" t="s">
        <v>1971</v>
      </c>
      <c r="E725">
        <v>2645.8850932979999</v>
      </c>
      <c r="F725">
        <v>14.37</v>
      </c>
      <c r="G725">
        <v>-47.9714086419404</v>
      </c>
      <c r="H725">
        <f>(Table2[[#This Row],[1Y Return vs Nifty]]-AVERAGE(Table2[1Y Return vs Nifty]))/_xlfn.STDEV.P(Table2[1Y Return vs Nifty])</f>
        <v>-1.2407015609669545</v>
      </c>
      <c r="I725">
        <v>3.4389265782229499</v>
      </c>
      <c r="J725">
        <f>(Table2[[#This Row],[1M Return vs Nifty]]-AVERAGE(Table2[1M Return vs Nifty]))/_xlfn.STDEV.P(Table2[1M Return vs Nifty])</f>
        <v>0.23183960231101508</v>
      </c>
      <c r="K725">
        <v>-36.454308523676602</v>
      </c>
      <c r="L725">
        <f>(Table2[[#This Row],[6M Return vs Nifty]]-AVERAGE(Table2[6M Return vs Nifty]))/_xlfn.STDEV.P(Table2[6M Return vs Nifty])</f>
        <v>-1.5020512047997019</v>
      </c>
      <c r="M725">
        <v>6.9424598683793599</v>
      </c>
      <c r="N725">
        <f>(Table2[[#This Row],[1W Return vs Nifty]]-AVERAGE(Table2[1W Return vs Nifty]))/_xlfn.STDEV.P(Table2[1W Return vs Nifty])</f>
        <v>1.0270117861396848</v>
      </c>
      <c r="O725">
        <v>14.24</v>
      </c>
      <c r="P725">
        <v>14.582496125429801</v>
      </c>
      <c r="Q725">
        <v>16.300056845817998</v>
      </c>
      <c r="R725">
        <v>53.8641648502986</v>
      </c>
      <c r="S725" s="1">
        <f>(Table2[[#This Row],[Close Price]]-Table2[[#This Row],[20D EMA]])/Table2[[#This Row],[20D EMA]]</f>
        <v>9.1292134831459978E-3</v>
      </c>
      <c r="T725" s="1">
        <f>(Table2[[#This Row],[Close Price]]-Table2[[#This Row],[50D EMA]])/Table2[[#This Row],[50D EMA]]</f>
        <v>-1.4571999443856419E-2</v>
      </c>
      <c r="U725" s="1">
        <f>(Table2[[#This Row],[Close Price]]-Table2[[#This Row],[200D EMA]])/Table2[[#This Row],[200D EMA]]</f>
        <v>-0.11840798250425622</v>
      </c>
      <c r="V725">
        <v>1.5758263842036</v>
      </c>
      <c r="W725">
        <v>14.29</v>
      </c>
      <c r="X725">
        <v>15.07</v>
      </c>
      <c r="Y725">
        <v>13.63</v>
      </c>
      <c r="Z725">
        <v>15.6</v>
      </c>
      <c r="AA725">
        <v>14.24</v>
      </c>
      <c r="AB725">
        <v>15.6</v>
      </c>
      <c r="AC725" s="1">
        <f>(Table2[[#This Row],[Close Price]]/Table2[[#This Row],[Day Low]])-1</f>
        <v>5.598320503848786E-3</v>
      </c>
      <c r="AD725" s="1">
        <f>(Table2[[#This Row],[Day High]]/Table2[[#This Row],[Close Price]])-1</f>
        <v>4.8712595685455939E-2</v>
      </c>
      <c r="AE725" s="1">
        <f>(Table2[[#This Row],[Close Price]]/Table2[[#This Row],[Current Week Low]])-1</f>
        <v>5.429200293470271E-2</v>
      </c>
      <c r="AF725" s="1">
        <f>(Table2[[#This Row],[Current Week High]]/Table2[[#This Row],[Close Price]])-1</f>
        <v>8.5594989561586621E-2</v>
      </c>
      <c r="AG725" s="1">
        <f>(Table2[[#This Row],[Close Price]]/Table2[[#This Row],[Current Month Low]])-1</f>
        <v>9.1292134831459926E-3</v>
      </c>
      <c r="AH725" s="1">
        <f>(Table2[[#This Row],[Current Month High]]/Table2[[#This Row],[Close Price]])-1</f>
        <v>8.5594989561586621E-2</v>
      </c>
      <c r="AI725">
        <v>81.280445372303404</v>
      </c>
      <c r="AJ725">
        <v>11.828793774318999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-0.05</v>
      </c>
      <c r="AM725" t="s">
        <v>3174</v>
      </c>
      <c r="AN725">
        <v>4.0599999999999996</v>
      </c>
      <c r="AO725" t="s">
        <v>3175</v>
      </c>
      <c r="AP725">
        <v>-2.3086628864857999E-2</v>
      </c>
      <c r="AQ725">
        <f>(Table2[[#This Row],[Sharpe Ratio]]-AVERAGE(Table2[Sharpe Ratio]))/_xlfn.STDEV.P(Table2[Sharpe Ratio])</f>
        <v>-0.98685819844232936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702</v>
      </c>
      <c r="AT725">
        <f>_xlfn.RANK.AVG(Table2[[#This Row],[6M Return vs Nifty Z-Score]],Table2[6M Return vs Nifty Z-Score])</f>
        <v>715</v>
      </c>
      <c r="AU725">
        <f>_xlfn.RANK.AVG(Table2[[#This Row],[Sharpe Ratio Z-Score]],Table2[Sharpe Ratio Z-Score])</f>
        <v>615</v>
      </c>
      <c r="AV725">
        <f>(Table2[[#This Row],[Rank 1Y]]+Table2[[#This Row],[Rank 6M]]+Table2[[#This Row],[Rank Sharpe]])/3</f>
        <v>677.33333333333337</v>
      </c>
    </row>
    <row r="726" spans="1:48" x14ac:dyDescent="0.3">
      <c r="A726" t="s">
        <v>1501</v>
      </c>
      <c r="B726" t="s">
        <v>1502</v>
      </c>
      <c r="C726" t="s">
        <v>3133</v>
      </c>
      <c r="D726" t="s">
        <v>51</v>
      </c>
      <c r="E726">
        <v>6827.9342115199997</v>
      </c>
      <c r="F726">
        <v>210.4</v>
      </c>
      <c r="G726">
        <v>-39.264976326330597</v>
      </c>
      <c r="H726">
        <f>(Table2[[#This Row],[1Y Return vs Nifty]]-AVERAGE(Table2[1Y Return vs Nifty]))/_xlfn.STDEV.P(Table2[1Y Return vs Nifty])</f>
        <v>-1.0924330806071569</v>
      </c>
      <c r="I726">
        <v>-4.4148003596035403</v>
      </c>
      <c r="J726">
        <f>(Table2[[#This Row],[1M Return vs Nifty]]-AVERAGE(Table2[1M Return vs Nifty]))/_xlfn.STDEV.P(Table2[1M Return vs Nifty])</f>
        <v>-0.48675313288561817</v>
      </c>
      <c r="K726">
        <v>-60.159349245666498</v>
      </c>
      <c r="L726">
        <f>(Table2[[#This Row],[6M Return vs Nifty]]-AVERAGE(Table2[6M Return vs Nifty]))/_xlfn.STDEV.P(Table2[6M Return vs Nifty])</f>
        <v>-2.2879935561488489</v>
      </c>
      <c r="M726">
        <v>2.1021222838123501</v>
      </c>
      <c r="N726">
        <f>(Table2[[#This Row],[1W Return vs Nifty]]-AVERAGE(Table2[1W Return vs Nifty]))/_xlfn.STDEV.P(Table2[1W Return vs Nifty])</f>
        <v>-0.14430692250321384</v>
      </c>
      <c r="O726">
        <v>217.65</v>
      </c>
      <c r="P726">
        <v>222.881054367876</v>
      </c>
      <c r="Q726">
        <v>251.74055905190801</v>
      </c>
      <c r="R726">
        <v>31.005283647795402</v>
      </c>
      <c r="S726" s="1">
        <f>(Table2[[#This Row],[Close Price]]-Table2[[#This Row],[20D EMA]])/Table2[[#This Row],[20D EMA]]</f>
        <v>-3.3310360670801745E-2</v>
      </c>
      <c r="T726" s="1">
        <f>(Table2[[#This Row],[Close Price]]-Table2[[#This Row],[50D EMA]])/Table2[[#This Row],[50D EMA]]</f>
        <v>-5.5998722741482605E-2</v>
      </c>
      <c r="U726" s="1">
        <f>(Table2[[#This Row],[Close Price]]-Table2[[#This Row],[200D EMA]])/Table2[[#This Row],[200D EMA]]</f>
        <v>-0.16421890539848896</v>
      </c>
      <c r="V726">
        <v>0.68438565444862598</v>
      </c>
      <c r="W726">
        <v>0</v>
      </c>
      <c r="X726">
        <v>0</v>
      </c>
      <c r="Y726">
        <v>205.83</v>
      </c>
      <c r="Z726">
        <v>218</v>
      </c>
      <c r="AA726">
        <v>205.83</v>
      </c>
      <c r="AB726">
        <v>217.5</v>
      </c>
      <c r="AC726" s="1" t="e">
        <f>(Table2[[#This Row],[Close Price]]/Table2[[#This Row],[Day Low]])-1</f>
        <v>#DIV/0!</v>
      </c>
      <c r="AD726" s="1">
        <f>(Table2[[#This Row],[Day High]]/Table2[[#This Row],[Close Price]])-1</f>
        <v>-1</v>
      </c>
      <c r="AE726" s="1">
        <f>(Table2[[#This Row],[Close Price]]/Table2[[#This Row],[Current Week Low]])-1</f>
        <v>2.2202788709128951E-2</v>
      </c>
      <c r="AF726" s="1">
        <f>(Table2[[#This Row],[Current Week High]]/Table2[[#This Row],[Close Price]])-1</f>
        <v>3.6121673003802313E-2</v>
      </c>
      <c r="AG726" s="1">
        <f>(Table2[[#This Row],[Close Price]]/Table2[[#This Row],[Current Month Low]])-1</f>
        <v>2.2202788709128951E-2</v>
      </c>
      <c r="AH726" s="1">
        <f>(Table2[[#This Row],[Current Month High]]/Table2[[#This Row],[Close Price]])-1</f>
        <v>3.3745247148288859E-2</v>
      </c>
      <c r="AI726">
        <v>124.71482889733799</v>
      </c>
      <c r="AJ726">
        <v>7.2921978582355997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</v>
      </c>
      <c r="AM726" t="s">
        <v>3174</v>
      </c>
      <c r="AN726">
        <v>-6.17</v>
      </c>
      <c r="AO726" t="s">
        <v>3174</v>
      </c>
      <c r="AP726">
        <v>-2.9999866775301001E-2</v>
      </c>
      <c r="AQ726">
        <f>(Table2[[#This Row],[Sharpe Ratio]]-AVERAGE(Table2[Sharpe Ratio]))/_xlfn.STDEV.P(Table2[Sharpe Ratio])</f>
        <v>-1.0675709884599456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680</v>
      </c>
      <c r="AT726">
        <f>_xlfn.RANK.AVG(Table2[[#This Row],[6M Return vs Nifty Z-Score]],Table2[6M Return vs Nifty Z-Score])</f>
        <v>730</v>
      </c>
      <c r="AU726">
        <f>_xlfn.RANK.AVG(Table2[[#This Row],[Sharpe Ratio Z-Score]],Table2[Sharpe Ratio Z-Score])</f>
        <v>626</v>
      </c>
      <c r="AV726">
        <f>(Table2[[#This Row],[Rank 1Y]]+Table2[[#This Row],[Rank 6M]]+Table2[[#This Row],[Rank Sharpe]])/3</f>
        <v>678.66666666666663</v>
      </c>
    </row>
    <row r="727" spans="1:48" x14ac:dyDescent="0.3">
      <c r="A727" t="s">
        <v>1583</v>
      </c>
      <c r="B727" t="s">
        <v>1584</v>
      </c>
      <c r="C727" t="s">
        <v>3141</v>
      </c>
      <c r="D727" t="s">
        <v>446</v>
      </c>
      <c r="E727">
        <v>6134.4814683149998</v>
      </c>
      <c r="F727">
        <v>554.85</v>
      </c>
      <c r="G727">
        <v>-47.022075471806502</v>
      </c>
      <c r="H727">
        <f>(Table2[[#This Row],[1Y Return vs Nifty]]-AVERAGE(Table2[1Y Return vs Nifty]))/_xlfn.STDEV.P(Table2[1Y Return vs Nifty])</f>
        <v>-1.2245346419134933</v>
      </c>
      <c r="I727">
        <v>-3.8129092888215999</v>
      </c>
      <c r="J727">
        <f>(Table2[[#This Row],[1M Return vs Nifty]]-AVERAGE(Table2[1M Return vs Nifty]))/_xlfn.STDEV.P(Table2[1M Return vs Nifty])</f>
        <v>-0.43168188400370544</v>
      </c>
      <c r="K727">
        <v>-20.478914379233899</v>
      </c>
      <c r="L727">
        <f>(Table2[[#This Row],[6M Return vs Nifty]]-AVERAGE(Table2[6M Return vs Nifty]))/_xlfn.STDEV.P(Table2[6M Return vs Nifty])</f>
        <v>-0.97238584860542154</v>
      </c>
      <c r="M727">
        <v>2.28216441583039</v>
      </c>
      <c r="N727">
        <f>(Table2[[#This Row],[1W Return vs Nifty]]-AVERAGE(Table2[1W Return vs Nifty]))/_xlfn.STDEV.P(Table2[1W Return vs Nifty])</f>
        <v>-0.10073832550099679</v>
      </c>
      <c r="O727">
        <v>570.34</v>
      </c>
      <c r="P727">
        <v>591.00108063494997</v>
      </c>
      <c r="Q727">
        <v>625.36056148649402</v>
      </c>
      <c r="R727">
        <v>27.981160442700499</v>
      </c>
      <c r="S727" s="1">
        <f>(Table2[[#This Row],[Close Price]]-Table2[[#This Row],[20D EMA]])/Table2[[#This Row],[20D EMA]]</f>
        <v>-2.7159238349054964E-2</v>
      </c>
      <c r="T727" s="1">
        <f>(Table2[[#This Row],[Close Price]]-Table2[[#This Row],[50D EMA]])/Table2[[#This Row],[50D EMA]]</f>
        <v>-6.1169229328837352E-2</v>
      </c>
      <c r="U727" s="1">
        <f>(Table2[[#This Row],[Close Price]]-Table2[[#This Row],[200D EMA]])/Table2[[#This Row],[200D EMA]]</f>
        <v>-0.11275185201780082</v>
      </c>
      <c r="V727">
        <v>0.78109731165162599</v>
      </c>
      <c r="W727">
        <v>550.70000000000005</v>
      </c>
      <c r="X727">
        <v>563.15</v>
      </c>
      <c r="Y727">
        <v>550.70000000000005</v>
      </c>
      <c r="Z727">
        <v>566.95000000000005</v>
      </c>
      <c r="AA727">
        <v>550.70000000000005</v>
      </c>
      <c r="AB727">
        <v>566.95000000000005</v>
      </c>
      <c r="AC727" s="1">
        <f>(Table2[[#This Row],[Close Price]]/Table2[[#This Row],[Day Low]])-1</f>
        <v>7.5358634465225727E-3</v>
      </c>
      <c r="AD727" s="1">
        <f>(Table2[[#This Row],[Day High]]/Table2[[#This Row],[Close Price]])-1</f>
        <v>1.4958997927367657E-2</v>
      </c>
      <c r="AE727" s="1">
        <f>(Table2[[#This Row],[Close Price]]/Table2[[#This Row],[Current Week Low]])-1</f>
        <v>7.5358634465225727E-3</v>
      </c>
      <c r="AF727" s="1">
        <f>(Table2[[#This Row],[Current Week High]]/Table2[[#This Row],[Close Price]])-1</f>
        <v>2.1807695773632618E-2</v>
      </c>
      <c r="AG727" s="1">
        <f>(Table2[[#This Row],[Close Price]]/Table2[[#This Row],[Current Month Low]])-1</f>
        <v>7.5358634465225727E-3</v>
      </c>
      <c r="AH727" s="1">
        <f>(Table2[[#This Row],[Current Month High]]/Table2[[#This Row],[Close Price]])-1</f>
        <v>2.1807695773632618E-2</v>
      </c>
      <c r="AI727">
        <v>39.8576191763539</v>
      </c>
      <c r="AJ727">
        <v>6.4256257792270004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-0.26</v>
      </c>
      <c r="AM727" t="s">
        <v>3174</v>
      </c>
      <c r="AN727">
        <v>-3.63</v>
      </c>
      <c r="AO727" t="s">
        <v>3174</v>
      </c>
      <c r="AP727">
        <v>-8.6426393617496003E-2</v>
      </c>
      <c r="AQ727">
        <f>(Table2[[#This Row],[Sharpe Ratio]]-AVERAGE(Table2[Sharpe Ratio]))/_xlfn.STDEV.P(Table2[Sharpe Ratio])</f>
        <v>-1.7263567081814903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700</v>
      </c>
      <c r="AT727">
        <f>_xlfn.RANK.AVG(Table2[[#This Row],[6M Return vs Nifty Z-Score]],Table2[6M Return vs Nifty Z-Score])</f>
        <v>635</v>
      </c>
      <c r="AU727">
        <f>_xlfn.RANK.AVG(Table2[[#This Row],[Sharpe Ratio Z-Score]],Table2[Sharpe Ratio Z-Score])</f>
        <v>703</v>
      </c>
      <c r="AV727">
        <f>(Table2[[#This Row],[Rank 1Y]]+Table2[[#This Row],[Rank 6M]]+Table2[[#This Row],[Rank Sharpe]])/3</f>
        <v>679.33333333333337</v>
      </c>
    </row>
    <row r="728" spans="1:48" x14ac:dyDescent="0.3">
      <c r="A728" t="s">
        <v>639</v>
      </c>
      <c r="B728" t="s">
        <v>640</v>
      </c>
      <c r="C728" t="s">
        <v>3129</v>
      </c>
      <c r="D728" t="s">
        <v>24</v>
      </c>
      <c r="E728">
        <v>30102.606441749998</v>
      </c>
      <c r="F728">
        <v>186.86</v>
      </c>
      <c r="G728">
        <v>-54.244389013875498</v>
      </c>
      <c r="H728">
        <f>(Table2[[#This Row],[1Y Return vs Nifty]]-AVERAGE(Table2[1Y Return vs Nifty]))/_xlfn.STDEV.P(Table2[1Y Return vs Nifty])</f>
        <v>-1.3475289310489686</v>
      </c>
      <c r="I728">
        <v>-4.0934160204308903</v>
      </c>
      <c r="J728">
        <f>(Table2[[#This Row],[1M Return vs Nifty]]-AVERAGE(Table2[1M Return vs Nifty]))/_xlfn.STDEV.P(Table2[1M Return vs Nifty])</f>
        <v>-0.45734741848229171</v>
      </c>
      <c r="K728">
        <v>-16.706084027788599</v>
      </c>
      <c r="L728">
        <f>(Table2[[#This Row],[6M Return vs Nifty]]-AVERAGE(Table2[6M Return vs Nifty]))/_xlfn.STDEV.P(Table2[6M Return vs Nifty])</f>
        <v>-0.84729738356407414</v>
      </c>
      <c r="M728">
        <v>-3.9422224247945898</v>
      </c>
      <c r="N728">
        <f>(Table2[[#This Row],[1W Return vs Nifty]]-AVERAGE(Table2[1W Return vs Nifty]))/_xlfn.STDEV.P(Table2[1W Return vs Nifty])</f>
        <v>-1.6069846624301787</v>
      </c>
      <c r="O728">
        <v>200.48</v>
      </c>
      <c r="P728">
        <v>200.59861288638001</v>
      </c>
      <c r="Q728">
        <v>204.43233640632801</v>
      </c>
      <c r="R728">
        <v>21.243928612166801</v>
      </c>
      <c r="S728" s="1">
        <f>(Table2[[#This Row],[Close Price]]-Table2[[#This Row],[20D EMA]])/Table2[[#This Row],[20D EMA]]</f>
        <v>-6.7936951316839467E-2</v>
      </c>
      <c r="T728" s="1">
        <f>(Table2[[#This Row],[Close Price]]-Table2[[#This Row],[50D EMA]])/Table2[[#This Row],[50D EMA]]</f>
        <v>-6.8488075209979696E-2</v>
      </c>
      <c r="U728" s="1">
        <f>(Table2[[#This Row],[Close Price]]-Table2[[#This Row],[200D EMA]])/Table2[[#This Row],[200D EMA]]</f>
        <v>-8.5956736176029225E-2</v>
      </c>
      <c r="V728">
        <v>0.7626912678619</v>
      </c>
      <c r="W728">
        <v>186.52</v>
      </c>
      <c r="X728">
        <v>190.93</v>
      </c>
      <c r="Y728">
        <v>186.52</v>
      </c>
      <c r="Z728">
        <v>204.38</v>
      </c>
      <c r="AA728">
        <v>186.52</v>
      </c>
      <c r="AB728">
        <v>199.27</v>
      </c>
      <c r="AC728" s="1">
        <f>(Table2[[#This Row],[Close Price]]/Table2[[#This Row],[Day Low]])-1</f>
        <v>1.8228608192150109E-3</v>
      </c>
      <c r="AD728" s="1">
        <f>(Table2[[#This Row],[Day High]]/Table2[[#This Row],[Close Price]])-1</f>
        <v>2.1781012522744225E-2</v>
      </c>
      <c r="AE728" s="1">
        <f>(Table2[[#This Row],[Close Price]]/Table2[[#This Row],[Current Week Low]])-1</f>
        <v>1.8228608192150109E-3</v>
      </c>
      <c r="AF728" s="1">
        <f>(Table2[[#This Row],[Current Week High]]/Table2[[#This Row],[Close Price]])-1</f>
        <v>9.3760034250240709E-2</v>
      </c>
      <c r="AG728" s="1">
        <f>(Table2[[#This Row],[Close Price]]/Table2[[#This Row],[Current Month Low]])-1</f>
        <v>1.8228608192150109E-3</v>
      </c>
      <c r="AH728" s="1">
        <f>(Table2[[#This Row],[Current Month High]]/Table2[[#This Row],[Close Price]])-1</f>
        <v>6.641335759392053E-2</v>
      </c>
      <c r="AI728">
        <v>40.800599379214297</v>
      </c>
      <c r="AJ728">
        <v>10.4699970440437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-0.04</v>
      </c>
      <c r="AM728" t="s">
        <v>3174</v>
      </c>
      <c r="AN728">
        <v>-10.029999999999999</v>
      </c>
      <c r="AO728" t="s">
        <v>3174</v>
      </c>
      <c r="AP728">
        <v>-0.11389337080131599</v>
      </c>
      <c r="AQ728">
        <f>(Table2[[#This Row],[Sharpe Ratio]]-AVERAGE(Table2[Sharpe Ratio]))/_xlfn.STDEV.P(Table2[Sharpe Ratio])</f>
        <v>-2.0470365966180588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716</v>
      </c>
      <c r="AT728">
        <f>_xlfn.RANK.AVG(Table2[[#This Row],[6M Return vs Nifty Z-Score]],Table2[6M Return vs Nifty Z-Score])</f>
        <v>604</v>
      </c>
      <c r="AU728">
        <f>_xlfn.RANK.AVG(Table2[[#This Row],[Sharpe Ratio Z-Score]],Table2[Sharpe Ratio Z-Score])</f>
        <v>722</v>
      </c>
      <c r="AV728">
        <f>(Table2[[#This Row],[Rank 1Y]]+Table2[[#This Row],[Rank 6M]]+Table2[[#This Row],[Rank Sharpe]])/3</f>
        <v>680.66666666666663</v>
      </c>
    </row>
    <row r="729" spans="1:48" x14ac:dyDescent="0.3">
      <c r="A729" t="s">
        <v>1353</v>
      </c>
      <c r="B729" t="s">
        <v>1354</v>
      </c>
      <c r="C729" t="s">
        <v>3138</v>
      </c>
      <c r="D729" t="s">
        <v>83</v>
      </c>
      <c r="E729">
        <v>8310.0915460550004</v>
      </c>
      <c r="F729">
        <v>281.45</v>
      </c>
      <c r="G729">
        <v>-72.496054257786298</v>
      </c>
      <c r="H729">
        <f>(Table2[[#This Row],[1Y Return vs Nifty]]-AVERAGE(Table2[1Y Return vs Nifty]))/_xlfn.STDEV.P(Table2[1Y Return vs Nifty])</f>
        <v>-1.6583504675465905</v>
      </c>
      <c r="I729">
        <v>-2.5617984303065602</v>
      </c>
      <c r="J729">
        <f>(Table2[[#This Row],[1M Return vs Nifty]]-AVERAGE(Table2[1M Return vs Nifty]))/_xlfn.STDEV.P(Table2[1M Return vs Nifty])</f>
        <v>-0.31720894892820378</v>
      </c>
      <c r="K729">
        <v>-19.7386210298687</v>
      </c>
      <c r="L729">
        <f>(Table2[[#This Row],[6M Return vs Nifty]]-AVERAGE(Table2[6M Return vs Nifty]))/_xlfn.STDEV.P(Table2[6M Return vs Nifty])</f>
        <v>-0.94784136869872837</v>
      </c>
      <c r="M729">
        <v>2.7824362113912602</v>
      </c>
      <c r="N729">
        <f>(Table2[[#This Row],[1W Return vs Nifty]]-AVERAGE(Table2[1W Return vs Nifty]))/_xlfn.STDEV.P(Table2[1W Return vs Nifty])</f>
        <v>2.0323006133218344E-2</v>
      </c>
      <c r="O729">
        <v>289.39999999999998</v>
      </c>
      <c r="P729">
        <v>292.84388272105701</v>
      </c>
      <c r="Q729">
        <v>329.94839173121198</v>
      </c>
      <c r="R729">
        <v>31.066006550982301</v>
      </c>
      <c r="S729" s="1">
        <f>(Table2[[#This Row],[Close Price]]-Table2[[#This Row],[20D EMA]])/Table2[[#This Row],[20D EMA]]</f>
        <v>-2.7470628887353108E-2</v>
      </c>
      <c r="T729" s="1">
        <f>(Table2[[#This Row],[Close Price]]-Table2[[#This Row],[50D EMA]])/Table2[[#This Row],[50D EMA]]</f>
        <v>-3.8907702681671028E-2</v>
      </c>
      <c r="U729" s="1">
        <f>(Table2[[#This Row],[Close Price]]-Table2[[#This Row],[200D EMA]])/Table2[[#This Row],[200D EMA]]</f>
        <v>-0.14698781065955477</v>
      </c>
      <c r="V729">
        <v>0.415930408247079</v>
      </c>
      <c r="W729">
        <v>277.10000000000002</v>
      </c>
      <c r="X729">
        <v>284.64999999999998</v>
      </c>
      <c r="Y729">
        <v>277.10000000000002</v>
      </c>
      <c r="Z729">
        <v>292.95</v>
      </c>
      <c r="AA729">
        <v>277.10000000000002</v>
      </c>
      <c r="AB729">
        <v>292.95</v>
      </c>
      <c r="AC729" s="1">
        <f>(Table2[[#This Row],[Close Price]]/Table2[[#This Row],[Day Low]])-1</f>
        <v>1.5698303861421792E-2</v>
      </c>
      <c r="AD729" s="1">
        <f>(Table2[[#This Row],[Day High]]/Table2[[#This Row],[Close Price]])-1</f>
        <v>1.1369692662995146E-2</v>
      </c>
      <c r="AE729" s="1">
        <f>(Table2[[#This Row],[Close Price]]/Table2[[#This Row],[Current Week Low]])-1</f>
        <v>1.5698303861421792E-2</v>
      </c>
      <c r="AF729" s="1">
        <f>(Table2[[#This Row],[Current Week High]]/Table2[[#This Row],[Close Price]])-1</f>
        <v>4.0859833007639068E-2</v>
      </c>
      <c r="AG729" s="1">
        <f>(Table2[[#This Row],[Close Price]]/Table2[[#This Row],[Current Month Low]])-1</f>
        <v>1.5698303861421792E-2</v>
      </c>
      <c r="AH729" s="1">
        <f>(Table2[[#This Row],[Current Month High]]/Table2[[#This Row],[Close Price]])-1</f>
        <v>4.0859833007639068E-2</v>
      </c>
      <c r="AI729">
        <v>81.1511813821282</v>
      </c>
      <c r="AJ729">
        <v>7.8352490421455796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-0.16</v>
      </c>
      <c r="AM729" t="s">
        <v>3174</v>
      </c>
      <c r="AN729">
        <v>-3.97</v>
      </c>
      <c r="AO729" t="s">
        <v>3174</v>
      </c>
      <c r="AP729">
        <v>-9.8382856419024001E-2</v>
      </c>
      <c r="AQ729">
        <f>(Table2[[#This Row],[Sharpe Ratio]]-AVERAGE(Table2[Sharpe Ratio]))/_xlfn.STDEV.P(Table2[Sharpe Ratio])</f>
        <v>-1.8659496867473513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729</v>
      </c>
      <c r="AT729">
        <f>_xlfn.RANK.AVG(Table2[[#This Row],[6M Return vs Nifty Z-Score]],Table2[6M Return vs Nifty Z-Score])</f>
        <v>631</v>
      </c>
      <c r="AU729">
        <f>_xlfn.RANK.AVG(Table2[[#This Row],[Sharpe Ratio Z-Score]],Table2[Sharpe Ratio Z-Score])</f>
        <v>711</v>
      </c>
      <c r="AV729">
        <f>(Table2[[#This Row],[Rank 1Y]]+Table2[[#This Row],[Rank 6M]]+Table2[[#This Row],[Rank Sharpe]])/3</f>
        <v>690.33333333333337</v>
      </c>
    </row>
    <row r="730" spans="1:48" x14ac:dyDescent="0.3">
      <c r="A730" t="s">
        <v>2397</v>
      </c>
      <c r="B730" t="s">
        <v>2398</v>
      </c>
      <c r="C730" t="s">
        <v>3138</v>
      </c>
      <c r="D730" t="s">
        <v>1221</v>
      </c>
      <c r="E730">
        <v>2184.0740929499998</v>
      </c>
      <c r="F730">
        <v>302.10000000000002</v>
      </c>
      <c r="G730">
        <v>-71.250783556419904</v>
      </c>
      <c r="H730">
        <f>(Table2[[#This Row],[1Y Return vs Nifty]]-AVERAGE(Table2[1Y Return vs Nifty]))/_xlfn.STDEV.P(Table2[1Y Return vs Nifty])</f>
        <v>-1.637143802424168</v>
      </c>
      <c r="I730">
        <v>-15.654199070088</v>
      </c>
      <c r="J730">
        <f>(Table2[[#This Row],[1M Return vs Nifty]]-AVERAGE(Table2[1M Return vs Nifty]))/_xlfn.STDEV.P(Table2[1M Return vs Nifty])</f>
        <v>-1.515124799645873</v>
      </c>
      <c r="K730">
        <v>-35.682363454640097</v>
      </c>
      <c r="L730">
        <f>(Table2[[#This Row],[6M Return vs Nifty]]-AVERAGE(Table2[6M Return vs Nifty]))/_xlfn.STDEV.P(Table2[6M Return vs Nifty])</f>
        <v>-1.4764573098224145</v>
      </c>
      <c r="M730">
        <v>-1.27316642505013</v>
      </c>
      <c r="N730">
        <f>(Table2[[#This Row],[1W Return vs Nifty]]-AVERAGE(Table2[1W Return vs Nifty]))/_xlfn.STDEV.P(Table2[1W Return vs Nifty])</f>
        <v>-0.96109681425937288</v>
      </c>
      <c r="O730">
        <v>336.67</v>
      </c>
      <c r="P730">
        <v>364.25169563957797</v>
      </c>
      <c r="Q730">
        <v>407.64613674422498</v>
      </c>
      <c r="R730">
        <v>9.3305393582837297</v>
      </c>
      <c r="S730" s="1">
        <f>(Table2[[#This Row],[Close Price]]-Table2[[#This Row],[20D EMA]])/Table2[[#This Row],[20D EMA]]</f>
        <v>-0.10268215166186472</v>
      </c>
      <c r="T730" s="1">
        <f>(Table2[[#This Row],[Close Price]]-Table2[[#This Row],[50D EMA]])/Table2[[#This Row],[50D EMA]]</f>
        <v>-0.17062843188814197</v>
      </c>
      <c r="U730" s="1">
        <f>(Table2[[#This Row],[Close Price]]-Table2[[#This Row],[200D EMA]])/Table2[[#This Row],[200D EMA]]</f>
        <v>-0.2589160726192512</v>
      </c>
      <c r="V730">
        <v>0.80459956703166202</v>
      </c>
      <c r="W730">
        <v>300.2</v>
      </c>
      <c r="X730">
        <v>312.7</v>
      </c>
      <c r="Y730">
        <v>300.2</v>
      </c>
      <c r="Z730">
        <v>329.8</v>
      </c>
      <c r="AA730">
        <v>300.2</v>
      </c>
      <c r="AB730">
        <v>329.8</v>
      </c>
      <c r="AC730" s="1">
        <f>(Table2[[#This Row],[Close Price]]/Table2[[#This Row],[Day Low]])-1</f>
        <v>6.3291139240506666E-3</v>
      </c>
      <c r="AD730" s="1">
        <f>(Table2[[#This Row],[Day High]]/Table2[[#This Row],[Close Price]])-1</f>
        <v>3.5087719298245501E-2</v>
      </c>
      <c r="AE730" s="1">
        <f>(Table2[[#This Row],[Close Price]]/Table2[[#This Row],[Current Week Low]])-1</f>
        <v>6.3291139240506666E-3</v>
      </c>
      <c r="AF730" s="1">
        <f>(Table2[[#This Row],[Current Week High]]/Table2[[#This Row],[Close Price]])-1</f>
        <v>9.1691492883151149E-2</v>
      </c>
      <c r="AG730" s="1">
        <f>(Table2[[#This Row],[Close Price]]/Table2[[#This Row],[Current Month Low]])-1</f>
        <v>6.3291139240506666E-3</v>
      </c>
      <c r="AH730" s="1">
        <f>(Table2[[#This Row],[Current Month High]]/Table2[[#This Row],[Close Price]])-1</f>
        <v>9.1691492883151149E-2</v>
      </c>
      <c r="AI730">
        <v>84.028467394902293</v>
      </c>
      <c r="AJ730">
        <v>0.632911392405066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-0.37</v>
      </c>
      <c r="AM730" t="s">
        <v>3174</v>
      </c>
      <c r="AN730">
        <v>-11.86</v>
      </c>
      <c r="AO730" t="s">
        <v>3174</v>
      </c>
      <c r="AP730">
        <v>-5.0405481007717003E-2</v>
      </c>
      <c r="AQ730">
        <f>(Table2[[#This Row],[Sharpe Ratio]]-AVERAGE(Table2[Sharpe Ratio]))/_xlfn.STDEV.P(Table2[Sharpe Ratio])</f>
        <v>-1.3058087112256489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711</v>
      </c>
      <c r="AU730">
        <f>_xlfn.RANK.AVG(Table2[[#This Row],[Sharpe Ratio Z-Score]],Table2[Sharpe Ratio Z-Score])</f>
        <v>662</v>
      </c>
      <c r="AV730">
        <f>(Table2[[#This Row],[Rank 1Y]]+Table2[[#This Row],[Rank 6M]]+Table2[[#This Row],[Rank Sharpe]])/3</f>
        <v>700.33333333333337</v>
      </c>
    </row>
    <row r="731" spans="1:48" x14ac:dyDescent="0.3">
      <c r="A731" t="s">
        <v>1069</v>
      </c>
      <c r="B731" t="s">
        <v>1070</v>
      </c>
      <c r="C731" t="s">
        <v>3146</v>
      </c>
      <c r="D731" t="s">
        <v>612</v>
      </c>
      <c r="E731">
        <v>12656.764397339901</v>
      </c>
      <c r="F731">
        <v>131.77000000000001</v>
      </c>
      <c r="G731">
        <v>-77.558722239124904</v>
      </c>
      <c r="H731">
        <f>(Table2[[#This Row],[1Y Return vs Nifty]]-AVERAGE(Table2[1Y Return vs Nifty]))/_xlfn.STDEV.P(Table2[1Y Return vs Nifty])</f>
        <v>-1.7445665042592935</v>
      </c>
      <c r="I731">
        <v>0.29788330722918999</v>
      </c>
      <c r="J731">
        <f>(Table2[[#This Row],[1M Return vs Nifty]]-AVERAGE(Table2[1M Return vs Nifty]))/_xlfn.STDEV.P(Table2[1M Return vs Nifty])</f>
        <v>-5.5556546465586505E-2</v>
      </c>
      <c r="K731">
        <v>-25.007612129577399</v>
      </c>
      <c r="L731">
        <f>(Table2[[#This Row],[6M Return vs Nifty]]-AVERAGE(Table2[6M Return vs Nifty]))/_xlfn.STDEV.P(Table2[6M Return vs Nifty])</f>
        <v>-1.1225351522998377</v>
      </c>
      <c r="M731">
        <v>3.8399994191146001</v>
      </c>
      <c r="N731">
        <f>(Table2[[#This Row],[1W Return vs Nifty]]-AVERAGE(Table2[1W Return vs Nifty]))/_xlfn.STDEV.P(Table2[1W Return vs Nifty])</f>
        <v>0.27624391023056244</v>
      </c>
      <c r="O731">
        <v>134.65</v>
      </c>
      <c r="P731">
        <v>137.51700963566401</v>
      </c>
      <c r="Q731">
        <v>162.840182033199</v>
      </c>
      <c r="R731">
        <v>42.634430606419599</v>
      </c>
      <c r="S731" s="1">
        <f>(Table2[[#This Row],[Close Price]]-Table2[[#This Row],[20D EMA]])/Table2[[#This Row],[20D EMA]]</f>
        <v>-2.138878574080947E-2</v>
      </c>
      <c r="T731" s="1">
        <f>(Table2[[#This Row],[Close Price]]-Table2[[#This Row],[50D EMA]])/Table2[[#This Row],[50D EMA]]</f>
        <v>-4.1791263865394265E-2</v>
      </c>
      <c r="U731" s="1">
        <f>(Table2[[#This Row],[Close Price]]-Table2[[#This Row],[200D EMA]])/Table2[[#This Row],[200D EMA]]</f>
        <v>-0.19080169062243227</v>
      </c>
      <c r="V731">
        <v>1.2700492413842299</v>
      </c>
      <c r="W731">
        <v>130.71</v>
      </c>
      <c r="X731">
        <v>138.19</v>
      </c>
      <c r="Y731">
        <v>130.71</v>
      </c>
      <c r="Z731">
        <v>143.55000000000001</v>
      </c>
      <c r="AA731">
        <v>130.71</v>
      </c>
      <c r="AB731">
        <v>143.55000000000001</v>
      </c>
      <c r="AC731" s="1">
        <f>(Table2[[#This Row],[Close Price]]/Table2[[#This Row],[Day Low]])-1</f>
        <v>8.1095555045520573E-3</v>
      </c>
      <c r="AD731" s="1">
        <f>(Table2[[#This Row],[Day High]]/Table2[[#This Row],[Close Price]])-1</f>
        <v>4.8721256735220431E-2</v>
      </c>
      <c r="AE731" s="1">
        <f>(Table2[[#This Row],[Close Price]]/Table2[[#This Row],[Current Week Low]])-1</f>
        <v>8.1095555045520573E-3</v>
      </c>
      <c r="AF731" s="1">
        <f>(Table2[[#This Row],[Current Week High]]/Table2[[#This Row],[Close Price]])-1</f>
        <v>8.9398193822569638E-2</v>
      </c>
      <c r="AG731" s="1">
        <f>(Table2[[#This Row],[Close Price]]/Table2[[#This Row],[Current Month Low]])-1</f>
        <v>8.1095555045520573E-3</v>
      </c>
      <c r="AH731" s="1">
        <f>(Table2[[#This Row],[Current Month High]]/Table2[[#This Row],[Close Price]])-1</f>
        <v>8.9398193822569638E-2</v>
      </c>
      <c r="AI731">
        <v>127.44175457236</v>
      </c>
      <c r="AJ731">
        <v>4.9960159362549801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-0.15</v>
      </c>
      <c r="AM731" t="s">
        <v>3174</v>
      </c>
      <c r="AN731">
        <v>-0.91</v>
      </c>
      <c r="AO731" t="s">
        <v>3174</v>
      </c>
      <c r="AP731">
        <v>-9.9847150334892998E-2</v>
      </c>
      <c r="AQ731">
        <f>(Table2[[#This Row],[Sharpe Ratio]]-AVERAGE(Table2[Sharpe Ratio]))/_xlfn.STDEV.P(Table2[Sharpe Ratio])</f>
        <v>-1.8830454744067164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730</v>
      </c>
      <c r="AT731">
        <f>_xlfn.RANK.AVG(Table2[[#This Row],[6M Return vs Nifty Z-Score]],Table2[6M Return vs Nifty Z-Score])</f>
        <v>669</v>
      </c>
      <c r="AU731">
        <f>_xlfn.RANK.AVG(Table2[[#This Row],[Sharpe Ratio Z-Score]],Table2[Sharpe Ratio Z-Score])</f>
        <v>712</v>
      </c>
      <c r="AV731">
        <f>(Table2[[#This Row],[Rank 1Y]]+Table2[[#This Row],[Rank 6M]]+Table2[[#This Row],[Rank Sharpe]])/3</f>
        <v>703.66666666666663</v>
      </c>
    </row>
    <row r="732" spans="1:48" x14ac:dyDescent="0.3">
      <c r="A732" t="s">
        <v>1705</v>
      </c>
      <c r="B732" t="s">
        <v>1706</v>
      </c>
      <c r="C732" t="s">
        <v>3138</v>
      </c>
      <c r="D732" t="s">
        <v>469</v>
      </c>
      <c r="E732">
        <v>4955.1881854800004</v>
      </c>
      <c r="F732">
        <v>298.7</v>
      </c>
      <c r="G732">
        <v>-58.344897292844998</v>
      </c>
      <c r="H732">
        <f>(Table2[[#This Row],[1Y Return vs Nifty]]-AVERAGE(Table2[1Y Return vs Nifty]))/_xlfn.STDEV.P(Table2[1Y Return vs Nifty])</f>
        <v>-1.4173596159019977</v>
      </c>
      <c r="I732">
        <v>-2.12470599692355</v>
      </c>
      <c r="J732">
        <f>(Table2[[#This Row],[1M Return vs Nifty]]-AVERAGE(Table2[1M Return vs Nifty]))/_xlfn.STDEV.P(Table2[1M Return vs Nifty])</f>
        <v>-0.27721628688062638</v>
      </c>
      <c r="K732">
        <v>-35.883311653510802</v>
      </c>
      <c r="L732">
        <f>(Table2[[#This Row],[6M Return vs Nifty]]-AVERAGE(Table2[6M Return vs Nifty]))/_xlfn.STDEV.P(Table2[6M Return vs Nifty])</f>
        <v>-1.4831197619891094</v>
      </c>
      <c r="M732">
        <v>2.5418095156195499</v>
      </c>
      <c r="N732">
        <f>(Table2[[#This Row],[1W Return vs Nifty]]-AVERAGE(Table2[1W Return vs Nifty]))/_xlfn.STDEV.P(Table2[1W Return vs Nifty])</f>
        <v>-3.7906517248576951E-2</v>
      </c>
      <c r="O732">
        <v>308.18</v>
      </c>
      <c r="P732">
        <v>315.069131688948</v>
      </c>
      <c r="Q732">
        <v>350.97444887491702</v>
      </c>
      <c r="R732">
        <v>33.709814397637103</v>
      </c>
      <c r="S732" s="1">
        <f>(Table2[[#This Row],[Close Price]]-Table2[[#This Row],[20D EMA]])/Table2[[#This Row],[20D EMA]]</f>
        <v>-3.0761243429164833E-2</v>
      </c>
      <c r="T732" s="1">
        <f>(Table2[[#This Row],[Close Price]]-Table2[[#This Row],[50D EMA]])/Table2[[#This Row],[50D EMA]]</f>
        <v>-5.1954095284422977E-2</v>
      </c>
      <c r="U732" s="1">
        <f>(Table2[[#This Row],[Close Price]]-Table2[[#This Row],[200D EMA]])/Table2[[#This Row],[200D EMA]]</f>
        <v>-0.14894089596119572</v>
      </c>
      <c r="V732">
        <v>0.52508148946755995</v>
      </c>
      <c r="W732">
        <v>294.7</v>
      </c>
      <c r="X732">
        <v>303.8</v>
      </c>
      <c r="Y732">
        <v>294.7</v>
      </c>
      <c r="Z732">
        <v>312.64999999999998</v>
      </c>
      <c r="AA732">
        <v>294.7</v>
      </c>
      <c r="AB732">
        <v>311.7</v>
      </c>
      <c r="AC732" s="1">
        <f>(Table2[[#This Row],[Close Price]]/Table2[[#This Row],[Day Low]])-1</f>
        <v>1.3573125212080095E-2</v>
      </c>
      <c r="AD732" s="1">
        <f>(Table2[[#This Row],[Day High]]/Table2[[#This Row],[Close Price]])-1</f>
        <v>1.7073987278205527E-2</v>
      </c>
      <c r="AE732" s="1">
        <f>(Table2[[#This Row],[Close Price]]/Table2[[#This Row],[Current Week Low]])-1</f>
        <v>1.3573125212080095E-2</v>
      </c>
      <c r="AF732" s="1">
        <f>(Table2[[#This Row],[Current Week High]]/Table2[[#This Row],[Close Price]])-1</f>
        <v>4.6702376966856418E-2</v>
      </c>
      <c r="AG732" s="1">
        <f>(Table2[[#This Row],[Close Price]]/Table2[[#This Row],[Current Month Low]])-1</f>
        <v>1.3573125212080095E-2</v>
      </c>
      <c r="AH732" s="1">
        <f>(Table2[[#This Row],[Current Month High]]/Table2[[#This Row],[Close Price]])-1</f>
        <v>4.3521928356210271E-2</v>
      </c>
      <c r="AI732">
        <v>81.586876464680202</v>
      </c>
      <c r="AJ732">
        <v>13.7254901960784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-0.15</v>
      </c>
      <c r="AM732" t="s">
        <v>3174</v>
      </c>
      <c r="AN732">
        <v>-3.46</v>
      </c>
      <c r="AO732" t="s">
        <v>3174</v>
      </c>
      <c r="AP732">
        <v>-0.11413251630383101</v>
      </c>
      <c r="AQ732">
        <f>(Table2[[#This Row],[Sharpe Ratio]]-AVERAGE(Table2[Sharpe Ratio]))/_xlfn.STDEV.P(Table2[Sharpe Ratio])</f>
        <v>-2.0498286458688146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722</v>
      </c>
      <c r="AT732">
        <f>_xlfn.RANK.AVG(Table2[[#This Row],[6M Return vs Nifty Z-Score]],Table2[6M Return vs Nifty Z-Score])</f>
        <v>712</v>
      </c>
      <c r="AU732">
        <f>_xlfn.RANK.AVG(Table2[[#This Row],[Sharpe Ratio Z-Score]],Table2[Sharpe Ratio Z-Score])</f>
        <v>723</v>
      </c>
      <c r="AV732">
        <f>(Table2[[#This Row],[Rank 1Y]]+Table2[[#This Row],[Rank 6M]]+Table2[[#This Row],[Rank Sharpe]])/3</f>
        <v>719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E9F1-BB0B-48AD-814F-0D1A70C5DF71}">
  <dimension ref="A1:Q1477"/>
  <sheetViews>
    <sheetView topLeftCell="E891" workbookViewId="0">
      <selection sqref="A1:Q1127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3127</v>
      </c>
      <c r="D2" t="s">
        <v>18</v>
      </c>
      <c r="E2">
        <v>1876309.13672727</v>
      </c>
      <c r="F2">
        <v>2773.05</v>
      </c>
      <c r="G2">
        <v>-8.8715704942670897</v>
      </c>
      <c r="H2">
        <v>-5.5304414331476197</v>
      </c>
      <c r="I2">
        <v>-16.3260731723779</v>
      </c>
      <c r="J2">
        <v>-1.7196039555771601</v>
      </c>
      <c r="K2">
        <v>2964.0414254358998</v>
      </c>
      <c r="L2">
        <v>2865.3613800445701</v>
      </c>
      <c r="M2">
        <v>21.6212143976982</v>
      </c>
      <c r="N2">
        <v>1.6606560876105201</v>
      </c>
      <c r="O2">
        <v>16.031084906510799</v>
      </c>
      <c r="P2">
        <v>24.895284421024101</v>
      </c>
      <c r="Q2">
        <v>-3.6927807784970998E-2</v>
      </c>
    </row>
    <row r="3" spans="1:17" x14ac:dyDescent="0.3">
      <c r="A3" t="s">
        <v>19</v>
      </c>
      <c r="B3" t="s">
        <v>20</v>
      </c>
      <c r="C3" t="s">
        <v>3128</v>
      </c>
      <c r="D3" t="s">
        <v>21</v>
      </c>
      <c r="E3">
        <v>1538501.26484155</v>
      </c>
      <c r="F3">
        <v>4252.25</v>
      </c>
      <c r="G3">
        <v>-8.5052931730689494</v>
      </c>
      <c r="H3">
        <v>-4.4114891359987203</v>
      </c>
      <c r="I3">
        <v>-4.8850395342293398</v>
      </c>
      <c r="J3">
        <v>1.9820775590714199</v>
      </c>
      <c r="K3">
        <v>4321.0467796315497</v>
      </c>
      <c r="L3">
        <v>4043.7661720002002</v>
      </c>
      <c r="M3">
        <v>33.472533338349798</v>
      </c>
      <c r="N3">
        <v>1.20339798218817</v>
      </c>
      <c r="O3">
        <v>7.99576694691046</v>
      </c>
      <c r="P3">
        <v>28.427967381455701</v>
      </c>
      <c r="Q3">
        <v>-4.1997726170363001E-2</v>
      </c>
    </row>
    <row r="4" spans="1:17" x14ac:dyDescent="0.3">
      <c r="A4" t="s">
        <v>22</v>
      </c>
      <c r="B4" t="s">
        <v>23</v>
      </c>
      <c r="C4" t="s">
        <v>3129</v>
      </c>
      <c r="D4" t="s">
        <v>24</v>
      </c>
      <c r="E4">
        <v>1264913.9697519599</v>
      </c>
      <c r="F4">
        <v>1657.65</v>
      </c>
      <c r="G4">
        <v>-20.326733462084601</v>
      </c>
      <c r="H4">
        <v>3.5486139062992401</v>
      </c>
      <c r="I4">
        <v>-2.5903048918018601</v>
      </c>
      <c r="J4">
        <v>-0.79177924614143902</v>
      </c>
      <c r="K4">
        <v>1669.80818322915</v>
      </c>
      <c r="L4">
        <v>1598.32452482441</v>
      </c>
      <c r="M4">
        <v>28.335089515579199</v>
      </c>
      <c r="N4">
        <v>0.85840304888970198</v>
      </c>
      <c r="O4">
        <v>8.2254999547552092</v>
      </c>
      <c r="P4">
        <v>21.568699350958902</v>
      </c>
      <c r="Q4">
        <v>-7.6137970694753004E-2</v>
      </c>
    </row>
    <row r="5" spans="1:17" x14ac:dyDescent="0.3">
      <c r="A5" t="s">
        <v>25</v>
      </c>
      <c r="B5" t="s">
        <v>26</v>
      </c>
      <c r="C5" t="s">
        <v>3130</v>
      </c>
      <c r="D5" t="s">
        <v>27</v>
      </c>
      <c r="E5">
        <v>982262.67585506896</v>
      </c>
      <c r="F5">
        <v>1640.9</v>
      </c>
      <c r="G5">
        <v>48.836799045434397</v>
      </c>
      <c r="H5">
        <v>7.9377427371859799</v>
      </c>
      <c r="I5">
        <v>24.861870925990701</v>
      </c>
      <c r="J5">
        <v>-0.469956262786763</v>
      </c>
      <c r="K5">
        <v>1587.1249328270701</v>
      </c>
      <c r="L5">
        <v>1353.5115236225699</v>
      </c>
      <c r="M5">
        <v>34.8254576794656</v>
      </c>
      <c r="N5">
        <v>1.24984454269195</v>
      </c>
      <c r="O5">
        <v>8.4161131086598804</v>
      </c>
      <c r="P5">
        <v>83.248645932212796</v>
      </c>
      <c r="Q5">
        <v>0.162394440646037</v>
      </c>
    </row>
    <row r="6" spans="1:17" x14ac:dyDescent="0.3">
      <c r="A6" t="s">
        <v>28</v>
      </c>
      <c r="B6" t="s">
        <v>29</v>
      </c>
      <c r="C6" t="s">
        <v>3129</v>
      </c>
      <c r="D6" t="s">
        <v>24</v>
      </c>
      <c r="E6">
        <v>873581.00837242499</v>
      </c>
      <c r="F6">
        <v>1239.75</v>
      </c>
      <c r="G6">
        <v>4.5975392640861497</v>
      </c>
      <c r="H6">
        <v>1.87784386883294</v>
      </c>
      <c r="I6">
        <v>3.8103696539643801</v>
      </c>
      <c r="J6">
        <v>-0.82641334948729595</v>
      </c>
      <c r="K6">
        <v>1242.24421062385</v>
      </c>
      <c r="L6">
        <v>1140.6576119096301</v>
      </c>
      <c r="M6">
        <v>30.064462413390402</v>
      </c>
      <c r="N6">
        <v>1.33559988959811</v>
      </c>
      <c r="O6">
        <v>9.8890905424480593</v>
      </c>
      <c r="P6">
        <v>37.903225806451601</v>
      </c>
      <c r="Q6">
        <v>9.6204301035009002E-2</v>
      </c>
    </row>
    <row r="7" spans="1:17" x14ac:dyDescent="0.3">
      <c r="A7" t="s">
        <v>30</v>
      </c>
      <c r="B7" t="s">
        <v>31</v>
      </c>
      <c r="C7" t="s">
        <v>3128</v>
      </c>
      <c r="D7" t="s">
        <v>21</v>
      </c>
      <c r="E7">
        <v>794478.60700357496</v>
      </c>
      <c r="F7">
        <v>1918.15</v>
      </c>
      <c r="G7">
        <v>4.1019375971633103</v>
      </c>
      <c r="H7">
        <v>-1.01304972345494</v>
      </c>
      <c r="I7">
        <v>17.9169905881887</v>
      </c>
      <c r="J7">
        <v>2.3483812618912401</v>
      </c>
      <c r="K7">
        <v>1856.13103300947</v>
      </c>
      <c r="L7">
        <v>1669.5203244084901</v>
      </c>
      <c r="M7">
        <v>56.534003186877101</v>
      </c>
      <c r="N7">
        <v>1.18158761716021</v>
      </c>
      <c r="O7">
        <v>3.0028934129239002</v>
      </c>
      <c r="P7">
        <v>41.9117375060111</v>
      </c>
      <c r="Q7">
        <v>-2.8734911611047999E-2</v>
      </c>
    </row>
    <row r="8" spans="1:17" x14ac:dyDescent="0.3">
      <c r="A8" t="s">
        <v>32</v>
      </c>
      <c r="B8" t="s">
        <v>33</v>
      </c>
      <c r="C8" t="s">
        <v>3129</v>
      </c>
      <c r="D8" t="s">
        <v>34</v>
      </c>
      <c r="E8">
        <v>710979.24955461</v>
      </c>
      <c r="F8">
        <v>796.65</v>
      </c>
      <c r="G8">
        <v>7.1873800789814499</v>
      </c>
      <c r="H8">
        <v>-1.94726691811056</v>
      </c>
      <c r="I8">
        <v>-6.1846548269190604</v>
      </c>
      <c r="J8">
        <v>3.2962289799750701</v>
      </c>
      <c r="K8">
        <v>807.32680925802595</v>
      </c>
      <c r="L8">
        <v>768.21219323868297</v>
      </c>
      <c r="M8">
        <v>51.525838499118699</v>
      </c>
      <c r="N8">
        <v>1.1582378743499</v>
      </c>
      <c r="O8">
        <v>14.479382413858</v>
      </c>
      <c r="P8">
        <v>46.658689248895399</v>
      </c>
      <c r="Q8">
        <v>7.4593428417133997E-2</v>
      </c>
    </row>
    <row r="9" spans="1:17" x14ac:dyDescent="0.3">
      <c r="A9" t="s">
        <v>35</v>
      </c>
      <c r="B9" t="s">
        <v>36</v>
      </c>
      <c r="C9" t="s">
        <v>3131</v>
      </c>
      <c r="D9" t="s">
        <v>37</v>
      </c>
      <c r="E9">
        <v>669339.81076224998</v>
      </c>
      <c r="F9">
        <v>2848.75</v>
      </c>
      <c r="G9">
        <v>-13.330012961455701</v>
      </c>
      <c r="H9">
        <v>4.8079313743860199</v>
      </c>
      <c r="I9">
        <v>14.6717442575119</v>
      </c>
      <c r="J9">
        <v>1.70965818035378</v>
      </c>
      <c r="K9">
        <v>2821.5010231307201</v>
      </c>
      <c r="L9">
        <v>2608.80683540261</v>
      </c>
      <c r="M9">
        <v>33.584892202662502</v>
      </c>
      <c r="N9">
        <v>1.0105508750118399</v>
      </c>
      <c r="O9">
        <v>6.5379552435278701</v>
      </c>
      <c r="P9">
        <v>31.154899749084901</v>
      </c>
      <c r="Q9">
        <v>-4.5761337990116002E-2</v>
      </c>
    </row>
    <row r="10" spans="1:17" x14ac:dyDescent="0.3">
      <c r="A10" t="s">
        <v>38</v>
      </c>
      <c r="B10" t="s">
        <v>39</v>
      </c>
      <c r="C10" t="s">
        <v>3131</v>
      </c>
      <c r="D10" t="s">
        <v>40</v>
      </c>
      <c r="E10">
        <v>629820.13258885499</v>
      </c>
      <c r="F10">
        <v>503.55</v>
      </c>
      <c r="G10">
        <v>-13.235109627952699</v>
      </c>
      <c r="H10">
        <v>2.8516846609422002</v>
      </c>
      <c r="I10">
        <v>8.0092917435900599</v>
      </c>
      <c r="J10">
        <v>2.3007108086913699</v>
      </c>
      <c r="K10">
        <v>500.12993853402401</v>
      </c>
      <c r="L10">
        <v>462.01004720188303</v>
      </c>
      <c r="M10">
        <v>30.467223985418801</v>
      </c>
      <c r="N10">
        <v>0.89195213099026205</v>
      </c>
      <c r="O10">
        <v>4.9548207725151396</v>
      </c>
      <c r="P10">
        <v>26.092400150244099</v>
      </c>
      <c r="Q10">
        <v>0.12304676524159</v>
      </c>
    </row>
    <row r="11" spans="1:17" x14ac:dyDescent="0.3">
      <c r="A11" t="s">
        <v>41</v>
      </c>
      <c r="B11" t="s">
        <v>42</v>
      </c>
      <c r="C11" t="s">
        <v>3129</v>
      </c>
      <c r="D11" t="s">
        <v>43</v>
      </c>
      <c r="E11">
        <v>614252.15173261496</v>
      </c>
      <c r="F11">
        <v>971.15</v>
      </c>
      <c r="G11">
        <v>23.647458138533999</v>
      </c>
      <c r="H11">
        <v>-7.5687716238183098</v>
      </c>
      <c r="I11">
        <v>-14.6206230595704</v>
      </c>
      <c r="J11">
        <v>-1.81687751014405</v>
      </c>
      <c r="K11">
        <v>1038.73401980989</v>
      </c>
      <c r="L11">
        <v>970.03974612629304</v>
      </c>
      <c r="M11">
        <v>25.650050262808399</v>
      </c>
      <c r="N11">
        <v>0.49234383327106601</v>
      </c>
      <c r="O11">
        <v>25.830201307727901</v>
      </c>
      <c r="P11">
        <v>62.5763790072821</v>
      </c>
      <c r="Q11">
        <v>-3.0820847308506E-2</v>
      </c>
    </row>
    <row r="12" spans="1:17" x14ac:dyDescent="0.3">
      <c r="A12" t="s">
        <v>44</v>
      </c>
      <c r="B12" t="s">
        <v>45</v>
      </c>
      <c r="C12" t="s">
        <v>3128</v>
      </c>
      <c r="D12" t="s">
        <v>21</v>
      </c>
      <c r="E12">
        <v>480771.63301733998</v>
      </c>
      <c r="F12">
        <v>1776.6</v>
      </c>
      <c r="G12">
        <v>14.624461370691</v>
      </c>
      <c r="H12">
        <v>1.11156175149308</v>
      </c>
      <c r="I12">
        <v>4.2862021590935901</v>
      </c>
      <c r="J12">
        <v>3.0806431765937199</v>
      </c>
      <c r="K12">
        <v>1712.30368002859</v>
      </c>
      <c r="L12">
        <v>1542.30377963771</v>
      </c>
      <c r="M12">
        <v>47.518633316644099</v>
      </c>
      <c r="N12">
        <v>0.977429621244011</v>
      </c>
      <c r="O12">
        <v>2.9241247326353599</v>
      </c>
      <c r="P12">
        <v>47.002606429191999</v>
      </c>
      <c r="Q12">
        <v>1.1311437126469001E-2</v>
      </c>
    </row>
    <row r="13" spans="1:17" x14ac:dyDescent="0.3">
      <c r="A13" t="s">
        <v>46</v>
      </c>
      <c r="B13" t="s">
        <v>47</v>
      </c>
      <c r="C13" t="s">
        <v>3132</v>
      </c>
      <c r="D13" t="s">
        <v>48</v>
      </c>
      <c r="E13">
        <v>480416.3430855</v>
      </c>
      <c r="F13">
        <v>3493.95</v>
      </c>
      <c r="G13">
        <v>-13.3041732657989</v>
      </c>
      <c r="H13">
        <v>-4.07842059429281</v>
      </c>
      <c r="I13">
        <v>-19.105554982498401</v>
      </c>
      <c r="J13">
        <v>-1.98100004559673</v>
      </c>
      <c r="K13">
        <v>3646.74173733833</v>
      </c>
      <c r="L13">
        <v>3480.6115057897</v>
      </c>
      <c r="M13">
        <v>21.7633473022609</v>
      </c>
      <c r="N13">
        <v>1.30937576853261</v>
      </c>
      <c r="O13">
        <v>12.1910731407146</v>
      </c>
      <c r="P13">
        <v>22.330759939078799</v>
      </c>
      <c r="Q13">
        <v>0.116420985573804</v>
      </c>
    </row>
    <row r="14" spans="1:17" x14ac:dyDescent="0.3">
      <c r="A14" t="s">
        <v>49</v>
      </c>
      <c r="B14" t="s">
        <v>50</v>
      </c>
      <c r="C14" t="s">
        <v>3133</v>
      </c>
      <c r="D14" t="s">
        <v>51</v>
      </c>
      <c r="E14">
        <v>458284.97594485001</v>
      </c>
      <c r="F14">
        <v>1910.05</v>
      </c>
      <c r="G14">
        <v>41.3329579633374</v>
      </c>
      <c r="H14">
        <v>6.2149984339594502</v>
      </c>
      <c r="I14">
        <v>6.8479880928509598</v>
      </c>
      <c r="J14">
        <v>3.9633202124175702</v>
      </c>
      <c r="K14">
        <v>1798.64601957477</v>
      </c>
      <c r="L14">
        <v>1573.4615258640199</v>
      </c>
      <c r="M14">
        <v>61.957330177223298</v>
      </c>
      <c r="N14">
        <v>1.14281313423262</v>
      </c>
      <c r="O14">
        <v>2.63343891521163</v>
      </c>
      <c r="P14">
        <v>78.785042355033397</v>
      </c>
      <c r="Q14">
        <v>0.14103625041791701</v>
      </c>
    </row>
    <row r="15" spans="1:17" x14ac:dyDescent="0.3">
      <c r="A15" t="s">
        <v>52</v>
      </c>
      <c r="B15" t="s">
        <v>53</v>
      </c>
      <c r="C15" t="s">
        <v>3129</v>
      </c>
      <c r="D15" t="s">
        <v>54</v>
      </c>
      <c r="E15">
        <v>446014.45803357498</v>
      </c>
      <c r="F15">
        <v>7211.35</v>
      </c>
      <c r="G15">
        <v>-36.8847850442531</v>
      </c>
      <c r="H15">
        <v>3.1950834965074599</v>
      </c>
      <c r="I15">
        <v>-12.092894969495999</v>
      </c>
      <c r="J15">
        <v>0.33798881718502599</v>
      </c>
      <c r="K15">
        <v>7247.7885136596797</v>
      </c>
      <c r="L15">
        <v>7061.3105791605503</v>
      </c>
      <c r="M15">
        <v>28.909012906644602</v>
      </c>
      <c r="N15">
        <v>1.0006945700110701</v>
      </c>
      <c r="O15">
        <v>13.598702046080099</v>
      </c>
      <c r="P15">
        <v>16.541420213969399</v>
      </c>
      <c r="Q15">
        <v>-6.5851203160135999E-2</v>
      </c>
    </row>
    <row r="16" spans="1:17" x14ac:dyDescent="0.3">
      <c r="A16" t="s">
        <v>55</v>
      </c>
      <c r="B16" t="s">
        <v>56</v>
      </c>
      <c r="C16" t="s">
        <v>3134</v>
      </c>
      <c r="D16" t="s">
        <v>57</v>
      </c>
      <c r="E16">
        <v>417392.99373802898</v>
      </c>
      <c r="F16">
        <v>430.45</v>
      </c>
      <c r="G16">
        <v>54.351624468648801</v>
      </c>
      <c r="H16">
        <v>9.0266131453871399</v>
      </c>
      <c r="I16">
        <v>10.269525657086801</v>
      </c>
      <c r="J16">
        <v>4.4821242853415804</v>
      </c>
      <c r="K16">
        <v>410.44860328122297</v>
      </c>
      <c r="L16">
        <v>358.46891833316602</v>
      </c>
      <c r="M16">
        <v>53.550278682836797</v>
      </c>
      <c r="N16">
        <v>1.1822542658463899</v>
      </c>
      <c r="O16">
        <v>4.1816703449877899</v>
      </c>
      <c r="P16">
        <v>89.001097694840794</v>
      </c>
      <c r="Q16">
        <v>0.186544405050387</v>
      </c>
    </row>
    <row r="17" spans="1:17" x14ac:dyDescent="0.3">
      <c r="A17" t="s">
        <v>58</v>
      </c>
      <c r="B17" t="s">
        <v>59</v>
      </c>
      <c r="C17" t="s">
        <v>3135</v>
      </c>
      <c r="D17" t="s">
        <v>60</v>
      </c>
      <c r="E17">
        <v>396328.02472004999</v>
      </c>
      <c r="F17">
        <v>12605.75</v>
      </c>
      <c r="G17">
        <v>-4.2601202276183603</v>
      </c>
      <c r="H17">
        <v>3.3093886445035601</v>
      </c>
      <c r="I17">
        <v>-10.7973073458574</v>
      </c>
      <c r="J17">
        <v>-0.92833676075003002</v>
      </c>
      <c r="K17">
        <v>12550.096336202299</v>
      </c>
      <c r="L17">
        <v>11932.121676267499</v>
      </c>
      <c r="M17">
        <v>42.297594254013497</v>
      </c>
      <c r="N17">
        <v>1.08660008970512</v>
      </c>
      <c r="O17">
        <v>8.5219046863534498</v>
      </c>
      <c r="P17">
        <v>29.453718299589699</v>
      </c>
      <c r="Q17">
        <v>5.8870885981268002E-2</v>
      </c>
    </row>
    <row r="18" spans="1:17" x14ac:dyDescent="0.3">
      <c r="A18" t="s">
        <v>61</v>
      </c>
      <c r="B18" t="s">
        <v>62</v>
      </c>
      <c r="C18" t="s">
        <v>3127</v>
      </c>
      <c r="D18" t="s">
        <v>63</v>
      </c>
      <c r="E18">
        <v>371432.74355715001</v>
      </c>
      <c r="F18">
        <v>295.25</v>
      </c>
      <c r="G18">
        <v>32.857761803347699</v>
      </c>
      <c r="H18">
        <v>-6.2302223014626996</v>
      </c>
      <c r="I18">
        <v>-1.34529486075966</v>
      </c>
      <c r="J18">
        <v>4.5676436608583302</v>
      </c>
      <c r="K18">
        <v>303.50326060306099</v>
      </c>
      <c r="L18">
        <v>274.801865593152</v>
      </c>
      <c r="M18">
        <v>48.172977140186802</v>
      </c>
      <c r="N18">
        <v>0.81739131002343102</v>
      </c>
      <c r="O18">
        <v>16.850127011007601</v>
      </c>
      <c r="P18">
        <v>64.118954974986096</v>
      </c>
      <c r="Q18">
        <v>6.7102791262273004E-2</v>
      </c>
    </row>
    <row r="19" spans="1:17" x14ac:dyDescent="0.3">
      <c r="A19" t="s">
        <v>64</v>
      </c>
      <c r="B19" t="s">
        <v>65</v>
      </c>
      <c r="C19" t="s">
        <v>3129</v>
      </c>
      <c r="D19" t="s">
        <v>24</v>
      </c>
      <c r="E19">
        <v>364520.3869788</v>
      </c>
      <c r="F19">
        <v>1178.4000000000001</v>
      </c>
      <c r="G19">
        <v>-10.335013763382401</v>
      </c>
      <c r="H19">
        <v>-0.13787218512723301</v>
      </c>
      <c r="I19">
        <v>-0.242376892581393</v>
      </c>
      <c r="J19">
        <v>-3.1957047631081199</v>
      </c>
      <c r="K19">
        <v>1207.1149359313499</v>
      </c>
      <c r="L19">
        <v>1145.5231354483301</v>
      </c>
      <c r="M19">
        <v>28.472672881804002</v>
      </c>
      <c r="N19">
        <v>1.1802526930881201</v>
      </c>
      <c r="O19">
        <v>13.683808553971399</v>
      </c>
      <c r="P19">
        <v>23.859575362623499</v>
      </c>
      <c r="Q19">
        <v>3.7859774945683003E-2</v>
      </c>
    </row>
    <row r="20" spans="1:17" x14ac:dyDescent="0.3">
      <c r="A20" t="s">
        <v>66</v>
      </c>
      <c r="B20" t="s">
        <v>67</v>
      </c>
      <c r="C20" t="s">
        <v>3135</v>
      </c>
      <c r="D20" t="s">
        <v>60</v>
      </c>
      <c r="E20">
        <v>361559.41890216002</v>
      </c>
      <c r="F20">
        <v>3017.45</v>
      </c>
      <c r="G20">
        <v>69.540813900983295</v>
      </c>
      <c r="H20">
        <v>13.440809673280899</v>
      </c>
      <c r="I20">
        <v>39.565437546401398</v>
      </c>
      <c r="J20">
        <v>2.9325535346844802</v>
      </c>
      <c r="K20">
        <v>2859.2169278585402</v>
      </c>
      <c r="L20">
        <v>2413.5391530966799</v>
      </c>
      <c r="M20">
        <v>49.801511464649501</v>
      </c>
      <c r="N20">
        <v>1.65147404480305</v>
      </c>
      <c r="O20">
        <v>6.7822167724403002</v>
      </c>
      <c r="P20">
        <v>108.1</v>
      </c>
      <c r="Q20">
        <v>0.195288932775743</v>
      </c>
    </row>
    <row r="21" spans="1:17" x14ac:dyDescent="0.3">
      <c r="A21" t="s">
        <v>68</v>
      </c>
      <c r="B21" t="s">
        <v>69</v>
      </c>
      <c r="C21" t="s">
        <v>3129</v>
      </c>
      <c r="D21" t="s">
        <v>24</v>
      </c>
      <c r="E21">
        <v>359658.89473499998</v>
      </c>
      <c r="F21">
        <v>1809</v>
      </c>
      <c r="G21">
        <v>-22.851160662086201</v>
      </c>
      <c r="H21">
        <v>3.41487344656271</v>
      </c>
      <c r="I21">
        <v>-7.6819972229372802</v>
      </c>
      <c r="J21">
        <v>0.51849301275783499</v>
      </c>
      <c r="K21">
        <v>1821.5066770092801</v>
      </c>
      <c r="L21">
        <v>1786.21738501867</v>
      </c>
      <c r="M21">
        <v>34.889083915254801</v>
      </c>
      <c r="N21">
        <v>1.25630033116585</v>
      </c>
      <c r="O21">
        <v>7.3521282476506302</v>
      </c>
      <c r="P21">
        <v>17.174595977588499</v>
      </c>
      <c r="Q21">
        <v>-9.2452774442656996E-2</v>
      </c>
    </row>
    <row r="22" spans="1:17" x14ac:dyDescent="0.3">
      <c r="A22" t="s">
        <v>70</v>
      </c>
      <c r="B22" t="s">
        <v>71</v>
      </c>
      <c r="C22" t="s">
        <v>3136</v>
      </c>
      <c r="D22" t="s">
        <v>72</v>
      </c>
      <c r="E22">
        <v>354614.448703865</v>
      </c>
      <c r="F22">
        <v>3110.65</v>
      </c>
      <c r="G22">
        <v>-2.5064882102977499</v>
      </c>
      <c r="H22">
        <v>4.0787964255997204</v>
      </c>
      <c r="I22">
        <v>-14.2228195069005</v>
      </c>
      <c r="J22">
        <v>4.2554728764596303</v>
      </c>
      <c r="K22">
        <v>3069.8350541950699</v>
      </c>
      <c r="L22">
        <v>3009.64024087605</v>
      </c>
      <c r="M22">
        <v>56.786901799939102</v>
      </c>
      <c r="N22">
        <v>0.890775347479841</v>
      </c>
      <c r="O22">
        <v>20.357481555301899</v>
      </c>
      <c r="P22">
        <v>45.221755368814101</v>
      </c>
      <c r="Q22">
        <v>7.4202800993561996E-2</v>
      </c>
    </row>
    <row r="23" spans="1:17" x14ac:dyDescent="0.3">
      <c r="A23" t="s">
        <v>73</v>
      </c>
      <c r="B23" t="s">
        <v>74</v>
      </c>
      <c r="C23" t="s">
        <v>3135</v>
      </c>
      <c r="D23" t="s">
        <v>60</v>
      </c>
      <c r="E23">
        <v>342598.28946900001</v>
      </c>
      <c r="F23">
        <v>930.75</v>
      </c>
      <c r="G23">
        <v>22.985020902615101</v>
      </c>
      <c r="H23">
        <v>-13.397421597410901</v>
      </c>
      <c r="I23">
        <v>-19.095948615494699</v>
      </c>
      <c r="J23">
        <v>-2.7782395997644702</v>
      </c>
      <c r="K23">
        <v>1011.862501115</v>
      </c>
      <c r="L23">
        <v>939.79778730646206</v>
      </c>
      <c r="M23">
        <v>27.1042324878382</v>
      </c>
      <c r="N23">
        <v>1.1034774651136501</v>
      </c>
      <c r="O23">
        <v>26.672038678484999</v>
      </c>
      <c r="P23">
        <v>53.008384021042197</v>
      </c>
      <c r="Q23">
        <v>0.118079152087634</v>
      </c>
    </row>
    <row r="24" spans="1:17" x14ac:dyDescent="0.3">
      <c r="A24" t="s">
        <v>75</v>
      </c>
      <c r="B24" t="s">
        <v>76</v>
      </c>
      <c r="C24" t="s">
        <v>3137</v>
      </c>
      <c r="D24" t="s">
        <v>77</v>
      </c>
      <c r="E24">
        <v>329995.74469994998</v>
      </c>
      <c r="F24">
        <v>11450.25</v>
      </c>
      <c r="G24">
        <v>12.296425653094101</v>
      </c>
      <c r="H24">
        <v>3.4144311023734</v>
      </c>
      <c r="I24">
        <v>3.3404743188917898</v>
      </c>
      <c r="J24">
        <v>1.84549174043861</v>
      </c>
      <c r="K24">
        <v>11523.508691778499</v>
      </c>
      <c r="L24">
        <v>10537.5006545501</v>
      </c>
      <c r="M24">
        <v>33.655837987165398</v>
      </c>
      <c r="N24">
        <v>1.0408776906269399</v>
      </c>
      <c r="O24">
        <v>6.0064190738193499</v>
      </c>
      <c r="P24">
        <v>42.326648063094602</v>
      </c>
      <c r="Q24">
        <v>4.9427110907207E-2</v>
      </c>
    </row>
    <row r="25" spans="1:17" x14ac:dyDescent="0.3">
      <c r="A25" t="s">
        <v>78</v>
      </c>
      <c r="B25" t="s">
        <v>79</v>
      </c>
      <c r="C25" t="s">
        <v>3135</v>
      </c>
      <c r="D25" t="s">
        <v>80</v>
      </c>
      <c r="E25">
        <v>328809.07796352002</v>
      </c>
      <c r="F25">
        <v>11774.4</v>
      </c>
      <c r="G25">
        <v>110.683445187389</v>
      </c>
      <c r="H25">
        <v>7.9474298058358901</v>
      </c>
      <c r="I25">
        <v>17.632475703396</v>
      </c>
      <c r="J25">
        <v>-1.99848543998419</v>
      </c>
      <c r="K25">
        <v>11054.2200816124</v>
      </c>
      <c r="L25">
        <v>9136.5134345892002</v>
      </c>
      <c r="M25">
        <v>40.360790616680802</v>
      </c>
      <c r="N25">
        <v>1.3619204601263699</v>
      </c>
      <c r="O25">
        <v>8.4896045658377606</v>
      </c>
      <c r="P25">
        <v>140.144399914339</v>
      </c>
      <c r="Q25">
        <v>0.18469057779852499</v>
      </c>
    </row>
    <row r="26" spans="1:17" x14ac:dyDescent="0.3">
      <c r="A26" t="s">
        <v>81</v>
      </c>
      <c r="B26" t="s">
        <v>82</v>
      </c>
      <c r="C26" t="s">
        <v>3138</v>
      </c>
      <c r="D26" t="s">
        <v>83</v>
      </c>
      <c r="E26">
        <v>325560.46313559997</v>
      </c>
      <c r="F26">
        <v>3670.1</v>
      </c>
      <c r="G26">
        <v>-12.8032409916198</v>
      </c>
      <c r="H26">
        <v>3.1382509339283602</v>
      </c>
      <c r="I26">
        <v>-14.081651374468001</v>
      </c>
      <c r="J26">
        <v>1.75865962433815</v>
      </c>
      <c r="K26">
        <v>3624.1149892405001</v>
      </c>
      <c r="L26">
        <v>3474.84357263733</v>
      </c>
      <c r="M26">
        <v>35.945031152088099</v>
      </c>
      <c r="N26">
        <v>0.95821379329953105</v>
      </c>
      <c r="O26">
        <v>5.9085583499087102</v>
      </c>
      <c r="P26">
        <v>20.108651187145099</v>
      </c>
      <c r="Q26">
        <v>4.7326880176904999E-2</v>
      </c>
    </row>
    <row r="27" spans="1:17" x14ac:dyDescent="0.3">
      <c r="A27" t="s">
        <v>84</v>
      </c>
      <c r="B27" t="s">
        <v>85</v>
      </c>
      <c r="C27" t="s">
        <v>3134</v>
      </c>
      <c r="D27" t="s">
        <v>86</v>
      </c>
      <c r="E27">
        <v>315150.96040681499</v>
      </c>
      <c r="F27">
        <v>338.85</v>
      </c>
      <c r="G27">
        <v>41.574636188955601</v>
      </c>
      <c r="H27">
        <v>3.6616535110777302</v>
      </c>
      <c r="I27">
        <v>10.938480211089299</v>
      </c>
      <c r="J27">
        <v>-0.40442999164292798</v>
      </c>
      <c r="K27">
        <v>339.74311149959198</v>
      </c>
      <c r="L27">
        <v>302.12845909876199</v>
      </c>
      <c r="M27">
        <v>38.1568742936063</v>
      </c>
      <c r="N27">
        <v>1.5385072189040001</v>
      </c>
      <c r="O27">
        <v>8.0861738232256002</v>
      </c>
      <c r="P27">
        <v>74.890322580645105</v>
      </c>
      <c r="Q27">
        <v>0.121021505380773</v>
      </c>
    </row>
    <row r="28" spans="1:17" x14ac:dyDescent="0.3">
      <c r="A28" t="s">
        <v>87</v>
      </c>
      <c r="B28" t="s">
        <v>88</v>
      </c>
      <c r="C28" t="s">
        <v>3139</v>
      </c>
      <c r="D28" t="s">
        <v>89</v>
      </c>
      <c r="E28">
        <v>308288.04463034001</v>
      </c>
      <c r="F28">
        <v>4737.55</v>
      </c>
      <c r="G28">
        <v>-1.0832636849345001</v>
      </c>
      <c r="H28">
        <v>9.9310575006239604E-2</v>
      </c>
      <c r="I28">
        <v>-9.1122920187448102</v>
      </c>
      <c r="J28">
        <v>-0.135354209434705</v>
      </c>
      <c r="K28">
        <v>5072.7749521800197</v>
      </c>
      <c r="L28">
        <v>4633.9792885874404</v>
      </c>
      <c r="M28">
        <v>16.181195013785199</v>
      </c>
      <c r="N28">
        <v>1.4544053866181901</v>
      </c>
      <c r="O28">
        <v>15.773976000253199</v>
      </c>
      <c r="P28">
        <v>30.871546961325901</v>
      </c>
      <c r="Q28">
        <v>-1.7480338104617001E-2</v>
      </c>
    </row>
    <row r="29" spans="1:17" x14ac:dyDescent="0.3">
      <c r="A29" t="s">
        <v>90</v>
      </c>
      <c r="B29" t="s">
        <v>91</v>
      </c>
      <c r="C29" t="s">
        <v>3127</v>
      </c>
      <c r="D29" t="s">
        <v>92</v>
      </c>
      <c r="E29">
        <v>306410.85241843999</v>
      </c>
      <c r="F29">
        <v>497.2</v>
      </c>
      <c r="G29">
        <v>43.967120401998599</v>
      </c>
      <c r="H29">
        <v>-1.5929533232612401</v>
      </c>
      <c r="I29">
        <v>-0.331686353599909</v>
      </c>
      <c r="J29">
        <v>3.6185190851551901</v>
      </c>
      <c r="K29">
        <v>502.71163230427902</v>
      </c>
      <c r="L29">
        <v>453.33303725183299</v>
      </c>
      <c r="M29">
        <v>42.901330155415202</v>
      </c>
      <c r="N29">
        <v>0.82930137877995902</v>
      </c>
      <c r="O29">
        <v>9.3222043443282203</v>
      </c>
      <c r="P29">
        <v>75.658010952128507</v>
      </c>
      <c r="Q29">
        <v>0.12155840820675</v>
      </c>
    </row>
    <row r="30" spans="1:17" x14ac:dyDescent="0.3">
      <c r="A30" t="s">
        <v>93</v>
      </c>
      <c r="B30" t="s">
        <v>94</v>
      </c>
      <c r="C30" t="s">
        <v>3140</v>
      </c>
      <c r="D30" t="s">
        <v>95</v>
      </c>
      <c r="E30">
        <v>305378.84265464998</v>
      </c>
      <c r="F30">
        <v>1413.7</v>
      </c>
      <c r="G30">
        <v>42.738952799902599</v>
      </c>
      <c r="H30">
        <v>-2.2080794148985601</v>
      </c>
      <c r="I30">
        <v>-7.6760701910614797</v>
      </c>
      <c r="J30">
        <v>0.66044343986999698</v>
      </c>
      <c r="K30">
        <v>1459.9103536663999</v>
      </c>
      <c r="L30">
        <v>1327.5925509558399</v>
      </c>
      <c r="M30">
        <v>35.997190032512997</v>
      </c>
      <c r="N30">
        <v>0.95045704591745805</v>
      </c>
      <c r="O30">
        <v>14.691943127962</v>
      </c>
      <c r="P30">
        <v>87.369118621603704</v>
      </c>
      <c r="Q30">
        <v>7.1655649720794995E-2</v>
      </c>
    </row>
    <row r="31" spans="1:17" x14ac:dyDescent="0.3">
      <c r="A31" t="s">
        <v>96</v>
      </c>
      <c r="B31" t="s">
        <v>97</v>
      </c>
      <c r="C31" t="s">
        <v>3129</v>
      </c>
      <c r="D31" t="s">
        <v>43</v>
      </c>
      <c r="E31">
        <v>300333.89767178497</v>
      </c>
      <c r="F31">
        <v>1884.55</v>
      </c>
      <c r="G31">
        <v>-5.7334901987494096</v>
      </c>
      <c r="H31">
        <v>4.58989954679486</v>
      </c>
      <c r="I31">
        <v>2.7114151113065299</v>
      </c>
      <c r="J31">
        <v>1.3237649124356701</v>
      </c>
      <c r="K31">
        <v>1794.1243100137499</v>
      </c>
      <c r="L31">
        <v>1660.73923178423</v>
      </c>
      <c r="M31">
        <v>41.517315767658097</v>
      </c>
      <c r="N31">
        <v>1.00324470295698</v>
      </c>
      <c r="O31">
        <v>7.7127165636358797</v>
      </c>
      <c r="P31">
        <v>32.8036362355096</v>
      </c>
      <c r="Q31">
        <v>-3.2274269134199E-2</v>
      </c>
    </row>
    <row r="32" spans="1:17" x14ac:dyDescent="0.3">
      <c r="A32" t="s">
        <v>98</v>
      </c>
      <c r="B32" t="s">
        <v>99</v>
      </c>
      <c r="C32" t="s">
        <v>3138</v>
      </c>
      <c r="D32" t="s">
        <v>100</v>
      </c>
      <c r="E32">
        <v>294550.92704275</v>
      </c>
      <c r="F32">
        <v>3072.5</v>
      </c>
      <c r="G32">
        <v>-31.7743978547288</v>
      </c>
      <c r="H32">
        <v>0.27385677709034201</v>
      </c>
      <c r="I32">
        <v>-5.8197610131397202</v>
      </c>
      <c r="J32">
        <v>0.12453184192054099</v>
      </c>
      <c r="K32">
        <v>3174.6783987526301</v>
      </c>
      <c r="L32">
        <v>3059.86107826951</v>
      </c>
      <c r="M32">
        <v>22.105960392180801</v>
      </c>
      <c r="N32">
        <v>0.83289641307155005</v>
      </c>
      <c r="O32">
        <v>11.4060211554108</v>
      </c>
      <c r="P32">
        <v>15.0705966068686</v>
      </c>
      <c r="Q32">
        <v>-6.9816395257332006E-2</v>
      </c>
    </row>
    <row r="33" spans="1:17" x14ac:dyDescent="0.3">
      <c r="A33" t="s">
        <v>101</v>
      </c>
      <c r="B33" t="s">
        <v>102</v>
      </c>
      <c r="C33" t="s">
        <v>3134</v>
      </c>
      <c r="D33" t="s">
        <v>103</v>
      </c>
      <c r="E33">
        <v>285315.92993735999</v>
      </c>
      <c r="F33">
        <v>1801.2</v>
      </c>
      <c r="G33">
        <v>56.625962891405003</v>
      </c>
      <c r="H33">
        <v>-2.9279108452806399</v>
      </c>
      <c r="I33">
        <v>-15.844913106443499</v>
      </c>
      <c r="J33">
        <v>-7.8184851611832702</v>
      </c>
      <c r="K33">
        <v>1885.57618763867</v>
      </c>
      <c r="L33">
        <v>1740.08714397732</v>
      </c>
      <c r="M33">
        <v>25.896743760997399</v>
      </c>
      <c r="N33">
        <v>1.08735931866879</v>
      </c>
      <c r="O33">
        <v>20.702864756828699</v>
      </c>
      <c r="P33">
        <v>120.857090307154</v>
      </c>
      <c r="Q33">
        <v>5.1825504194078997E-2</v>
      </c>
    </row>
    <row r="34" spans="1:17" x14ac:dyDescent="0.3">
      <c r="A34" t="s">
        <v>104</v>
      </c>
      <c r="B34" t="s">
        <v>105</v>
      </c>
      <c r="C34" t="s">
        <v>3141</v>
      </c>
      <c r="D34" t="s">
        <v>106</v>
      </c>
      <c r="E34">
        <v>284674.11037499999</v>
      </c>
      <c r="F34">
        <v>4256.6499999999996</v>
      </c>
      <c r="G34">
        <v>93.432631317894504</v>
      </c>
      <c r="H34">
        <v>-11.0314976096892</v>
      </c>
      <c r="I34">
        <v>9.1084308028266001</v>
      </c>
      <c r="J34">
        <v>1.65608561959053</v>
      </c>
      <c r="K34">
        <v>4609.8500506084001</v>
      </c>
      <c r="L34">
        <v>4059.5098650817099</v>
      </c>
      <c r="M34">
        <v>30.940078713387699</v>
      </c>
      <c r="N34">
        <v>0.70733551900356095</v>
      </c>
      <c r="O34">
        <v>33.314930755406202</v>
      </c>
      <c r="P34">
        <v>140.78798506618301</v>
      </c>
      <c r="Q34">
        <v>0.24204388844567501</v>
      </c>
    </row>
    <row r="35" spans="1:17" x14ac:dyDescent="0.3">
      <c r="A35" t="s">
        <v>107</v>
      </c>
      <c r="B35" t="s">
        <v>108</v>
      </c>
      <c r="C35" t="s">
        <v>3128</v>
      </c>
      <c r="D35" t="s">
        <v>21</v>
      </c>
      <c r="E35">
        <v>278800.03822798497</v>
      </c>
      <c r="F35">
        <v>533.54999999999995</v>
      </c>
      <c r="G35">
        <v>3.0715316318405899</v>
      </c>
      <c r="H35">
        <v>1.3092310745234601</v>
      </c>
      <c r="I35">
        <v>-1.63505022760262</v>
      </c>
      <c r="J35">
        <v>1.0405333870595901</v>
      </c>
      <c r="K35">
        <v>526.384919154572</v>
      </c>
      <c r="L35">
        <v>491.86401027240902</v>
      </c>
      <c r="M35">
        <v>45.587747893366299</v>
      </c>
      <c r="N35">
        <v>0.78892188728064305</v>
      </c>
      <c r="O35">
        <v>8.6870958673039098</v>
      </c>
      <c r="P35">
        <v>42.261031862418299</v>
      </c>
      <c r="Q35">
        <v>-0.101873663786144</v>
      </c>
    </row>
    <row r="36" spans="1:17" x14ac:dyDescent="0.3">
      <c r="A36" t="s">
        <v>109</v>
      </c>
      <c r="B36" t="s">
        <v>110</v>
      </c>
      <c r="C36" t="s">
        <v>3139</v>
      </c>
      <c r="D36" t="s">
        <v>111</v>
      </c>
      <c r="E36">
        <v>261400.59469712901</v>
      </c>
      <c r="F36">
        <v>7353.3</v>
      </c>
      <c r="G36">
        <v>234.908994525662</v>
      </c>
      <c r="H36">
        <v>7.0928091539805296</v>
      </c>
      <c r="I36">
        <v>72.581892385725695</v>
      </c>
      <c r="J36">
        <v>-0.57945363888468704</v>
      </c>
      <c r="K36">
        <v>6861.9777201859797</v>
      </c>
      <c r="L36">
        <v>5089.1199026784197</v>
      </c>
      <c r="M36">
        <v>39.820985423310297</v>
      </c>
      <c r="N36">
        <v>1.8406115649071</v>
      </c>
      <c r="O36">
        <v>7.9773707043096103</v>
      </c>
      <c r="P36">
        <v>278.06169665809699</v>
      </c>
      <c r="Q36">
        <v>0.275116454409424</v>
      </c>
    </row>
    <row r="37" spans="1:17" x14ac:dyDescent="0.3">
      <c r="A37" t="s">
        <v>112</v>
      </c>
      <c r="B37" t="s">
        <v>113</v>
      </c>
      <c r="C37" t="s">
        <v>3141</v>
      </c>
      <c r="D37" t="s">
        <v>114</v>
      </c>
      <c r="E37">
        <v>258075.006994675</v>
      </c>
      <c r="F37">
        <v>7246.85</v>
      </c>
      <c r="G37">
        <v>78.268323394618903</v>
      </c>
      <c r="H37">
        <v>9.2566485685960807</v>
      </c>
      <c r="I37">
        <v>17.682294390562799</v>
      </c>
      <c r="J37">
        <v>8.3130610212511193</v>
      </c>
      <c r="K37">
        <v>6981.8328970565799</v>
      </c>
      <c r="L37">
        <v>6107.3598580356902</v>
      </c>
      <c r="M37">
        <v>58.762388549624902</v>
      </c>
      <c r="N37">
        <v>1.10764759489251</v>
      </c>
      <c r="O37">
        <v>9.9608795545650803</v>
      </c>
      <c r="P37">
        <v>123.254775107825</v>
      </c>
      <c r="Q37">
        <v>0.17273665720423301</v>
      </c>
    </row>
    <row r="38" spans="1:17" x14ac:dyDescent="0.3">
      <c r="A38" t="s">
        <v>115</v>
      </c>
      <c r="B38" t="s">
        <v>116</v>
      </c>
      <c r="C38" t="s">
        <v>3136</v>
      </c>
      <c r="D38" t="s">
        <v>117</v>
      </c>
      <c r="E38">
        <v>251941.29673900001</v>
      </c>
      <c r="F38">
        <v>1033.75</v>
      </c>
      <c r="G38">
        <v>7.92923498255354</v>
      </c>
      <c r="H38">
        <v>13.731517610068201</v>
      </c>
      <c r="I38">
        <v>8.7514132907407909</v>
      </c>
      <c r="J38">
        <v>7.3135683768932003</v>
      </c>
      <c r="K38">
        <v>955.415347234916</v>
      </c>
      <c r="L38">
        <v>889.41631641173501</v>
      </c>
      <c r="M38">
        <v>74.591763074179099</v>
      </c>
      <c r="N38">
        <v>1.7416843816342999</v>
      </c>
      <c r="O38">
        <v>2.8295042321644499</v>
      </c>
      <c r="P38">
        <v>42.980636237897599</v>
      </c>
      <c r="Q38">
        <v>4.3800727487540998E-2</v>
      </c>
    </row>
    <row r="39" spans="1:17" x14ac:dyDescent="0.3">
      <c r="A39" t="s">
        <v>118</v>
      </c>
      <c r="B39" t="s">
        <v>119</v>
      </c>
      <c r="C39" t="s">
        <v>3131</v>
      </c>
      <c r="D39" t="s">
        <v>120</v>
      </c>
      <c r="E39">
        <v>250502.49252540001</v>
      </c>
      <c r="F39">
        <v>2598.15</v>
      </c>
      <c r="G39">
        <v>-15.670883725133899</v>
      </c>
      <c r="H39">
        <v>6.5311628200814598</v>
      </c>
      <c r="I39">
        <v>-9.1994389031810595</v>
      </c>
      <c r="J39">
        <v>1.9436024082946499</v>
      </c>
      <c r="K39">
        <v>2584.7914379548101</v>
      </c>
      <c r="L39">
        <v>2504.51354122671</v>
      </c>
      <c r="M39">
        <v>37.252459408540702</v>
      </c>
      <c r="N39">
        <v>1.17286132215243</v>
      </c>
      <c r="O39">
        <v>6.9222331274175701</v>
      </c>
      <c r="P39">
        <v>15.2121857123852</v>
      </c>
      <c r="Q39">
        <v>7.1307402260609998E-3</v>
      </c>
    </row>
    <row r="40" spans="1:17" x14ac:dyDescent="0.3">
      <c r="A40" t="s">
        <v>121</v>
      </c>
      <c r="B40" t="s">
        <v>122</v>
      </c>
      <c r="C40" t="s">
        <v>3134</v>
      </c>
      <c r="D40" t="s">
        <v>57</v>
      </c>
      <c r="E40">
        <v>247654.04940161001</v>
      </c>
      <c r="F40">
        <v>642.1</v>
      </c>
      <c r="G40">
        <v>43.882584342571398</v>
      </c>
      <c r="H40">
        <v>-0.78918680704256305</v>
      </c>
      <c r="I40">
        <v>-11.088082849039701</v>
      </c>
      <c r="J40">
        <v>1.2569666828861701</v>
      </c>
      <c r="K40">
        <v>666.84938536693801</v>
      </c>
      <c r="L40">
        <v>610.81573202480695</v>
      </c>
      <c r="M40">
        <v>36.105432542127197</v>
      </c>
      <c r="N40">
        <v>0.36674281311346402</v>
      </c>
      <c r="O40">
        <v>39.518766547266701</v>
      </c>
      <c r="P40">
        <v>121.911180231553</v>
      </c>
      <c r="Q40">
        <v>0.170860798566631</v>
      </c>
    </row>
    <row r="41" spans="1:17" x14ac:dyDescent="0.3">
      <c r="A41" t="s">
        <v>123</v>
      </c>
      <c r="B41" t="s">
        <v>124</v>
      </c>
      <c r="C41" t="s">
        <v>3139</v>
      </c>
      <c r="D41" t="s">
        <v>125</v>
      </c>
      <c r="E41">
        <v>239682.28780580001</v>
      </c>
      <c r="F41">
        <v>275.3</v>
      </c>
      <c r="G41">
        <v>144.54887462680199</v>
      </c>
      <c r="H41">
        <v>10.7735468141266</v>
      </c>
      <c r="I41">
        <v>36.115592163871</v>
      </c>
      <c r="J41">
        <v>1.21024730163442</v>
      </c>
      <c r="K41">
        <v>259.5065921639</v>
      </c>
      <c r="L41">
        <v>201.75655082867399</v>
      </c>
      <c r="M41">
        <v>48.430531034732198</v>
      </c>
      <c r="N41">
        <v>0.80210418327574096</v>
      </c>
      <c r="O41">
        <v>8.3363603341808794</v>
      </c>
      <c r="P41">
        <v>174.33981066268001</v>
      </c>
      <c r="Q41">
        <v>7.4288792048899002E-2</v>
      </c>
    </row>
    <row r="42" spans="1:17" x14ac:dyDescent="0.3">
      <c r="A42" t="s">
        <v>126</v>
      </c>
      <c r="B42" t="s">
        <v>127</v>
      </c>
      <c r="C42" t="s">
        <v>3127</v>
      </c>
      <c r="D42" t="s">
        <v>18</v>
      </c>
      <c r="E42">
        <v>238154.685329295</v>
      </c>
      <c r="F42">
        <v>168.65</v>
      </c>
      <c r="G42">
        <v>60.579960227780496</v>
      </c>
      <c r="H42">
        <v>-2.4399730487692302</v>
      </c>
      <c r="I42">
        <v>-11.693108038338201</v>
      </c>
      <c r="J42">
        <v>4.0407516013278499</v>
      </c>
      <c r="K42">
        <v>172.27744160229099</v>
      </c>
      <c r="L42">
        <v>158.45294210850901</v>
      </c>
      <c r="M42">
        <v>38.478101656330502</v>
      </c>
      <c r="N42">
        <v>0.90693710152002605</v>
      </c>
      <c r="O42">
        <v>16.691372665283101</v>
      </c>
      <c r="P42">
        <v>97.251461988304101</v>
      </c>
      <c r="Q42">
        <v>8.1222264455632007E-2</v>
      </c>
    </row>
    <row r="43" spans="1:17" x14ac:dyDescent="0.3">
      <c r="A43" t="s">
        <v>128</v>
      </c>
      <c r="B43" t="s">
        <v>129</v>
      </c>
      <c r="C43" t="s">
        <v>3136</v>
      </c>
      <c r="D43" t="s">
        <v>130</v>
      </c>
      <c r="E43">
        <v>218554.625275</v>
      </c>
      <c r="F43">
        <v>517.25</v>
      </c>
      <c r="G43">
        <v>40.9883402764872</v>
      </c>
      <c r="H43">
        <v>7.6740434954264796</v>
      </c>
      <c r="I43">
        <v>41.996829209390803</v>
      </c>
      <c r="J43">
        <v>4.4572203457486097</v>
      </c>
      <c r="K43">
        <v>533.02189091142702</v>
      </c>
      <c r="L43">
        <v>491.66248153025799</v>
      </c>
      <c r="M43">
        <v>58.722844176183202</v>
      </c>
      <c r="N43">
        <v>1.13617999029923</v>
      </c>
      <c r="O43">
        <v>56.152730787820197</v>
      </c>
      <c r="P43">
        <v>81.746310611384303</v>
      </c>
      <c r="Q43">
        <v>4.6138977741029999E-2</v>
      </c>
    </row>
    <row r="44" spans="1:17" x14ac:dyDescent="0.3">
      <c r="A44" t="s">
        <v>131</v>
      </c>
      <c r="B44" t="s">
        <v>132</v>
      </c>
      <c r="C44" t="s">
        <v>3129</v>
      </c>
      <c r="D44" t="s">
        <v>54</v>
      </c>
      <c r="E44">
        <v>215249.26828943999</v>
      </c>
      <c r="F44">
        <v>338.8</v>
      </c>
      <c r="G44">
        <v>22.110629084660498</v>
      </c>
      <c r="H44">
        <v>0.78849712444956899</v>
      </c>
      <c r="I44">
        <v>-17.331170936105099</v>
      </c>
      <c r="J44">
        <v>3.3317775452506901</v>
      </c>
      <c r="K44">
        <v>343.35313996276898</v>
      </c>
      <c r="L44">
        <v>313.80582092237597</v>
      </c>
      <c r="M44">
        <v>34.356830922058201</v>
      </c>
      <c r="N44">
        <v>1.3329143294258401</v>
      </c>
      <c r="O44">
        <v>16.499409681227799</v>
      </c>
      <c r="P44">
        <v>65.875152998776002</v>
      </c>
    </row>
    <row r="45" spans="1:17" x14ac:dyDescent="0.3">
      <c r="A45" t="s">
        <v>133</v>
      </c>
      <c r="B45" t="s">
        <v>134</v>
      </c>
      <c r="C45" t="s">
        <v>3142</v>
      </c>
      <c r="D45" t="s">
        <v>135</v>
      </c>
      <c r="E45">
        <v>209126.70948141001</v>
      </c>
      <c r="F45">
        <v>844.85</v>
      </c>
      <c r="G45">
        <v>31.992500594196301</v>
      </c>
      <c r="H45">
        <v>4.23726549669981</v>
      </c>
      <c r="I45">
        <v>-15.9843166825972</v>
      </c>
      <c r="J45">
        <v>-1.95385777793827</v>
      </c>
      <c r="K45">
        <v>861.26226601405097</v>
      </c>
      <c r="L45">
        <v>803.85984549341299</v>
      </c>
      <c r="M45">
        <v>34.266777286588798</v>
      </c>
      <c r="N45">
        <v>1.3511954596000399</v>
      </c>
      <c r="O45">
        <v>14.5292063679943</v>
      </c>
      <c r="P45">
        <v>64.527750730282307</v>
      </c>
      <c r="Q45">
        <v>0.10060361149325001</v>
      </c>
    </row>
    <row r="46" spans="1:17" x14ac:dyDescent="0.3">
      <c r="A46" t="s">
        <v>136</v>
      </c>
      <c r="B46" t="s">
        <v>137</v>
      </c>
      <c r="C46" t="s">
        <v>3136</v>
      </c>
      <c r="D46" t="s">
        <v>117</v>
      </c>
      <c r="E46">
        <v>208162.888446175</v>
      </c>
      <c r="F46">
        <v>166.75</v>
      </c>
      <c r="G46">
        <v>4.37886082370159</v>
      </c>
      <c r="H46">
        <v>12.4827013964088</v>
      </c>
      <c r="I46">
        <v>-9.05347557449611</v>
      </c>
      <c r="J46">
        <v>4.0955657103913303</v>
      </c>
      <c r="K46">
        <v>158.42529523223001</v>
      </c>
      <c r="L46">
        <v>153.491826466455</v>
      </c>
      <c r="M46">
        <v>75.1549107148263</v>
      </c>
      <c r="N46">
        <v>1.53419825780133</v>
      </c>
      <c r="O46">
        <v>10.704647676161899</v>
      </c>
      <c r="P46">
        <v>45.506108202443201</v>
      </c>
      <c r="Q46">
        <v>1.0398629836707E-2</v>
      </c>
    </row>
    <row r="47" spans="1:17" x14ac:dyDescent="0.3">
      <c r="A47" t="s">
        <v>138</v>
      </c>
      <c r="B47" t="s">
        <v>139</v>
      </c>
      <c r="C47" t="s">
        <v>3141</v>
      </c>
      <c r="D47" t="s">
        <v>140</v>
      </c>
      <c r="E47">
        <v>202627.06913988001</v>
      </c>
      <c r="F47">
        <v>277.2</v>
      </c>
      <c r="G47">
        <v>70.938153451175907</v>
      </c>
      <c r="H47">
        <v>-5.2569257296423304</v>
      </c>
      <c r="I47">
        <v>14.724756623613599</v>
      </c>
      <c r="J47">
        <v>-0.41665394234734798</v>
      </c>
      <c r="K47">
        <v>291.46372794806302</v>
      </c>
      <c r="L47">
        <v>252.648423277126</v>
      </c>
      <c r="M47">
        <v>33.916060432055602</v>
      </c>
      <c r="N47">
        <v>1.4065758338987</v>
      </c>
      <c r="O47">
        <v>22.835497835497801</v>
      </c>
      <c r="P47">
        <v>118.267716535433</v>
      </c>
      <c r="Q47">
        <v>0.202160848768135</v>
      </c>
    </row>
    <row r="48" spans="1:17" x14ac:dyDescent="0.3">
      <c r="A48" t="s">
        <v>141</v>
      </c>
      <c r="B48" t="s">
        <v>142</v>
      </c>
      <c r="C48" t="s">
        <v>3129</v>
      </c>
      <c r="D48" t="s">
        <v>143</v>
      </c>
      <c r="E48">
        <v>198732.77074199999</v>
      </c>
      <c r="F48">
        <v>152.07</v>
      </c>
      <c r="G48">
        <v>73.923171001593104</v>
      </c>
      <c r="H48">
        <v>-13.3088714863419</v>
      </c>
      <c r="I48">
        <v>-5.3158330860708096</v>
      </c>
      <c r="J48">
        <v>0.83626368079965296</v>
      </c>
      <c r="K48">
        <v>169.411975149402</v>
      </c>
      <c r="L48">
        <v>152.180006722266</v>
      </c>
      <c r="M48">
        <v>25.880501016805098</v>
      </c>
      <c r="N48">
        <v>0.38537438175935301</v>
      </c>
      <c r="O48">
        <v>50.588544749128701</v>
      </c>
      <c r="P48">
        <v>131.285171102661</v>
      </c>
      <c r="Q48">
        <v>0.163642538582566</v>
      </c>
    </row>
    <row r="49" spans="1:17" x14ac:dyDescent="0.3">
      <c r="A49" t="s">
        <v>144</v>
      </c>
      <c r="B49" t="s">
        <v>145</v>
      </c>
      <c r="C49" t="s">
        <v>3136</v>
      </c>
      <c r="D49" t="s">
        <v>146</v>
      </c>
      <c r="E49">
        <v>198586.50724171899</v>
      </c>
      <c r="F49">
        <v>508.7</v>
      </c>
      <c r="G49">
        <v>99.006401101252095</v>
      </c>
      <c r="H49">
        <v>11.980593244889601</v>
      </c>
      <c r="I49">
        <v>53.019586511760501</v>
      </c>
      <c r="J49">
        <v>5.1957625020343903</v>
      </c>
      <c r="K49">
        <v>461.92648841550698</v>
      </c>
      <c r="L49">
        <v>393.483145199175</v>
      </c>
      <c r="M49">
        <v>73.788186367790502</v>
      </c>
      <c r="N49">
        <v>1.2612306512192</v>
      </c>
      <c r="O49">
        <v>2.9388637703951099</v>
      </c>
      <c r="P49">
        <v>140.86174242424201</v>
      </c>
      <c r="Q49">
        <v>5.6007539827778001E-2</v>
      </c>
    </row>
    <row r="50" spans="1:17" x14ac:dyDescent="0.3">
      <c r="A50" t="s">
        <v>147</v>
      </c>
      <c r="B50" t="s">
        <v>148</v>
      </c>
      <c r="C50" t="s">
        <v>3131</v>
      </c>
      <c r="D50" t="s">
        <v>149</v>
      </c>
      <c r="E50">
        <v>188065.93497545001</v>
      </c>
      <c r="F50">
        <v>578.9</v>
      </c>
      <c r="G50">
        <v>28.531129503483001</v>
      </c>
      <c r="H50">
        <v>-0.70655459519624197</v>
      </c>
      <c r="I50">
        <v>-15.547223267972999</v>
      </c>
      <c r="J50">
        <v>-0.71571495397456097</v>
      </c>
      <c r="K50">
        <v>619.54607749917704</v>
      </c>
      <c r="L50">
        <v>566.73753283383905</v>
      </c>
      <c r="M50">
        <v>23.353401951374298</v>
      </c>
      <c r="N50">
        <v>1.03859783885048</v>
      </c>
      <c r="O50">
        <v>17.657626533079899</v>
      </c>
      <c r="P50">
        <v>74.756988468272596</v>
      </c>
      <c r="Q50">
        <v>0.199940977240808</v>
      </c>
    </row>
    <row r="51" spans="1:17" x14ac:dyDescent="0.3">
      <c r="A51" t="s">
        <v>150</v>
      </c>
      <c r="B51" t="s">
        <v>151</v>
      </c>
      <c r="C51" t="s">
        <v>3137</v>
      </c>
      <c r="D51" t="s">
        <v>77</v>
      </c>
      <c r="E51">
        <v>184219.47040237999</v>
      </c>
      <c r="F51">
        <v>2745.1</v>
      </c>
      <c r="G51">
        <v>16.669201193656999</v>
      </c>
      <c r="H51">
        <v>3.45261638022951</v>
      </c>
      <c r="I51">
        <v>9.4091050563995395</v>
      </c>
      <c r="J51">
        <v>5.0367589936063304</v>
      </c>
      <c r="K51">
        <v>2698.8471505712</v>
      </c>
      <c r="L51">
        <v>2443.8450847703398</v>
      </c>
      <c r="M51">
        <v>51.306661060035097</v>
      </c>
      <c r="N51">
        <v>1.25501598221243</v>
      </c>
      <c r="O51">
        <v>4.8322465483953296</v>
      </c>
      <c r="P51">
        <v>50.762566509329197</v>
      </c>
      <c r="Q51">
        <v>7.6651377069795995E-2</v>
      </c>
    </row>
    <row r="52" spans="1:17" x14ac:dyDescent="0.3">
      <c r="A52" t="s">
        <v>152</v>
      </c>
      <c r="B52" t="s">
        <v>153</v>
      </c>
      <c r="C52" t="s">
        <v>3128</v>
      </c>
      <c r="D52" t="s">
        <v>21</v>
      </c>
      <c r="E52">
        <v>181027.95478890999</v>
      </c>
      <c r="F52">
        <v>6114.1</v>
      </c>
      <c r="G52">
        <v>-10.8100330986338</v>
      </c>
      <c r="H52">
        <v>3.0656228257923601</v>
      </c>
      <c r="I52">
        <v>12.783923903646301</v>
      </c>
      <c r="J52">
        <v>3.3892573735768701</v>
      </c>
      <c r="K52">
        <v>5979.9427618892696</v>
      </c>
      <c r="L52">
        <v>5496.6265213971901</v>
      </c>
      <c r="M52">
        <v>37.936863170906904</v>
      </c>
      <c r="N52">
        <v>1.5944165266430499</v>
      </c>
      <c r="O52">
        <v>7.5374952977543597</v>
      </c>
      <c r="P52">
        <v>35.461000764364996</v>
      </c>
      <c r="Q52">
        <v>-3.0583908172924001E-2</v>
      </c>
    </row>
    <row r="53" spans="1:17" x14ac:dyDescent="0.3">
      <c r="A53" t="s">
        <v>154</v>
      </c>
      <c r="B53" t="s">
        <v>155</v>
      </c>
      <c r="C53" t="s">
        <v>3129</v>
      </c>
      <c r="D53" t="s">
        <v>43</v>
      </c>
      <c r="E53">
        <v>180155.94616873999</v>
      </c>
      <c r="F53">
        <v>1798.1</v>
      </c>
      <c r="G53">
        <v>12.819642654520999</v>
      </c>
      <c r="H53">
        <v>-4.7874601303065996</v>
      </c>
      <c r="I53">
        <v>11.738356198449999</v>
      </c>
      <c r="J53">
        <v>-0.27265924911442402</v>
      </c>
      <c r="K53">
        <v>1787.9374634916401</v>
      </c>
      <c r="L53">
        <v>1584.9066720727899</v>
      </c>
      <c r="M53">
        <v>33.378517748341501</v>
      </c>
      <c r="N53">
        <v>1.01292880133804</v>
      </c>
      <c r="O53">
        <v>7.6692063845170004</v>
      </c>
      <c r="P53">
        <v>42.215367580179503</v>
      </c>
      <c r="Q53">
        <v>3.5746110724022E-2</v>
      </c>
    </row>
    <row r="54" spans="1:17" x14ac:dyDescent="0.3">
      <c r="A54" t="s">
        <v>156</v>
      </c>
      <c r="B54" t="s">
        <v>157</v>
      </c>
      <c r="C54" t="s">
        <v>3140</v>
      </c>
      <c r="D54" t="s">
        <v>158</v>
      </c>
      <c r="E54">
        <v>178046.38065541399</v>
      </c>
      <c r="F54">
        <v>4609.3500000000004</v>
      </c>
      <c r="G54">
        <v>64.562405222804102</v>
      </c>
      <c r="H54">
        <v>-1.2742474585705399</v>
      </c>
      <c r="I54">
        <v>21.194958814659401</v>
      </c>
      <c r="J54">
        <v>0.96695877833854205</v>
      </c>
      <c r="K54">
        <v>4667.9812414793396</v>
      </c>
      <c r="L54">
        <v>3971.8745935822799</v>
      </c>
      <c r="M54">
        <v>33.108976735545603</v>
      </c>
      <c r="N54">
        <v>0.93329801848688898</v>
      </c>
      <c r="O54">
        <v>9.2344907633397302</v>
      </c>
      <c r="P54">
        <v>93.914598233066897</v>
      </c>
      <c r="Q54">
        <v>0.11195318260925501</v>
      </c>
    </row>
    <row r="55" spans="1:17" x14ac:dyDescent="0.3">
      <c r="A55" t="s">
        <v>159</v>
      </c>
      <c r="B55" t="s">
        <v>160</v>
      </c>
      <c r="C55" t="s">
        <v>3141</v>
      </c>
      <c r="D55" t="s">
        <v>161</v>
      </c>
      <c r="E55">
        <v>168051.81771</v>
      </c>
      <c r="F55">
        <v>7930.4</v>
      </c>
      <c r="G55">
        <v>69.682244273153898</v>
      </c>
      <c r="H55">
        <v>6.1454131624845401</v>
      </c>
      <c r="I55">
        <v>10.868717707221199</v>
      </c>
      <c r="J55">
        <v>4.6985844440342204</v>
      </c>
      <c r="K55">
        <v>7875.08200290074</v>
      </c>
      <c r="L55">
        <v>6934.2695101987902</v>
      </c>
      <c r="M55">
        <v>47.364719622643399</v>
      </c>
      <c r="N55">
        <v>1.04622963651953</v>
      </c>
      <c r="O55">
        <v>15.378165035811501</v>
      </c>
      <c r="P55">
        <v>105.984415584415</v>
      </c>
      <c r="Q55">
        <v>0.183806780454812</v>
      </c>
    </row>
    <row r="56" spans="1:17" x14ac:dyDescent="0.3">
      <c r="A56" t="s">
        <v>162</v>
      </c>
      <c r="B56" t="s">
        <v>163</v>
      </c>
      <c r="C56" t="s">
        <v>3136</v>
      </c>
      <c r="D56" t="s">
        <v>164</v>
      </c>
      <c r="E56">
        <v>167332.55849036999</v>
      </c>
      <c r="F56">
        <v>747.9</v>
      </c>
      <c r="G56">
        <v>29.283045153932601</v>
      </c>
      <c r="H56">
        <v>12.5300694888103</v>
      </c>
      <c r="I56">
        <v>18.346795175739398</v>
      </c>
      <c r="J56">
        <v>4.9386117080983496</v>
      </c>
      <c r="K56">
        <v>690.87147202704102</v>
      </c>
      <c r="L56">
        <v>627.43693551095998</v>
      </c>
      <c r="M56">
        <v>70.918002377481301</v>
      </c>
      <c r="N56">
        <v>1.3123032205727401</v>
      </c>
      <c r="O56">
        <v>3.3092659446449999</v>
      </c>
      <c r="P56">
        <v>66.662952646239503</v>
      </c>
      <c r="Q56">
        <v>4.5664062158338001E-2</v>
      </c>
    </row>
    <row r="57" spans="1:17" x14ac:dyDescent="0.3">
      <c r="A57" t="s">
        <v>165</v>
      </c>
      <c r="B57" t="s">
        <v>166</v>
      </c>
      <c r="C57" t="s">
        <v>3143</v>
      </c>
      <c r="D57" t="s">
        <v>167</v>
      </c>
      <c r="E57">
        <v>163203.9014844</v>
      </c>
      <c r="F57">
        <v>3208.8</v>
      </c>
      <c r="G57">
        <v>4.6426691730249301</v>
      </c>
      <c r="H57">
        <v>4.6613019063069503</v>
      </c>
      <c r="I57">
        <v>-4.0651642767700702</v>
      </c>
      <c r="J57">
        <v>4.5933326391307396</v>
      </c>
      <c r="K57">
        <v>3203.3919041516801</v>
      </c>
      <c r="L57">
        <v>2989.4048298451899</v>
      </c>
      <c r="M57">
        <v>36.222002958175302</v>
      </c>
      <c r="N57">
        <v>1.1757701240568399</v>
      </c>
      <c r="O57">
        <v>6.4260782847170104</v>
      </c>
      <c r="P57">
        <v>39.966412946282503</v>
      </c>
      <c r="Q57">
        <v>3.5222324619349999E-3</v>
      </c>
    </row>
    <row r="58" spans="1:17" x14ac:dyDescent="0.3">
      <c r="A58" t="s">
        <v>168</v>
      </c>
      <c r="B58" t="s">
        <v>169</v>
      </c>
      <c r="C58" t="s">
        <v>3128</v>
      </c>
      <c r="D58" t="s">
        <v>21</v>
      </c>
      <c r="E58">
        <v>158145.31268646001</v>
      </c>
      <c r="F58">
        <v>1616.45</v>
      </c>
      <c r="G58">
        <v>5.4434824951755401</v>
      </c>
      <c r="H58">
        <v>-0.18363599191427499</v>
      </c>
      <c r="I58">
        <v>15.255535667699601</v>
      </c>
      <c r="J58">
        <v>3.1341345484261298</v>
      </c>
      <c r="K58">
        <v>1577.8510157216799</v>
      </c>
      <c r="L58">
        <v>1414.7172540297099</v>
      </c>
      <c r="M58">
        <v>51.380239921162399</v>
      </c>
      <c r="N58">
        <v>1.3337971668538999</v>
      </c>
      <c r="O58">
        <v>3.4365430418509701</v>
      </c>
      <c r="P58">
        <v>47.197559531940001</v>
      </c>
      <c r="Q58">
        <v>-1.080535547411E-2</v>
      </c>
    </row>
    <row r="59" spans="1:17" x14ac:dyDescent="0.3">
      <c r="A59" t="s">
        <v>170</v>
      </c>
      <c r="B59" t="s">
        <v>171</v>
      </c>
      <c r="C59" t="s">
        <v>3129</v>
      </c>
      <c r="D59" t="s">
        <v>143</v>
      </c>
      <c r="E59">
        <v>152910.2150496</v>
      </c>
      <c r="F59">
        <v>463.35</v>
      </c>
      <c r="G59">
        <v>61.2736540334054</v>
      </c>
      <c r="H59">
        <v>-14.345240012761799</v>
      </c>
      <c r="I59">
        <v>0.54694323661123201</v>
      </c>
      <c r="J59">
        <v>1.4195540862181699</v>
      </c>
      <c r="K59">
        <v>503.471867903212</v>
      </c>
      <c r="L59">
        <v>447.13111885301703</v>
      </c>
      <c r="M59">
        <v>29.689335912791901</v>
      </c>
      <c r="N59">
        <v>0.92723414564180895</v>
      </c>
      <c r="O59">
        <v>25.1753534045537</v>
      </c>
      <c r="P59">
        <v>105.476718403547</v>
      </c>
      <c r="Q59">
        <v>0.17658680941042301</v>
      </c>
    </row>
    <row r="60" spans="1:17" x14ac:dyDescent="0.3">
      <c r="A60" t="s">
        <v>172</v>
      </c>
      <c r="B60" t="s">
        <v>173</v>
      </c>
      <c r="C60" t="s">
        <v>3129</v>
      </c>
      <c r="D60" t="s">
        <v>43</v>
      </c>
      <c r="E60">
        <v>152511.17571824</v>
      </c>
      <c r="F60">
        <v>708.8</v>
      </c>
      <c r="G60">
        <v>-15.3843995974905</v>
      </c>
      <c r="H60">
        <v>-6.0709993231262898</v>
      </c>
      <c r="I60">
        <v>2.7780888989521002</v>
      </c>
      <c r="J60">
        <v>0.71882057873143301</v>
      </c>
      <c r="K60">
        <v>701.56024319052096</v>
      </c>
      <c r="L60">
        <v>647.67405936799003</v>
      </c>
      <c r="M60">
        <v>43.976435577595197</v>
      </c>
      <c r="N60">
        <v>0.70397894302057695</v>
      </c>
      <c r="O60">
        <v>7.3927765237020404</v>
      </c>
      <c r="P60">
        <v>38.599921783339802</v>
      </c>
      <c r="Q60">
        <v>-5.0160622171242002E-2</v>
      </c>
    </row>
    <row r="61" spans="1:17" x14ac:dyDescent="0.3">
      <c r="A61" t="s">
        <v>174</v>
      </c>
      <c r="B61" t="s">
        <v>175</v>
      </c>
      <c r="C61" t="s">
        <v>3127</v>
      </c>
      <c r="D61" t="s">
        <v>176</v>
      </c>
      <c r="E61">
        <v>151351.758302217</v>
      </c>
      <c r="F61">
        <v>230.19</v>
      </c>
      <c r="G61">
        <v>60.989230793622902</v>
      </c>
      <c r="H61">
        <v>5.6238666308951197</v>
      </c>
      <c r="I61">
        <v>12.3226142854177</v>
      </c>
      <c r="J61">
        <v>7.5010924880806797</v>
      </c>
      <c r="K61">
        <v>226.50212876621501</v>
      </c>
      <c r="L61">
        <v>199.946499545688</v>
      </c>
      <c r="M61">
        <v>50.6532270254271</v>
      </c>
      <c r="N61">
        <v>1.26484691164232</v>
      </c>
      <c r="O61">
        <v>6.9985664016681799</v>
      </c>
      <c r="P61">
        <v>98.183383555746801</v>
      </c>
      <c r="Q61">
        <v>9.6853056509621005E-2</v>
      </c>
    </row>
    <row r="62" spans="1:17" x14ac:dyDescent="0.3">
      <c r="A62" t="s">
        <v>177</v>
      </c>
      <c r="B62" t="s">
        <v>178</v>
      </c>
      <c r="C62" t="s">
        <v>3137</v>
      </c>
      <c r="D62" t="s">
        <v>77</v>
      </c>
      <c r="E62">
        <v>150422.95080146001</v>
      </c>
      <c r="F62">
        <v>610.70000000000005</v>
      </c>
      <c r="G62">
        <v>13.4372045877984</v>
      </c>
      <c r="H62">
        <v>1.1697961729091499</v>
      </c>
      <c r="I62">
        <v>-13.3447348893711</v>
      </c>
      <c r="J62">
        <v>3.2396573735768701</v>
      </c>
      <c r="K62">
        <v>630.98161802786001</v>
      </c>
      <c r="L62">
        <v>600.698375575554</v>
      </c>
      <c r="M62">
        <v>35.029013890226302</v>
      </c>
      <c r="N62">
        <v>0.74985517890094899</v>
      </c>
      <c r="O62">
        <v>15.760602587195001</v>
      </c>
      <c r="P62">
        <v>51.144660314317498</v>
      </c>
      <c r="Q62">
        <v>3.8859575839428999E-2</v>
      </c>
    </row>
    <row r="63" spans="1:17" x14ac:dyDescent="0.3">
      <c r="A63" t="s">
        <v>179</v>
      </c>
      <c r="B63" t="s">
        <v>180</v>
      </c>
      <c r="C63" t="s">
        <v>3131</v>
      </c>
      <c r="D63" t="s">
        <v>120</v>
      </c>
      <c r="E63">
        <v>149482.86449760001</v>
      </c>
      <c r="F63">
        <v>6206</v>
      </c>
      <c r="G63">
        <v>8.2204826302076803</v>
      </c>
      <c r="H63">
        <v>8.9323431338126902</v>
      </c>
      <c r="I63">
        <v>17.8227160970408</v>
      </c>
      <c r="J63">
        <v>6.5627752653937801</v>
      </c>
      <c r="K63">
        <v>5967.5343862110803</v>
      </c>
      <c r="L63">
        <v>5424.9552773811001</v>
      </c>
      <c r="M63">
        <v>48.683607202158797</v>
      </c>
      <c r="N63">
        <v>1.2584008739607599</v>
      </c>
      <c r="O63">
        <v>4.2523364485981201</v>
      </c>
      <c r="P63">
        <v>42.742139522046102</v>
      </c>
      <c r="Q63">
        <v>4.7565849366805003E-2</v>
      </c>
    </row>
    <row r="64" spans="1:17" x14ac:dyDescent="0.3">
      <c r="A64" t="s">
        <v>181</v>
      </c>
      <c r="B64" t="s">
        <v>182</v>
      </c>
      <c r="C64" t="s">
        <v>3134</v>
      </c>
      <c r="D64" t="s">
        <v>86</v>
      </c>
      <c r="E64">
        <v>149110.51996075499</v>
      </c>
      <c r="F64">
        <v>466.65</v>
      </c>
      <c r="G64">
        <v>53.121749311552797</v>
      </c>
      <c r="H64">
        <v>10.5536844925618</v>
      </c>
      <c r="I64">
        <v>1.5865122831426599</v>
      </c>
      <c r="J64">
        <v>2.23004079326599</v>
      </c>
      <c r="K64">
        <v>444.54455408449502</v>
      </c>
      <c r="L64">
        <v>402.002772649191</v>
      </c>
      <c r="M64">
        <v>54.022082226286997</v>
      </c>
      <c r="N64">
        <v>1.4009925831359999</v>
      </c>
      <c r="O64">
        <v>6.0430729668916801</v>
      </c>
      <c r="P64">
        <v>102.18804159445401</v>
      </c>
      <c r="Q64">
        <v>0.12734313151321799</v>
      </c>
    </row>
    <row r="65" spans="1:17" x14ac:dyDescent="0.3">
      <c r="A65" t="s">
        <v>183</v>
      </c>
      <c r="B65" t="s">
        <v>184</v>
      </c>
      <c r="C65" t="s">
        <v>3127</v>
      </c>
      <c r="D65" t="s">
        <v>18</v>
      </c>
      <c r="E65">
        <v>147617.6492292</v>
      </c>
      <c r="F65">
        <v>340.25</v>
      </c>
      <c r="G65">
        <v>70.653754499123707</v>
      </c>
      <c r="H65">
        <v>-1.82527267689807</v>
      </c>
      <c r="I65">
        <v>2.5972597910495301</v>
      </c>
      <c r="J65">
        <v>4.8217042733035296</v>
      </c>
      <c r="K65">
        <v>340.87837167180902</v>
      </c>
      <c r="L65">
        <v>301.35815327557498</v>
      </c>
      <c r="M65">
        <v>41.1423035815302</v>
      </c>
      <c r="N65">
        <v>1.02827082885143</v>
      </c>
      <c r="O65">
        <v>10.506980161645799</v>
      </c>
      <c r="P65">
        <v>105.310001508523</v>
      </c>
      <c r="Q65">
        <v>3.6150254290827001E-2</v>
      </c>
    </row>
    <row r="66" spans="1:17" x14ac:dyDescent="0.3">
      <c r="A66" t="s">
        <v>185</v>
      </c>
      <c r="B66" t="s">
        <v>186</v>
      </c>
      <c r="C66" t="s">
        <v>3133</v>
      </c>
      <c r="D66" t="s">
        <v>187</v>
      </c>
      <c r="E66">
        <v>144031.3054219</v>
      </c>
      <c r="F66">
        <v>5425.55</v>
      </c>
      <c r="G66">
        <v>17.756348811132</v>
      </c>
      <c r="H66">
        <v>8.0636235059929398</v>
      </c>
      <c r="I66">
        <v>34.1898441208508</v>
      </c>
      <c r="J66">
        <v>6.1034507784834</v>
      </c>
      <c r="K66">
        <v>5119.8362633386196</v>
      </c>
      <c r="L66">
        <v>4425.1362294103801</v>
      </c>
      <c r="M66">
        <v>58.201093388941203</v>
      </c>
      <c r="N66">
        <v>1.83258572246239</v>
      </c>
      <c r="O66">
        <v>2.9010883689211102</v>
      </c>
      <c r="P66">
        <v>64.645100597821099</v>
      </c>
      <c r="Q66">
        <v>-2.0456382854948999E-2</v>
      </c>
    </row>
    <row r="67" spans="1:17" x14ac:dyDescent="0.3">
      <c r="A67" t="s">
        <v>188</v>
      </c>
      <c r="B67" t="s">
        <v>189</v>
      </c>
      <c r="C67" t="s">
        <v>3135</v>
      </c>
      <c r="D67" t="s">
        <v>190</v>
      </c>
      <c r="E67">
        <v>141373.240486164</v>
      </c>
      <c r="F67">
        <v>200.92</v>
      </c>
      <c r="G67">
        <v>87.923591206631599</v>
      </c>
      <c r="H67">
        <v>7.5117630621384004</v>
      </c>
      <c r="I67">
        <v>56.889651863761898</v>
      </c>
      <c r="J67">
        <v>-0.24035384399732901</v>
      </c>
      <c r="K67">
        <v>195.14271660622799</v>
      </c>
      <c r="L67">
        <v>158.15751136110401</v>
      </c>
      <c r="M67">
        <v>42.042523324314999</v>
      </c>
      <c r="N67">
        <v>1.1471795266494</v>
      </c>
      <c r="O67">
        <v>7.9982082420864096</v>
      </c>
      <c r="P67">
        <v>131.47465437788</v>
      </c>
      <c r="Q67">
        <v>4.1821824080237997E-2</v>
      </c>
    </row>
    <row r="68" spans="1:17" x14ac:dyDescent="0.3">
      <c r="A68" t="s">
        <v>191</v>
      </c>
      <c r="B68" t="s">
        <v>192</v>
      </c>
      <c r="C68" t="s">
        <v>3129</v>
      </c>
      <c r="D68" t="s">
        <v>143</v>
      </c>
      <c r="E68">
        <v>137994.10372000001</v>
      </c>
      <c r="F68">
        <v>524.04999999999995</v>
      </c>
      <c r="G68">
        <v>56.376834537221697</v>
      </c>
      <c r="H68">
        <v>-12.4736036881208</v>
      </c>
      <c r="I68">
        <v>-0.52125782253144404</v>
      </c>
      <c r="J68">
        <v>2.9816504100437902</v>
      </c>
      <c r="K68">
        <v>569.75184667274004</v>
      </c>
      <c r="L68">
        <v>501.24679944874902</v>
      </c>
      <c r="M68">
        <v>28.511193467040499</v>
      </c>
      <c r="N68">
        <v>0.85377771715466</v>
      </c>
      <c r="O68">
        <v>24.797252170594401</v>
      </c>
      <c r="P68">
        <v>101.984968201965</v>
      </c>
      <c r="Q68">
        <v>0.180078364937545</v>
      </c>
    </row>
    <row r="69" spans="1:17" x14ac:dyDescent="0.3">
      <c r="A69" t="s">
        <v>193</v>
      </c>
      <c r="B69" t="s">
        <v>194</v>
      </c>
      <c r="C69" t="s">
        <v>3131</v>
      </c>
      <c r="D69" t="s">
        <v>195</v>
      </c>
      <c r="E69">
        <v>137404.27919520001</v>
      </c>
      <c r="F69">
        <v>1343.25</v>
      </c>
      <c r="G69">
        <v>6.9184269282038899</v>
      </c>
      <c r="H69">
        <v>-6.5958672362100197</v>
      </c>
      <c r="I69">
        <v>2.96793014377451</v>
      </c>
      <c r="J69">
        <v>0.41577238727746002</v>
      </c>
      <c r="K69">
        <v>1429.1949527974</v>
      </c>
      <c r="L69">
        <v>1313.9135472496</v>
      </c>
      <c r="M69">
        <v>16.888867425740099</v>
      </c>
      <c r="N69">
        <v>1.43735618363247</v>
      </c>
      <c r="O69">
        <v>14.785036292573899</v>
      </c>
      <c r="P69">
        <v>39.951031464888501</v>
      </c>
      <c r="Q69">
        <v>8.183182836346E-3</v>
      </c>
    </row>
    <row r="70" spans="1:17" x14ac:dyDescent="0.3">
      <c r="A70" t="s">
        <v>196</v>
      </c>
      <c r="B70" t="s">
        <v>197</v>
      </c>
      <c r="C70" t="s">
        <v>3133</v>
      </c>
      <c r="D70" t="s">
        <v>51</v>
      </c>
      <c r="E70">
        <v>131091.2018136</v>
      </c>
      <c r="F70">
        <v>1623.3</v>
      </c>
      <c r="G70">
        <v>10.392551867343199</v>
      </c>
      <c r="H70">
        <v>1.8414669898159199</v>
      </c>
      <c r="I70">
        <v>0.11555222774688501</v>
      </c>
      <c r="J70">
        <v>5.76570018703252</v>
      </c>
      <c r="K70">
        <v>1607.5483853666401</v>
      </c>
      <c r="L70">
        <v>1469.49534225451</v>
      </c>
      <c r="M70">
        <v>40.787602043310002</v>
      </c>
      <c r="N70">
        <v>1.1407637167689799</v>
      </c>
      <c r="O70">
        <v>3.6776935871373202</v>
      </c>
      <c r="P70">
        <v>43.401060070671299</v>
      </c>
      <c r="Q70">
        <v>6.1274688488230998E-2</v>
      </c>
    </row>
    <row r="71" spans="1:17" x14ac:dyDescent="0.3">
      <c r="A71" t="s">
        <v>198</v>
      </c>
      <c r="B71" t="s">
        <v>199</v>
      </c>
      <c r="C71" t="s">
        <v>3129</v>
      </c>
      <c r="D71" t="s">
        <v>34</v>
      </c>
      <c r="E71">
        <v>129589.164843561</v>
      </c>
      <c r="F71">
        <v>250.59</v>
      </c>
      <c r="G71">
        <v>-13.325097886317099</v>
      </c>
      <c r="H71">
        <v>-0.51462134306121099</v>
      </c>
      <c r="I71">
        <v>-18.103102483474501</v>
      </c>
      <c r="J71">
        <v>4.3905611256160197</v>
      </c>
      <c r="K71">
        <v>247.20519126083201</v>
      </c>
      <c r="L71">
        <v>245.82365969987299</v>
      </c>
      <c r="M71">
        <v>65.033056282924804</v>
      </c>
      <c r="N71">
        <v>1.0112603928819299</v>
      </c>
      <c r="O71">
        <v>19.597749311624501</v>
      </c>
      <c r="P71">
        <v>33.398988554697802</v>
      </c>
      <c r="Q71">
        <v>0.13898730093307901</v>
      </c>
    </row>
    <row r="72" spans="1:17" x14ac:dyDescent="0.3">
      <c r="A72" t="s">
        <v>200</v>
      </c>
      <c r="B72" t="s">
        <v>201</v>
      </c>
      <c r="C72" t="s">
        <v>3135</v>
      </c>
      <c r="D72" t="s">
        <v>202</v>
      </c>
      <c r="E72">
        <v>128994.8949828</v>
      </c>
      <c r="F72">
        <v>4706.8</v>
      </c>
      <c r="G72">
        <v>9.6969134578606706</v>
      </c>
      <c r="H72">
        <v>-0.55837774552306796</v>
      </c>
      <c r="I72">
        <v>6.1471691158399704</v>
      </c>
      <c r="J72">
        <v>0.48082973128411799</v>
      </c>
      <c r="K72">
        <v>4848.2928616776799</v>
      </c>
      <c r="L72">
        <v>4469.9531775021196</v>
      </c>
      <c r="M72">
        <v>30.2250647234365</v>
      </c>
      <c r="N72">
        <v>1.38461378904203</v>
      </c>
      <c r="O72">
        <v>8.4601002804452996</v>
      </c>
      <c r="P72">
        <v>43.719083969465601</v>
      </c>
      <c r="Q72">
        <v>5.7390390679746002E-2</v>
      </c>
    </row>
    <row r="73" spans="1:17" x14ac:dyDescent="0.3">
      <c r="A73" t="s">
        <v>203</v>
      </c>
      <c r="B73" t="s">
        <v>204</v>
      </c>
      <c r="C73" t="s">
        <v>3135</v>
      </c>
      <c r="D73" t="s">
        <v>80</v>
      </c>
      <c r="E73">
        <v>127679.6618875</v>
      </c>
      <c r="F73">
        <v>2687.5</v>
      </c>
      <c r="G73">
        <v>50.937972203274001</v>
      </c>
      <c r="H73">
        <v>-0.41370430874366099</v>
      </c>
      <c r="I73">
        <v>17.688213161280402</v>
      </c>
      <c r="J73">
        <v>-0.78182802280699804</v>
      </c>
      <c r="K73">
        <v>2703.8990590831399</v>
      </c>
      <c r="L73">
        <v>2304.6926863583899</v>
      </c>
      <c r="M73">
        <v>28.706959219219598</v>
      </c>
      <c r="N73">
        <v>1.0650412950697801</v>
      </c>
      <c r="O73">
        <v>10.0651162790697</v>
      </c>
      <c r="P73">
        <v>80.435731310215104</v>
      </c>
      <c r="Q73">
        <v>0.26150718476080598</v>
      </c>
    </row>
    <row r="74" spans="1:17" x14ac:dyDescent="0.3">
      <c r="A74" t="s">
        <v>205</v>
      </c>
      <c r="B74" t="s">
        <v>206</v>
      </c>
      <c r="C74" t="s">
        <v>3129</v>
      </c>
      <c r="D74" t="s">
        <v>54</v>
      </c>
      <c r="E74">
        <v>125847.8307507</v>
      </c>
      <c r="F74">
        <v>1497.4</v>
      </c>
      <c r="G74">
        <v>-4.9138731954815196</v>
      </c>
      <c r="H74">
        <v>2.6736463258725802</v>
      </c>
      <c r="I74">
        <v>14.060381450535999</v>
      </c>
      <c r="J74">
        <v>-2.92581157782665</v>
      </c>
      <c r="K74">
        <v>1496.0196006271899</v>
      </c>
      <c r="L74">
        <v>1325.33697096931</v>
      </c>
      <c r="M74">
        <v>27.335111078333199</v>
      </c>
      <c r="N74">
        <v>0.77785272567627195</v>
      </c>
      <c r="O74">
        <v>10.3245625751302</v>
      </c>
      <c r="P74">
        <v>48.081487341772103</v>
      </c>
      <c r="Q74">
        <v>0.13025855992750399</v>
      </c>
    </row>
    <row r="75" spans="1:17" x14ac:dyDescent="0.3">
      <c r="A75" t="s">
        <v>207</v>
      </c>
      <c r="B75" t="s">
        <v>208</v>
      </c>
      <c r="C75" t="s">
        <v>3129</v>
      </c>
      <c r="D75" t="s">
        <v>54</v>
      </c>
      <c r="E75">
        <v>125441.29814832</v>
      </c>
      <c r="F75">
        <v>3336.3</v>
      </c>
      <c r="G75">
        <v>51.580324959187401</v>
      </c>
      <c r="H75">
        <v>6.0563477782682602</v>
      </c>
      <c r="I75">
        <v>22.385717852539798</v>
      </c>
      <c r="J75">
        <v>-0.89659581909386699</v>
      </c>
      <c r="K75">
        <v>3245.02154026585</v>
      </c>
      <c r="L75">
        <v>2698.2465901601299</v>
      </c>
      <c r="M75">
        <v>31.9469903581926</v>
      </c>
      <c r="N75">
        <v>0.82687778395171396</v>
      </c>
      <c r="O75">
        <v>9.4700716362437305</v>
      </c>
      <c r="P75">
        <v>89.470994122156895</v>
      </c>
      <c r="Q75">
        <v>0.122433199131151</v>
      </c>
    </row>
    <row r="76" spans="1:17" hidden="1" x14ac:dyDescent="0.3">
      <c r="A76" t="s">
        <v>209</v>
      </c>
      <c r="B76" t="s">
        <v>210</v>
      </c>
      <c r="C76" t="s">
        <v>3144</v>
      </c>
      <c r="D76" t="s">
        <v>54</v>
      </c>
      <c r="E76">
        <v>125421.88931706001</v>
      </c>
      <c r="F76">
        <v>150.6</v>
      </c>
      <c r="G76">
        <v>-37.429018447864799</v>
      </c>
      <c r="H76">
        <v>1.1305932448896201</v>
      </c>
      <c r="I76">
        <v>-19.830931900300001</v>
      </c>
      <c r="J76">
        <v>-0.500588019000764</v>
      </c>
      <c r="O76">
        <v>25.166002656042401</v>
      </c>
      <c r="P76">
        <v>3.1506849315068499</v>
      </c>
    </row>
    <row r="77" spans="1:17" x14ac:dyDescent="0.3">
      <c r="A77" t="s">
        <v>211</v>
      </c>
      <c r="B77" t="s">
        <v>212</v>
      </c>
      <c r="C77" t="s">
        <v>3134</v>
      </c>
      <c r="D77" t="s">
        <v>57</v>
      </c>
      <c r="E77">
        <v>122022.91263560001</v>
      </c>
      <c r="F77">
        <v>699.5</v>
      </c>
      <c r="G77">
        <v>38.2832148905322</v>
      </c>
      <c r="H77">
        <v>4.2438501289740698</v>
      </c>
      <c r="I77">
        <v>8.86889892662108</v>
      </c>
      <c r="J77">
        <v>-4.5311480214134896</v>
      </c>
      <c r="K77">
        <v>724.332298277777</v>
      </c>
      <c r="L77">
        <v>616.10971728293896</v>
      </c>
      <c r="M77">
        <v>25.3103107989797</v>
      </c>
      <c r="N77">
        <v>1.2309756098703399</v>
      </c>
      <c r="O77">
        <v>15.067905646890599</v>
      </c>
      <c r="P77">
        <v>101.29496402877599</v>
      </c>
      <c r="Q77">
        <v>6.192787374013E-2</v>
      </c>
    </row>
    <row r="78" spans="1:17" x14ac:dyDescent="0.3">
      <c r="A78" t="s">
        <v>213</v>
      </c>
      <c r="B78" t="s">
        <v>214</v>
      </c>
      <c r="C78" t="s">
        <v>3129</v>
      </c>
      <c r="D78" t="s">
        <v>34</v>
      </c>
      <c r="E78">
        <v>121652.80449178</v>
      </c>
      <c r="F78">
        <v>105.85</v>
      </c>
      <c r="G78">
        <v>4.0255270066806199</v>
      </c>
      <c r="H78">
        <v>-7.3855515863155503</v>
      </c>
      <c r="I78">
        <v>-32.754288336609797</v>
      </c>
      <c r="J78">
        <v>2.1324551420566502</v>
      </c>
      <c r="K78">
        <v>112.532797429011</v>
      </c>
      <c r="L78">
        <v>110.778205287218</v>
      </c>
      <c r="M78">
        <v>41.495100984084203</v>
      </c>
      <c r="N78">
        <v>1.9084965645015199</v>
      </c>
      <c r="O78">
        <v>35.002361832782199</v>
      </c>
      <c r="P78">
        <v>57.164068299925702</v>
      </c>
      <c r="Q78">
        <v>0.119020070144482</v>
      </c>
    </row>
    <row r="79" spans="1:17" x14ac:dyDescent="0.3">
      <c r="A79" t="s">
        <v>215</v>
      </c>
      <c r="B79" t="s">
        <v>216</v>
      </c>
      <c r="C79" t="s">
        <v>3138</v>
      </c>
      <c r="D79" t="s">
        <v>217</v>
      </c>
      <c r="E79">
        <v>121274.35949615001</v>
      </c>
      <c r="F79">
        <v>1934.45</v>
      </c>
      <c r="G79">
        <v>10.107812258741999</v>
      </c>
      <c r="H79">
        <v>5.3659684769235696</v>
      </c>
      <c r="I79">
        <v>14.612019137289399</v>
      </c>
      <c r="J79">
        <v>1.72829641107595</v>
      </c>
      <c r="K79">
        <v>1931.08997227791</v>
      </c>
      <c r="L79">
        <v>1717.4181678354801</v>
      </c>
      <c r="M79">
        <v>29.784463400271999</v>
      </c>
      <c r="N79">
        <v>1.2119091284852901</v>
      </c>
      <c r="O79">
        <v>8.8681537387887897</v>
      </c>
      <c r="P79">
        <v>56.908788579308101</v>
      </c>
      <c r="Q79">
        <v>2.2421265515005999E-2</v>
      </c>
    </row>
    <row r="80" spans="1:17" x14ac:dyDescent="0.3">
      <c r="A80" t="s">
        <v>218</v>
      </c>
      <c r="B80" t="s">
        <v>219</v>
      </c>
      <c r="C80" t="s">
        <v>3133</v>
      </c>
      <c r="D80" t="s">
        <v>51</v>
      </c>
      <c r="E80">
        <v>117560.7158112</v>
      </c>
      <c r="F80">
        <v>3473.55</v>
      </c>
      <c r="G80">
        <v>57.632508497147803</v>
      </c>
      <c r="H80">
        <v>0.287420598327151</v>
      </c>
      <c r="I80">
        <v>25.7823135171659</v>
      </c>
      <c r="J80">
        <v>3.7465654851661099</v>
      </c>
      <c r="K80">
        <v>3325.13926689039</v>
      </c>
      <c r="L80">
        <v>2851.3464743807599</v>
      </c>
      <c r="M80">
        <v>58.792495083003701</v>
      </c>
      <c r="N80">
        <v>1.1415970531489601</v>
      </c>
      <c r="O80">
        <v>2.8918541549711199</v>
      </c>
      <c r="P80">
        <v>90.587363858330306</v>
      </c>
      <c r="Q80">
        <v>0.11209383003930901</v>
      </c>
    </row>
    <row r="81" spans="1:17" x14ac:dyDescent="0.3">
      <c r="A81" t="s">
        <v>220</v>
      </c>
      <c r="B81" t="s">
        <v>221</v>
      </c>
      <c r="C81" t="s">
        <v>3142</v>
      </c>
      <c r="D81" t="s">
        <v>135</v>
      </c>
      <c r="E81">
        <v>116766.586148225</v>
      </c>
      <c r="F81">
        <v>1173.25</v>
      </c>
      <c r="G81">
        <v>27.710732615629698</v>
      </c>
      <c r="H81">
        <v>-2.4358400911887701</v>
      </c>
      <c r="I81">
        <v>-8.0287634998447999</v>
      </c>
      <c r="J81">
        <v>-9.1467872749883607</v>
      </c>
      <c r="K81">
        <v>1286.0378668609201</v>
      </c>
      <c r="L81">
        <v>1198.51381078439</v>
      </c>
      <c r="M81">
        <v>25.712299257957199</v>
      </c>
      <c r="N81">
        <v>1.52685584221648</v>
      </c>
      <c r="O81">
        <v>40.630726614106102</v>
      </c>
      <c r="P81">
        <v>67.201083083938997</v>
      </c>
      <c r="Q81">
        <v>7.2885936059744E-2</v>
      </c>
    </row>
    <row r="82" spans="1:17" x14ac:dyDescent="0.3">
      <c r="A82" t="s">
        <v>222</v>
      </c>
      <c r="B82" t="s">
        <v>223</v>
      </c>
      <c r="C82" t="s">
        <v>3134</v>
      </c>
      <c r="D82" t="s">
        <v>224</v>
      </c>
      <c r="E82">
        <v>115653.48635855</v>
      </c>
      <c r="F82">
        <v>962.75</v>
      </c>
      <c r="G82">
        <v>-9.5642627358129797</v>
      </c>
      <c r="H82">
        <v>1.0020373274086201</v>
      </c>
      <c r="I82">
        <v>-23.7397753254774</v>
      </c>
      <c r="J82">
        <v>2.43646802275213</v>
      </c>
      <c r="K82">
        <v>1030.42403708602</v>
      </c>
      <c r="L82">
        <v>1048.8429987014899</v>
      </c>
      <c r="M82">
        <v>32.594910116509197</v>
      </c>
      <c r="N82">
        <v>0.83659832675801704</v>
      </c>
      <c r="O82">
        <v>40.015580368735399</v>
      </c>
      <c r="P82">
        <v>40.342565597667601</v>
      </c>
      <c r="Q82">
        <v>-2.9758510523381E-2</v>
      </c>
    </row>
    <row r="83" spans="1:17" x14ac:dyDescent="0.3">
      <c r="A83" t="s">
        <v>225</v>
      </c>
      <c r="B83" t="s">
        <v>226</v>
      </c>
      <c r="C83" t="s">
        <v>3129</v>
      </c>
      <c r="D83" t="s">
        <v>227</v>
      </c>
      <c r="E83">
        <v>115393.00644085</v>
      </c>
      <c r="F83">
        <v>10368.35</v>
      </c>
      <c r="G83">
        <v>23.342452364255301</v>
      </c>
      <c r="H83">
        <v>-1.11371589734099</v>
      </c>
      <c r="I83">
        <v>16.513085035918301</v>
      </c>
      <c r="J83">
        <v>1.7089446240461199</v>
      </c>
      <c r="K83">
        <v>10168.989928585899</v>
      </c>
      <c r="L83">
        <v>8975.3891061362992</v>
      </c>
      <c r="M83">
        <v>38.315761136826801</v>
      </c>
      <c r="N83">
        <v>0.85353062794808798</v>
      </c>
      <c r="O83">
        <v>9.4677552358861199</v>
      </c>
      <c r="P83">
        <v>56.4349190543007</v>
      </c>
      <c r="Q83">
        <v>9.6545534596729002E-2</v>
      </c>
    </row>
    <row r="84" spans="1:17" x14ac:dyDescent="0.3">
      <c r="A84" t="s">
        <v>228</v>
      </c>
      <c r="B84" t="s">
        <v>229</v>
      </c>
      <c r="C84" t="s">
        <v>3131</v>
      </c>
      <c r="D84" t="s">
        <v>230</v>
      </c>
      <c r="E84">
        <v>111842.17695288001</v>
      </c>
      <c r="F84">
        <v>1130.4000000000001</v>
      </c>
      <c r="G84">
        <v>3.6429201701278902</v>
      </c>
      <c r="H84">
        <v>-3.0304687020130201</v>
      </c>
      <c r="I84">
        <v>-8.7332044755899592</v>
      </c>
      <c r="J84">
        <v>-0.44880331448516397</v>
      </c>
      <c r="K84">
        <v>1185.9012449343199</v>
      </c>
      <c r="L84">
        <v>1109.94886035742</v>
      </c>
      <c r="M84">
        <v>20.4982801368885</v>
      </c>
      <c r="N84">
        <v>1.3208143383783599</v>
      </c>
      <c r="O84">
        <v>10.8829086007736</v>
      </c>
      <c r="P84">
        <v>33.853859449122901</v>
      </c>
      <c r="Q84">
        <v>1.8928261377752002E-2</v>
      </c>
    </row>
    <row r="85" spans="1:17" x14ac:dyDescent="0.3">
      <c r="A85" t="s">
        <v>231</v>
      </c>
      <c r="B85" t="s">
        <v>232</v>
      </c>
      <c r="C85" t="s">
        <v>3131</v>
      </c>
      <c r="D85" t="s">
        <v>233</v>
      </c>
      <c r="E85">
        <v>111382.872874155</v>
      </c>
      <c r="F85">
        <v>1531.35</v>
      </c>
      <c r="G85">
        <v>26.646973528710401</v>
      </c>
      <c r="H85">
        <v>7.0596211170854</v>
      </c>
      <c r="I85">
        <v>25.599608100673699</v>
      </c>
      <c r="J85">
        <v>1.5695798176142399</v>
      </c>
      <c r="K85">
        <v>1487.15522849843</v>
      </c>
      <c r="L85">
        <v>1283.3487115617199</v>
      </c>
      <c r="M85">
        <v>37.699669724359197</v>
      </c>
      <c r="N85">
        <v>0.99295956392001705</v>
      </c>
      <c r="O85">
        <v>7.5848107878669202</v>
      </c>
      <c r="P85">
        <v>56.045243796810503</v>
      </c>
      <c r="Q85">
        <v>5.5676050689088999E-2</v>
      </c>
    </row>
    <row r="86" spans="1:17" x14ac:dyDescent="0.3">
      <c r="A86" t="s">
        <v>234</v>
      </c>
      <c r="B86" t="s">
        <v>235</v>
      </c>
      <c r="C86" t="s">
        <v>3133</v>
      </c>
      <c r="D86" t="s">
        <v>51</v>
      </c>
      <c r="E86">
        <v>110505.0576214</v>
      </c>
      <c r="F86">
        <v>6633.25</v>
      </c>
      <c r="G86">
        <v>-6.2673627607190801</v>
      </c>
      <c r="H86">
        <v>-0.79427170295356198</v>
      </c>
      <c r="I86">
        <v>-3.1142411836093302</v>
      </c>
      <c r="J86">
        <v>4.8149647793286103</v>
      </c>
      <c r="K86">
        <v>6693.3578516600501</v>
      </c>
      <c r="L86">
        <v>6283.3119431466903</v>
      </c>
      <c r="M86">
        <v>37.871415613197897</v>
      </c>
      <c r="N86">
        <v>1.13874762525158</v>
      </c>
      <c r="O86">
        <v>7.1488335280593898</v>
      </c>
      <c r="P86">
        <v>27.426496719847002</v>
      </c>
      <c r="Q86">
        <v>1.0885700412723E-2</v>
      </c>
    </row>
    <row r="87" spans="1:17" x14ac:dyDescent="0.3">
      <c r="A87" t="s">
        <v>236</v>
      </c>
      <c r="B87" t="s">
        <v>237</v>
      </c>
      <c r="C87" t="s">
        <v>3135</v>
      </c>
      <c r="D87" t="s">
        <v>80</v>
      </c>
      <c r="E87">
        <v>110406.02344603</v>
      </c>
      <c r="F87">
        <v>5520.85</v>
      </c>
      <c r="G87">
        <v>60.748079474703999</v>
      </c>
      <c r="H87">
        <v>1.6582849767590899</v>
      </c>
      <c r="I87">
        <v>10.9593749087113</v>
      </c>
      <c r="J87">
        <v>-2.2607998624794301</v>
      </c>
      <c r="K87">
        <v>5641.6486951562201</v>
      </c>
      <c r="L87">
        <v>4957.8193178306601</v>
      </c>
      <c r="M87">
        <v>25.1846305267856</v>
      </c>
      <c r="N87">
        <v>1.28691565249867</v>
      </c>
      <c r="O87">
        <v>13.139281088962701</v>
      </c>
      <c r="P87">
        <v>88.814788214572701</v>
      </c>
      <c r="Q87">
        <v>8.3720074837974001E-2</v>
      </c>
    </row>
    <row r="88" spans="1:17" x14ac:dyDescent="0.3">
      <c r="A88" t="s">
        <v>238</v>
      </c>
      <c r="B88" t="s">
        <v>239</v>
      </c>
      <c r="C88" t="s">
        <v>3141</v>
      </c>
      <c r="D88" t="s">
        <v>161</v>
      </c>
      <c r="E88">
        <v>109860.08175625</v>
      </c>
      <c r="F88">
        <v>718.75</v>
      </c>
      <c r="G88">
        <v>37.675569094222702</v>
      </c>
      <c r="H88">
        <v>8.7074887629125701</v>
      </c>
      <c r="I88">
        <v>29.648323594034199</v>
      </c>
      <c r="J88">
        <v>1.1285084374066501</v>
      </c>
      <c r="K88">
        <v>720.28013970559698</v>
      </c>
      <c r="L88">
        <v>613.64296589584399</v>
      </c>
      <c r="M88">
        <v>33.633406368790702</v>
      </c>
      <c r="N88">
        <v>1.04884395501743</v>
      </c>
      <c r="O88">
        <v>13.307826086956499</v>
      </c>
      <c r="P88">
        <v>100.09743875278301</v>
      </c>
      <c r="Q88">
        <v>0.22236391538348099</v>
      </c>
    </row>
    <row r="89" spans="1:17" x14ac:dyDescent="0.3">
      <c r="A89" t="s">
        <v>240</v>
      </c>
      <c r="B89" t="s">
        <v>241</v>
      </c>
      <c r="C89" t="s">
        <v>3129</v>
      </c>
      <c r="D89" t="s">
        <v>43</v>
      </c>
      <c r="E89">
        <v>109161.276756575</v>
      </c>
      <c r="F89">
        <v>755.75</v>
      </c>
      <c r="G89">
        <v>6.8466355905010898</v>
      </c>
      <c r="H89">
        <v>0.46724476901892997</v>
      </c>
      <c r="I89">
        <v>13.659031706048101</v>
      </c>
      <c r="J89">
        <v>2.8177872437067402</v>
      </c>
      <c r="K89">
        <v>736.08484053107497</v>
      </c>
      <c r="L89">
        <v>640.83006509434301</v>
      </c>
      <c r="M89">
        <v>39.954080764555201</v>
      </c>
      <c r="N89">
        <v>0.74486870455537402</v>
      </c>
      <c r="O89">
        <v>5.4316903738008397</v>
      </c>
      <c r="P89">
        <v>63.070449886719103</v>
      </c>
      <c r="Q89">
        <v>-1.5319951940076E-2</v>
      </c>
    </row>
    <row r="90" spans="1:17" x14ac:dyDescent="0.3">
      <c r="A90" t="s">
        <v>242</v>
      </c>
      <c r="B90" t="s">
        <v>243</v>
      </c>
      <c r="C90" t="s">
        <v>3135</v>
      </c>
      <c r="D90" t="s">
        <v>190</v>
      </c>
      <c r="E90">
        <v>108343.41185800001</v>
      </c>
      <c r="F90">
        <v>36734.5</v>
      </c>
      <c r="G90">
        <v>67.295554511235807</v>
      </c>
      <c r="H90">
        <v>15.377906401158899</v>
      </c>
      <c r="I90">
        <v>8.1994466147216407</v>
      </c>
      <c r="J90">
        <v>4.7252096729389699</v>
      </c>
      <c r="K90">
        <v>34412.505317394898</v>
      </c>
      <c r="L90">
        <v>30303.876634601402</v>
      </c>
      <c r="M90">
        <v>56.815500580957902</v>
      </c>
      <c r="N90">
        <v>1.3208968556324701</v>
      </c>
      <c r="O90">
        <v>3.93472076658183</v>
      </c>
      <c r="P90">
        <v>97.497311827956906</v>
      </c>
      <c r="Q90">
        <v>0.11919546611482899</v>
      </c>
    </row>
    <row r="91" spans="1:17" x14ac:dyDescent="0.3">
      <c r="A91" t="s">
        <v>244</v>
      </c>
      <c r="B91" t="s">
        <v>245</v>
      </c>
      <c r="C91" t="s">
        <v>3141</v>
      </c>
      <c r="D91" t="s">
        <v>217</v>
      </c>
      <c r="E91">
        <v>108053.38530749999</v>
      </c>
      <c r="F91">
        <v>7184.95</v>
      </c>
      <c r="G91">
        <v>6.5214635239594196</v>
      </c>
      <c r="H91">
        <v>9.9984352191679609</v>
      </c>
      <c r="I91">
        <v>26.408661519036698</v>
      </c>
      <c r="J91">
        <v>13.072842558762</v>
      </c>
      <c r="K91">
        <v>6746.0324941028002</v>
      </c>
      <c r="L91">
        <v>6030.5319236811401</v>
      </c>
      <c r="M91">
        <v>65.991276139377305</v>
      </c>
      <c r="N91">
        <v>1.3149621517760399</v>
      </c>
      <c r="O91">
        <v>3.4106013263836199</v>
      </c>
      <c r="P91">
        <v>89.027887398053096</v>
      </c>
      <c r="Q91">
        <v>0.13463251102872401</v>
      </c>
    </row>
    <row r="92" spans="1:17" x14ac:dyDescent="0.3">
      <c r="A92" t="s">
        <v>246</v>
      </c>
      <c r="B92" t="s">
        <v>247</v>
      </c>
      <c r="C92" t="s">
        <v>3129</v>
      </c>
      <c r="D92" t="s">
        <v>24</v>
      </c>
      <c r="E92">
        <v>107723.05917408</v>
      </c>
      <c r="F92">
        <v>1382.85</v>
      </c>
      <c r="G92">
        <v>-30.018380274220799</v>
      </c>
      <c r="H92">
        <v>-1.9517349458537101</v>
      </c>
      <c r="I92">
        <v>-21.566930887877199</v>
      </c>
      <c r="J92">
        <v>-0.151387070103746</v>
      </c>
      <c r="K92">
        <v>1429.62222706648</v>
      </c>
      <c r="L92">
        <v>1441.20509268928</v>
      </c>
      <c r="M92">
        <v>24.662200486924199</v>
      </c>
      <c r="N92">
        <v>0.98931754743621703</v>
      </c>
      <c r="O92">
        <v>22.536789962758</v>
      </c>
      <c r="P92">
        <v>4.0362624134817802</v>
      </c>
      <c r="Q92">
        <v>-8.6831903101589995E-3</v>
      </c>
    </row>
    <row r="93" spans="1:17" x14ac:dyDescent="0.3">
      <c r="A93" t="s">
        <v>248</v>
      </c>
      <c r="B93" t="s">
        <v>249</v>
      </c>
      <c r="C93" t="s">
        <v>3133</v>
      </c>
      <c r="D93" t="s">
        <v>51</v>
      </c>
      <c r="E93">
        <v>106394.15093264999</v>
      </c>
      <c r="F93">
        <v>1057.3499999999999</v>
      </c>
      <c r="G93">
        <v>46.515753657981001</v>
      </c>
      <c r="H93">
        <v>-3.0019596592076301</v>
      </c>
      <c r="I93">
        <v>-3.5619586034585802</v>
      </c>
      <c r="J93">
        <v>5.7794109280792298</v>
      </c>
      <c r="K93">
        <v>1111.6709636385799</v>
      </c>
      <c r="L93">
        <v>993.38575017948097</v>
      </c>
      <c r="M93">
        <v>34.899948332339399</v>
      </c>
      <c r="N93">
        <v>0.70522385463235504</v>
      </c>
      <c r="O93">
        <v>25.247079964061101</v>
      </c>
      <c r="P93">
        <v>86.235138705416105</v>
      </c>
      <c r="Q93">
        <v>7.4909232478491003E-2</v>
      </c>
    </row>
    <row r="94" spans="1:17" x14ac:dyDescent="0.3">
      <c r="A94" t="s">
        <v>250</v>
      </c>
      <c r="B94" t="s">
        <v>251</v>
      </c>
      <c r="C94" t="s">
        <v>3139</v>
      </c>
      <c r="D94" t="s">
        <v>125</v>
      </c>
      <c r="E94">
        <v>106068.61272909</v>
      </c>
      <c r="F94">
        <v>8198.65</v>
      </c>
      <c r="G94">
        <v>71.438695066368993</v>
      </c>
      <c r="H94">
        <v>11.248351869097901</v>
      </c>
      <c r="I94">
        <v>34.567248044200198</v>
      </c>
      <c r="J94">
        <v>5.4215965754066602</v>
      </c>
      <c r="K94">
        <v>7557.8750607355896</v>
      </c>
      <c r="L94">
        <v>6381.23279805723</v>
      </c>
      <c r="M94">
        <v>65.043107664689302</v>
      </c>
      <c r="N94">
        <v>0.98612187383956296</v>
      </c>
      <c r="O94">
        <v>1.34473358418765</v>
      </c>
      <c r="P94">
        <v>106.408529600584</v>
      </c>
      <c r="Q94">
        <v>7.0669966203730002E-3</v>
      </c>
    </row>
    <row r="95" spans="1:17" x14ac:dyDescent="0.3">
      <c r="A95" t="s">
        <v>252</v>
      </c>
      <c r="B95" t="s">
        <v>253</v>
      </c>
      <c r="C95" t="s">
        <v>3129</v>
      </c>
      <c r="D95" t="s">
        <v>43</v>
      </c>
      <c r="E95">
        <v>105201.24814318</v>
      </c>
      <c r="F95">
        <v>2126.6</v>
      </c>
      <c r="G95">
        <v>34.474927979772303</v>
      </c>
      <c r="H95">
        <v>-1.97826693782744</v>
      </c>
      <c r="I95">
        <v>18.701626794133698</v>
      </c>
      <c r="J95">
        <v>-0.94888671149181203</v>
      </c>
      <c r="K95">
        <v>2095.3694405814299</v>
      </c>
      <c r="L95">
        <v>1804.39224378877</v>
      </c>
      <c r="M95">
        <v>35.201875030016097</v>
      </c>
      <c r="N95">
        <v>0.92637971555312004</v>
      </c>
      <c r="O95">
        <v>8.2432051161478395</v>
      </c>
      <c r="P95">
        <v>65.3654743390357</v>
      </c>
      <c r="Q95">
        <v>1.4716612827278E-2</v>
      </c>
    </row>
    <row r="96" spans="1:17" x14ac:dyDescent="0.3">
      <c r="A96" t="s">
        <v>254</v>
      </c>
      <c r="B96" t="s">
        <v>255</v>
      </c>
      <c r="C96" t="s">
        <v>3129</v>
      </c>
      <c r="D96" t="s">
        <v>34</v>
      </c>
      <c r="E96">
        <v>105173.021792384</v>
      </c>
      <c r="F96">
        <v>55.64</v>
      </c>
      <c r="G96">
        <v>-11.317779475866301</v>
      </c>
      <c r="H96">
        <v>-5.1507740473355703</v>
      </c>
      <c r="I96">
        <v>-26.6085946324046</v>
      </c>
      <c r="J96">
        <v>-0.106293348598151</v>
      </c>
      <c r="K96">
        <v>60.203120554789699</v>
      </c>
      <c r="L96">
        <v>57.8381704082542</v>
      </c>
      <c r="M96">
        <v>27.8629999111219</v>
      </c>
      <c r="N96">
        <v>0.61540716217724101</v>
      </c>
      <c r="O96">
        <v>50.521207764198401</v>
      </c>
      <c r="P96">
        <v>51.814461118690303</v>
      </c>
      <c r="Q96">
        <v>9.1641341098616005E-2</v>
      </c>
    </row>
    <row r="97" spans="1:17" x14ac:dyDescent="0.3">
      <c r="A97" t="s">
        <v>256</v>
      </c>
      <c r="B97" t="s">
        <v>257</v>
      </c>
      <c r="C97" t="s">
        <v>3133</v>
      </c>
      <c r="D97" t="s">
        <v>51</v>
      </c>
      <c r="E97">
        <v>104634.22630076999</v>
      </c>
      <c r="F97">
        <v>2611.65</v>
      </c>
      <c r="G97">
        <v>15.7479224210008</v>
      </c>
      <c r="H97">
        <v>7.3182998325962201</v>
      </c>
      <c r="I97">
        <v>0.50770004404997504</v>
      </c>
      <c r="J97">
        <v>-0.68131458903994502</v>
      </c>
      <c r="K97">
        <v>2407.8208379028101</v>
      </c>
      <c r="L97">
        <v>2180.8609355169801</v>
      </c>
      <c r="M97">
        <v>56.902137987108702</v>
      </c>
      <c r="N97">
        <v>0.92726000563564703</v>
      </c>
      <c r="O97">
        <v>6.4461164397985904</v>
      </c>
      <c r="P97">
        <v>55.173643088440599</v>
      </c>
    </row>
    <row r="98" spans="1:17" x14ac:dyDescent="0.3">
      <c r="A98" t="s">
        <v>258</v>
      </c>
      <c r="B98" t="s">
        <v>259</v>
      </c>
      <c r="C98" t="s">
        <v>3136</v>
      </c>
      <c r="D98" t="s">
        <v>117</v>
      </c>
      <c r="E98">
        <v>103312.79637198</v>
      </c>
      <c r="F98">
        <v>1021.1</v>
      </c>
      <c r="G98">
        <v>21.7254787932558</v>
      </c>
      <c r="H98">
        <v>12.9623070729729</v>
      </c>
      <c r="I98">
        <v>1.9311556827871399</v>
      </c>
      <c r="J98">
        <v>5.7341563617237199</v>
      </c>
      <c r="K98">
        <v>995.62418276309904</v>
      </c>
      <c r="L98">
        <v>908.060784948373</v>
      </c>
      <c r="M98">
        <v>48.829090692323398</v>
      </c>
      <c r="N98">
        <v>1.39319283132184</v>
      </c>
      <c r="O98">
        <v>7.4331603173048499</v>
      </c>
      <c r="P98">
        <v>75.567400275103097</v>
      </c>
      <c r="Q98">
        <v>0.111637091887165</v>
      </c>
    </row>
    <row r="99" spans="1:17" x14ac:dyDescent="0.3">
      <c r="A99" t="s">
        <v>260</v>
      </c>
      <c r="B99" t="s">
        <v>261</v>
      </c>
      <c r="C99" t="s">
        <v>3132</v>
      </c>
      <c r="D99" t="s">
        <v>143</v>
      </c>
      <c r="E99">
        <v>102874.891734</v>
      </c>
      <c r="F99">
        <v>493.4</v>
      </c>
      <c r="G99">
        <v>168.99033724756401</v>
      </c>
      <c r="H99">
        <v>-13.357594934859099</v>
      </c>
      <c r="I99">
        <v>75.825683505510199</v>
      </c>
      <c r="J99">
        <v>1.4675564500312199</v>
      </c>
      <c r="K99">
        <v>535.72784747896901</v>
      </c>
      <c r="L99">
        <v>402.03244582082698</v>
      </c>
      <c r="M99">
        <v>23.993267042058701</v>
      </c>
      <c r="N99">
        <v>0.20783485191589501</v>
      </c>
      <c r="O99">
        <v>31.130928252938698</v>
      </c>
      <c r="P99">
        <v>247.098135772071</v>
      </c>
      <c r="Q99">
        <v>0.21319747173245501</v>
      </c>
    </row>
    <row r="100" spans="1:17" x14ac:dyDescent="0.3">
      <c r="A100" t="s">
        <v>262</v>
      </c>
      <c r="B100" t="s">
        <v>263</v>
      </c>
      <c r="C100" t="s">
        <v>3141</v>
      </c>
      <c r="D100" t="s">
        <v>264</v>
      </c>
      <c r="E100">
        <v>101888.938540406</v>
      </c>
      <c r="F100">
        <v>74.67</v>
      </c>
      <c r="G100">
        <v>137.02779164595501</v>
      </c>
      <c r="H100">
        <v>2.9573138926629099</v>
      </c>
      <c r="I100">
        <v>62.749658638381199</v>
      </c>
      <c r="J100">
        <v>-2.6075573503495102</v>
      </c>
      <c r="K100">
        <v>74.731753131881206</v>
      </c>
      <c r="L100">
        <v>55.367510677842198</v>
      </c>
      <c r="M100">
        <v>23.78519265641</v>
      </c>
      <c r="N100">
        <v>0.56280081807451698</v>
      </c>
      <c r="O100">
        <v>15.2269987946966</v>
      </c>
      <c r="P100">
        <v>183.91634980988499</v>
      </c>
      <c r="Q100">
        <v>0.21041396828035799</v>
      </c>
    </row>
    <row r="101" spans="1:17" x14ac:dyDescent="0.3">
      <c r="A101" t="s">
        <v>265</v>
      </c>
      <c r="B101" t="s">
        <v>266</v>
      </c>
      <c r="C101" t="s">
        <v>3131</v>
      </c>
      <c r="D101" t="s">
        <v>195</v>
      </c>
      <c r="E101">
        <v>101723.987044169</v>
      </c>
      <c r="F101">
        <v>3740.05</v>
      </c>
      <c r="G101">
        <v>59.1885358598756</v>
      </c>
      <c r="H101">
        <v>6.5697979548597001</v>
      </c>
      <c r="I101">
        <v>27.058512973260001</v>
      </c>
      <c r="J101">
        <v>8.2249664802175708</v>
      </c>
      <c r="K101">
        <v>3540.98534011323</v>
      </c>
      <c r="L101">
        <v>2972.5118397605202</v>
      </c>
      <c r="M101">
        <v>53.1299951655161</v>
      </c>
      <c r="N101">
        <v>1.72953027364311</v>
      </c>
      <c r="O101">
        <v>4.0093046884399799</v>
      </c>
      <c r="P101">
        <v>89.657707910750503</v>
      </c>
      <c r="Q101">
        <v>0.118701204602495</v>
      </c>
    </row>
    <row r="102" spans="1:17" x14ac:dyDescent="0.3">
      <c r="A102" t="s">
        <v>267</v>
      </c>
      <c r="B102" t="s">
        <v>268</v>
      </c>
      <c r="C102" t="s">
        <v>3131</v>
      </c>
      <c r="D102" t="s">
        <v>195</v>
      </c>
      <c r="E102">
        <v>101455.965005345</v>
      </c>
      <c r="F102">
        <v>572.45000000000005</v>
      </c>
      <c r="G102">
        <v>-25.6226064390579</v>
      </c>
      <c r="H102">
        <v>-8.35746692433632</v>
      </c>
      <c r="I102">
        <v>2.0175739067078799</v>
      </c>
      <c r="J102">
        <v>-2.9426059943401199</v>
      </c>
      <c r="K102">
        <v>632.16992879083398</v>
      </c>
      <c r="L102">
        <v>591.75345045572703</v>
      </c>
      <c r="M102">
        <v>12.9343367838189</v>
      </c>
      <c r="N102">
        <v>1.56862644818427</v>
      </c>
      <c r="O102">
        <v>17.390165079919601</v>
      </c>
      <c r="P102">
        <v>17.017579721995101</v>
      </c>
      <c r="Q102">
        <v>-8.3038470979209994E-2</v>
      </c>
    </row>
    <row r="103" spans="1:17" x14ac:dyDescent="0.3">
      <c r="A103" t="s">
        <v>269</v>
      </c>
      <c r="B103" t="s">
        <v>270</v>
      </c>
      <c r="C103" t="s">
        <v>3141</v>
      </c>
      <c r="D103" t="s">
        <v>271</v>
      </c>
      <c r="E103">
        <v>100443.42</v>
      </c>
      <c r="F103">
        <v>3623.5</v>
      </c>
      <c r="G103">
        <v>85.017325912307697</v>
      </c>
      <c r="H103">
        <v>-2.8826189937053801</v>
      </c>
      <c r="I103">
        <v>8.4936673390611297</v>
      </c>
      <c r="J103">
        <v>1.1064061760546</v>
      </c>
      <c r="K103">
        <v>3767.9862841908298</v>
      </c>
      <c r="L103">
        <v>3260.6468083669702</v>
      </c>
      <c r="M103">
        <v>33.737065198669299</v>
      </c>
      <c r="N103">
        <v>0.66765476505937704</v>
      </c>
      <c r="O103">
        <v>15.134538429695001</v>
      </c>
      <c r="P103">
        <v>118.408125131852</v>
      </c>
      <c r="Q103">
        <v>0.22370875578854299</v>
      </c>
    </row>
    <row r="104" spans="1:17" x14ac:dyDescent="0.3">
      <c r="A104" t="s">
        <v>272</v>
      </c>
      <c r="B104" t="s">
        <v>273</v>
      </c>
      <c r="C104" t="s">
        <v>3133</v>
      </c>
      <c r="D104" t="s">
        <v>51</v>
      </c>
      <c r="E104">
        <v>100271.7035604</v>
      </c>
      <c r="F104">
        <v>2198.25</v>
      </c>
      <c r="G104">
        <v>62.201424057957603</v>
      </c>
      <c r="H104">
        <v>-0.99757957239210604</v>
      </c>
      <c r="I104">
        <v>27.3905918901322</v>
      </c>
      <c r="J104">
        <v>5.3044505192316898</v>
      </c>
      <c r="K104">
        <v>2108.3379008954198</v>
      </c>
      <c r="L104">
        <v>1742.3820251704799</v>
      </c>
      <c r="M104">
        <v>48.951743920139101</v>
      </c>
      <c r="N104">
        <v>0.73047566499768901</v>
      </c>
      <c r="O104">
        <v>5.1745706812237096</v>
      </c>
      <c r="P104">
        <v>95.747996438112196</v>
      </c>
      <c r="Q104">
        <v>0.11165941219120901</v>
      </c>
    </row>
    <row r="105" spans="1:17" x14ac:dyDescent="0.3">
      <c r="A105" t="s">
        <v>274</v>
      </c>
      <c r="B105" t="s">
        <v>275</v>
      </c>
      <c r="C105" t="s">
        <v>3143</v>
      </c>
      <c r="D105" t="s">
        <v>276</v>
      </c>
      <c r="E105">
        <v>99085.705324449998</v>
      </c>
      <c r="F105">
        <v>10949.9</v>
      </c>
      <c r="G105">
        <v>94.528703598497799</v>
      </c>
      <c r="H105">
        <v>6.4627667056045901</v>
      </c>
      <c r="I105">
        <v>15.2663718138796</v>
      </c>
      <c r="J105">
        <v>1.7352642111837</v>
      </c>
      <c r="K105">
        <v>10887.766786874299</v>
      </c>
      <c r="L105">
        <v>9187.5478371678601</v>
      </c>
      <c r="M105">
        <v>36.418774645474201</v>
      </c>
      <c r="N105">
        <v>0.82786194703726401</v>
      </c>
      <c r="O105">
        <v>21.444031452341999</v>
      </c>
      <c r="P105">
        <v>129.07500967563101</v>
      </c>
      <c r="Q105">
        <v>0.16465863463519201</v>
      </c>
    </row>
    <row r="106" spans="1:17" x14ac:dyDescent="0.3">
      <c r="A106" t="s">
        <v>277</v>
      </c>
      <c r="B106" t="s">
        <v>278</v>
      </c>
      <c r="C106" t="s">
        <v>3130</v>
      </c>
      <c r="D106" t="s">
        <v>279</v>
      </c>
      <c r="E106">
        <v>98182.159499679998</v>
      </c>
      <c r="F106">
        <v>372.2</v>
      </c>
      <c r="G106">
        <v>70.548789611313595</v>
      </c>
      <c r="H106">
        <v>-12.6340964419292</v>
      </c>
      <c r="I106">
        <v>10.292296469503601</v>
      </c>
      <c r="J106">
        <v>0.50464032956771199</v>
      </c>
      <c r="K106">
        <v>407.06218275506899</v>
      </c>
      <c r="L106">
        <v>339.69930115610799</v>
      </c>
      <c r="M106">
        <v>20.7401070929991</v>
      </c>
      <c r="N106">
        <v>1.0270654188730099</v>
      </c>
      <c r="O106">
        <v>23.6835034927458</v>
      </c>
      <c r="P106">
        <v>123.275344931013</v>
      </c>
      <c r="Q106">
        <v>1.0350974660696E-2</v>
      </c>
    </row>
    <row r="107" spans="1:17" x14ac:dyDescent="0.3">
      <c r="A107" t="s">
        <v>280</v>
      </c>
      <c r="B107" t="s">
        <v>281</v>
      </c>
      <c r="C107" t="s">
        <v>3129</v>
      </c>
      <c r="D107" t="s">
        <v>34</v>
      </c>
      <c r="E107">
        <v>97618.348860119993</v>
      </c>
      <c r="F107">
        <v>107.62</v>
      </c>
      <c r="G107">
        <v>15.483677644895501</v>
      </c>
      <c r="H107">
        <v>-0.27802586385785999</v>
      </c>
      <c r="I107">
        <v>-22.512944652118499</v>
      </c>
      <c r="J107">
        <v>1.88448047827</v>
      </c>
      <c r="K107">
        <v>109.570676224568</v>
      </c>
      <c r="L107">
        <v>105.84470262927501</v>
      </c>
      <c r="M107">
        <v>44.754918584643598</v>
      </c>
      <c r="N107">
        <v>1.2565901109658799</v>
      </c>
      <c r="O107">
        <v>19.7732763426872</v>
      </c>
      <c r="P107">
        <v>57.293189125986501</v>
      </c>
      <c r="Q107">
        <v>0.14484784236821399</v>
      </c>
    </row>
    <row r="108" spans="1:17" x14ac:dyDescent="0.3">
      <c r="A108" t="s">
        <v>282</v>
      </c>
      <c r="B108" t="s">
        <v>283</v>
      </c>
      <c r="C108" t="s">
        <v>3133</v>
      </c>
      <c r="D108" t="s">
        <v>284</v>
      </c>
      <c r="E108">
        <v>97393.975265519999</v>
      </c>
      <c r="F108">
        <v>6773.6</v>
      </c>
      <c r="G108">
        <v>5.4980403078581999</v>
      </c>
      <c r="H108">
        <v>1.7339059318224199</v>
      </c>
      <c r="I108">
        <v>-5.9333334269788196</v>
      </c>
      <c r="J108">
        <v>1.2577786324259601</v>
      </c>
      <c r="K108">
        <v>6840.46991671249</v>
      </c>
      <c r="L108">
        <v>6275.6927053896898</v>
      </c>
      <c r="M108">
        <v>24.391618526618998</v>
      </c>
      <c r="N108">
        <v>1.11244277683447</v>
      </c>
      <c r="O108">
        <v>8.0215837959135303</v>
      </c>
      <c r="P108">
        <v>43.326280152348701</v>
      </c>
      <c r="Q108">
        <v>3.6901510238601998E-2</v>
      </c>
    </row>
    <row r="109" spans="1:17" x14ac:dyDescent="0.3">
      <c r="A109" t="s">
        <v>285</v>
      </c>
      <c r="B109" t="s">
        <v>286</v>
      </c>
      <c r="C109" t="s">
        <v>3128</v>
      </c>
      <c r="D109" t="s">
        <v>287</v>
      </c>
      <c r="E109">
        <v>94995.400294079998</v>
      </c>
      <c r="F109">
        <v>10951.2</v>
      </c>
      <c r="G109">
        <v>142.243489753262</v>
      </c>
      <c r="H109">
        <v>-0.216169102690937</v>
      </c>
      <c r="I109">
        <v>13.4259943995587</v>
      </c>
      <c r="J109">
        <v>2.26565614797939</v>
      </c>
      <c r="K109">
        <v>10993.1934346903</v>
      </c>
      <c r="L109">
        <v>8819.7162661367092</v>
      </c>
      <c r="M109">
        <v>35.918495316031098</v>
      </c>
      <c r="N109">
        <v>0.654944252471931</v>
      </c>
      <c r="O109">
        <v>15.229381255022201</v>
      </c>
      <c r="P109">
        <v>183.064516129032</v>
      </c>
      <c r="Q109">
        <v>8.8606293897372998E-2</v>
      </c>
    </row>
    <row r="110" spans="1:17" x14ac:dyDescent="0.3">
      <c r="A110" t="s">
        <v>288</v>
      </c>
      <c r="B110" t="s">
        <v>289</v>
      </c>
      <c r="C110" t="s">
        <v>3140</v>
      </c>
      <c r="D110" t="s">
        <v>48</v>
      </c>
      <c r="E110">
        <v>94967.429712287994</v>
      </c>
      <c r="F110">
        <v>89.94</v>
      </c>
      <c r="G110">
        <v>24.518015778556101</v>
      </c>
      <c r="H110">
        <v>-4.3053008941867699</v>
      </c>
      <c r="I110">
        <v>-4.5396781303733</v>
      </c>
      <c r="J110">
        <v>-1.6646307620163601</v>
      </c>
      <c r="K110">
        <v>94.034476245173806</v>
      </c>
      <c r="L110">
        <v>85.727950893822396</v>
      </c>
      <c r="M110">
        <v>33.245087799021</v>
      </c>
      <c r="N110">
        <v>1.1376195255753601</v>
      </c>
      <c r="O110">
        <v>15.354680898376699</v>
      </c>
      <c r="P110">
        <v>72.961538461538396</v>
      </c>
      <c r="Q110">
        <v>0.11455377553648</v>
      </c>
    </row>
    <row r="111" spans="1:17" x14ac:dyDescent="0.3">
      <c r="A111" t="s">
        <v>290</v>
      </c>
      <c r="B111" t="s">
        <v>291</v>
      </c>
      <c r="C111" t="s">
        <v>3139</v>
      </c>
      <c r="D111" t="s">
        <v>292</v>
      </c>
      <c r="E111">
        <v>94152.924654914998</v>
      </c>
      <c r="F111">
        <v>661.45</v>
      </c>
      <c r="G111">
        <v>33.9965693698027</v>
      </c>
      <c r="H111">
        <v>3.95417670583908</v>
      </c>
      <c r="I111">
        <v>-4.0642546904640096</v>
      </c>
      <c r="J111">
        <v>-0.481820764645985</v>
      </c>
      <c r="K111">
        <v>662.03368899094301</v>
      </c>
      <c r="L111">
        <v>581.87335123718401</v>
      </c>
      <c r="M111">
        <v>27.221642996173902</v>
      </c>
      <c r="N111">
        <v>0.80874836602653899</v>
      </c>
      <c r="O111">
        <v>8.9197974147705796</v>
      </c>
      <c r="P111">
        <v>78.000538213132401</v>
      </c>
      <c r="Q111">
        <v>0.174859108467465</v>
      </c>
    </row>
    <row r="112" spans="1:17" x14ac:dyDescent="0.3">
      <c r="A112" t="s">
        <v>293</v>
      </c>
      <c r="B112" t="s">
        <v>294</v>
      </c>
      <c r="C112" t="s">
        <v>3137</v>
      </c>
      <c r="D112" t="s">
        <v>77</v>
      </c>
      <c r="E112">
        <v>93933.340958159999</v>
      </c>
      <c r="F112">
        <v>26034.2</v>
      </c>
      <c r="G112">
        <v>-26.474349035869299</v>
      </c>
      <c r="H112">
        <v>4.0532700369100096</v>
      </c>
      <c r="I112">
        <v>-10.6252770655602</v>
      </c>
      <c r="J112">
        <v>4.9615339551588402</v>
      </c>
      <c r="K112">
        <v>25870.615708632798</v>
      </c>
      <c r="L112">
        <v>26031.711758982001</v>
      </c>
      <c r="M112">
        <v>52.748511809039599</v>
      </c>
      <c r="N112">
        <v>0.69384681687814798</v>
      </c>
      <c r="O112">
        <v>18.066812116369999</v>
      </c>
      <c r="P112">
        <v>9.8489451476793306</v>
      </c>
      <c r="Q112">
        <v>-5.6383651907116E-2</v>
      </c>
    </row>
    <row r="113" spans="1:17" x14ac:dyDescent="0.3">
      <c r="A113" t="s">
        <v>295</v>
      </c>
      <c r="B113" t="s">
        <v>296</v>
      </c>
      <c r="C113" t="s">
        <v>3134</v>
      </c>
      <c r="D113" t="s">
        <v>103</v>
      </c>
      <c r="E113">
        <v>93589.589278184998</v>
      </c>
      <c r="F113">
        <v>93.17</v>
      </c>
      <c r="G113">
        <v>46.265390429642601</v>
      </c>
      <c r="H113">
        <v>-4.8362495019612499</v>
      </c>
      <c r="I113">
        <v>-12.7192874729217</v>
      </c>
      <c r="J113">
        <v>3.8913886529949102</v>
      </c>
      <c r="K113">
        <v>96.581133160329003</v>
      </c>
      <c r="L113">
        <v>89.629331213023207</v>
      </c>
      <c r="M113">
        <v>40.906909592732902</v>
      </c>
      <c r="N113">
        <v>0.60236635781860304</v>
      </c>
      <c r="O113">
        <v>27.079532038209699</v>
      </c>
      <c r="P113">
        <v>92.5</v>
      </c>
      <c r="Q113">
        <v>0.13471129610242899</v>
      </c>
    </row>
    <row r="114" spans="1:17" x14ac:dyDescent="0.3">
      <c r="A114" t="s">
        <v>297</v>
      </c>
      <c r="B114" t="s">
        <v>298</v>
      </c>
      <c r="C114" t="s">
        <v>3141</v>
      </c>
      <c r="D114" t="s">
        <v>161</v>
      </c>
      <c r="E114">
        <v>93180.015379799996</v>
      </c>
      <c r="F114">
        <v>267.60000000000002</v>
      </c>
      <c r="G114">
        <v>81.098332680035099</v>
      </c>
      <c r="H114">
        <v>-4.2676405947430203</v>
      </c>
      <c r="I114">
        <v>-4.7020687157708503</v>
      </c>
      <c r="J114">
        <v>-1.5795962951862299</v>
      </c>
      <c r="K114">
        <v>282.59291954930399</v>
      </c>
      <c r="L114">
        <v>255.48842024159299</v>
      </c>
      <c r="M114">
        <v>39.101914378545999</v>
      </c>
      <c r="N114">
        <v>1.0817836095584099</v>
      </c>
      <c r="O114">
        <v>25.317638266068698</v>
      </c>
      <c r="P114">
        <v>135.770925110132</v>
      </c>
      <c r="Q114">
        <v>0.156370303171215</v>
      </c>
    </row>
    <row r="115" spans="1:17" x14ac:dyDescent="0.3">
      <c r="A115" t="s">
        <v>299</v>
      </c>
      <c r="B115" t="s">
        <v>300</v>
      </c>
      <c r="C115" t="s">
        <v>3127</v>
      </c>
      <c r="D115" t="s">
        <v>63</v>
      </c>
      <c r="E115">
        <v>93163.961229524997</v>
      </c>
      <c r="F115">
        <v>572.75</v>
      </c>
      <c r="G115">
        <v>163.51764203450901</v>
      </c>
      <c r="H115">
        <v>-25.0136184419902</v>
      </c>
      <c r="I115">
        <v>27.074869174379099</v>
      </c>
      <c r="J115">
        <v>0.20027866378477999</v>
      </c>
      <c r="K115">
        <v>597.40055630454594</v>
      </c>
      <c r="L115">
        <v>470.09449956092698</v>
      </c>
      <c r="M115">
        <v>46.210872855688898</v>
      </c>
      <c r="N115">
        <v>0.59523849036936405</v>
      </c>
      <c r="O115">
        <v>34.072457442164897</v>
      </c>
      <c r="P115">
        <v>196.19893121875501</v>
      </c>
      <c r="Q115">
        <v>0.127519336030958</v>
      </c>
    </row>
    <row r="116" spans="1:17" x14ac:dyDescent="0.3">
      <c r="A116" t="s">
        <v>301</v>
      </c>
      <c r="B116" t="s">
        <v>302</v>
      </c>
      <c r="C116" t="s">
        <v>3134</v>
      </c>
      <c r="D116" t="s">
        <v>86</v>
      </c>
      <c r="E116">
        <v>90870.215350879997</v>
      </c>
      <c r="F116">
        <v>1890.7</v>
      </c>
      <c r="G116">
        <v>129.29102224010899</v>
      </c>
      <c r="H116">
        <v>9.5071967754379294</v>
      </c>
      <c r="I116">
        <v>17.031612420615701</v>
      </c>
      <c r="J116">
        <v>0.203249580565833</v>
      </c>
      <c r="K116">
        <v>1749.9560357918999</v>
      </c>
      <c r="L116">
        <v>1432.2861520798001</v>
      </c>
      <c r="M116">
        <v>59.0994426559133</v>
      </c>
      <c r="N116">
        <v>0.67231320587405896</v>
      </c>
      <c r="O116">
        <v>4.1889247368699296</v>
      </c>
      <c r="P116">
        <v>173.242286292362</v>
      </c>
      <c r="Q116">
        <v>0.16376584414978201</v>
      </c>
    </row>
    <row r="117" spans="1:17" x14ac:dyDescent="0.3">
      <c r="A117" t="s">
        <v>303</v>
      </c>
      <c r="B117" t="s">
        <v>304</v>
      </c>
      <c r="C117" t="s">
        <v>3129</v>
      </c>
      <c r="D117" t="s">
        <v>34</v>
      </c>
      <c r="E117">
        <v>90733.088459999999</v>
      </c>
      <c r="F117">
        <v>118.86</v>
      </c>
      <c r="G117">
        <v>-19.102852221283602</v>
      </c>
      <c r="H117">
        <v>-0.51442667542909903</v>
      </c>
      <c r="I117">
        <v>-36.395928186226499</v>
      </c>
      <c r="J117">
        <v>-2.0807423436043702</v>
      </c>
      <c r="K117">
        <v>125.72328057333</v>
      </c>
      <c r="L117">
        <v>128.22262934465101</v>
      </c>
      <c r="M117">
        <v>28.317186527114401</v>
      </c>
      <c r="N117">
        <v>1.15146199506146</v>
      </c>
      <c r="O117">
        <v>45.1287228672387</v>
      </c>
      <c r="P117">
        <v>30.2575342465753</v>
      </c>
      <c r="Q117">
        <v>0.131137236170113</v>
      </c>
    </row>
    <row r="118" spans="1:17" x14ac:dyDescent="0.3">
      <c r="A118" t="s">
        <v>305</v>
      </c>
      <c r="B118" t="s">
        <v>306</v>
      </c>
      <c r="C118" t="s">
        <v>3129</v>
      </c>
      <c r="D118" t="s">
        <v>227</v>
      </c>
      <c r="E118">
        <v>90134.333922949998</v>
      </c>
      <c r="F118">
        <v>4219.45</v>
      </c>
      <c r="G118">
        <v>29.945068709878001</v>
      </c>
      <c r="H118">
        <v>-3.8833501643269801</v>
      </c>
      <c r="I118">
        <v>2.9555674478655298</v>
      </c>
      <c r="J118">
        <v>-1.8727993132268801</v>
      </c>
      <c r="K118">
        <v>4307.8663679860801</v>
      </c>
      <c r="L118">
        <v>3835.61194970733</v>
      </c>
      <c r="M118">
        <v>31.038375158080701</v>
      </c>
      <c r="N118">
        <v>0.75771586299774696</v>
      </c>
      <c r="O118">
        <v>7.7439002713623797</v>
      </c>
      <c r="P118">
        <v>61.170741023682098</v>
      </c>
      <c r="Q118">
        <v>3.1060968399987E-2</v>
      </c>
    </row>
    <row r="119" spans="1:17" x14ac:dyDescent="0.3">
      <c r="A119" t="s">
        <v>307</v>
      </c>
      <c r="B119" t="s">
        <v>308</v>
      </c>
      <c r="C119" t="s">
        <v>3129</v>
      </c>
      <c r="D119" t="s">
        <v>309</v>
      </c>
      <c r="E119">
        <v>90115.882628674997</v>
      </c>
      <c r="F119">
        <v>83.81</v>
      </c>
      <c r="G119">
        <v>-8.1985106379177495</v>
      </c>
      <c r="H119">
        <v>-8.0815017875077793</v>
      </c>
      <c r="I119">
        <v>-16.5633320438677</v>
      </c>
      <c r="J119">
        <v>-0.161470507128053</v>
      </c>
      <c r="K119">
        <v>90.716280738829198</v>
      </c>
      <c r="L119">
        <v>84.641574231878494</v>
      </c>
      <c r="M119">
        <v>27.273041954377401</v>
      </c>
      <c r="N119">
        <v>0.28290816483391701</v>
      </c>
      <c r="O119">
        <v>28.743586684166502</v>
      </c>
      <c r="P119">
        <v>40.857142857142797</v>
      </c>
      <c r="Q119">
        <v>5.7477954677487002E-2</v>
      </c>
    </row>
    <row r="120" spans="1:17" x14ac:dyDescent="0.3">
      <c r="A120" t="s">
        <v>310</v>
      </c>
      <c r="B120" t="s">
        <v>311</v>
      </c>
      <c r="C120" t="s">
        <v>3133</v>
      </c>
      <c r="D120" t="s">
        <v>284</v>
      </c>
      <c r="E120">
        <v>90053.452729654993</v>
      </c>
      <c r="F120">
        <v>926.35</v>
      </c>
      <c r="G120">
        <v>36.529751999505997</v>
      </c>
      <c r="H120">
        <v>9.2232233692562708</v>
      </c>
      <c r="I120">
        <v>1.51563448693256</v>
      </c>
      <c r="J120">
        <v>-0.74479545661181001</v>
      </c>
      <c r="K120">
        <v>926.18917205195896</v>
      </c>
      <c r="L120">
        <v>828.56387673157599</v>
      </c>
      <c r="M120">
        <v>34.253149113260598</v>
      </c>
      <c r="N120">
        <v>2.3509689517025998</v>
      </c>
      <c r="O120">
        <v>20.688724564149599</v>
      </c>
      <c r="P120">
        <v>71.976236888517604</v>
      </c>
      <c r="Q120">
        <v>0.110489032990601</v>
      </c>
    </row>
    <row r="121" spans="1:17" x14ac:dyDescent="0.3">
      <c r="A121" t="s">
        <v>312</v>
      </c>
      <c r="B121" t="s">
        <v>313</v>
      </c>
      <c r="C121" t="s">
        <v>3131</v>
      </c>
      <c r="D121" t="s">
        <v>195</v>
      </c>
      <c r="E121">
        <v>89363.142741460004</v>
      </c>
      <c r="F121">
        <v>690.2</v>
      </c>
      <c r="G121">
        <v>-7.79432695909607</v>
      </c>
      <c r="H121">
        <v>10.9560741657347</v>
      </c>
      <c r="I121">
        <v>29.323604306118099</v>
      </c>
      <c r="J121">
        <v>4.7345808367430697</v>
      </c>
      <c r="K121">
        <v>672.81768604765296</v>
      </c>
      <c r="L121">
        <v>609.616373226257</v>
      </c>
      <c r="M121">
        <v>47.542741633544502</v>
      </c>
      <c r="N121">
        <v>1.2161270175016501</v>
      </c>
      <c r="O121">
        <v>4.2958562735438903</v>
      </c>
      <c r="P121">
        <v>41.928850503804199</v>
      </c>
      <c r="Q121">
        <v>-1.2381582475724E-2</v>
      </c>
    </row>
    <row r="122" spans="1:17" x14ac:dyDescent="0.3">
      <c r="A122" t="s">
        <v>314</v>
      </c>
      <c r="B122" t="s">
        <v>315</v>
      </c>
      <c r="C122" t="s">
        <v>3127</v>
      </c>
      <c r="D122" t="s">
        <v>18</v>
      </c>
      <c r="E122">
        <v>86581.098216729995</v>
      </c>
      <c r="F122">
        <v>406.9</v>
      </c>
      <c r="G122">
        <v>120.3780702426</v>
      </c>
      <c r="H122">
        <v>-3.1930178662214801</v>
      </c>
      <c r="I122">
        <v>21.135534847122099</v>
      </c>
      <c r="J122">
        <v>2.10648090298863</v>
      </c>
      <c r="K122">
        <v>403.077367570766</v>
      </c>
      <c r="L122">
        <v>342.53746717259099</v>
      </c>
      <c r="M122">
        <v>38.868885447571103</v>
      </c>
      <c r="N122">
        <v>0.81566628188473</v>
      </c>
      <c r="O122">
        <v>12.3494716146473</v>
      </c>
      <c r="P122">
        <v>155.16304347825999</v>
      </c>
      <c r="Q122">
        <v>6.9663252701089001E-2</v>
      </c>
    </row>
    <row r="123" spans="1:17" x14ac:dyDescent="0.3">
      <c r="A123" t="s">
        <v>316</v>
      </c>
      <c r="B123" t="s">
        <v>317</v>
      </c>
      <c r="C123" t="s">
        <v>3133</v>
      </c>
      <c r="D123" t="s">
        <v>51</v>
      </c>
      <c r="E123">
        <v>85148.421939915002</v>
      </c>
      <c r="F123">
        <v>1466.05</v>
      </c>
      <c r="G123">
        <v>37.460557350925498</v>
      </c>
      <c r="H123">
        <v>-4.3764264675558797</v>
      </c>
      <c r="I123">
        <v>19.374268915260298</v>
      </c>
      <c r="J123">
        <v>1.8174838088238601</v>
      </c>
      <c r="K123">
        <v>1472.92214547871</v>
      </c>
      <c r="L123">
        <v>1252.07856504199</v>
      </c>
      <c r="M123">
        <v>38.617180519441099</v>
      </c>
      <c r="N123">
        <v>1.0339029456245099</v>
      </c>
      <c r="O123">
        <v>8.5911121721632995</v>
      </c>
      <c r="P123">
        <v>75.648475408853997</v>
      </c>
      <c r="Q123">
        <v>8.2557555745604E-2</v>
      </c>
    </row>
    <row r="124" spans="1:17" x14ac:dyDescent="0.3">
      <c r="A124" t="s">
        <v>318</v>
      </c>
      <c r="B124" t="s">
        <v>319</v>
      </c>
      <c r="C124" t="s">
        <v>3127</v>
      </c>
      <c r="D124" t="s">
        <v>176</v>
      </c>
      <c r="E124">
        <v>83959.501736220001</v>
      </c>
      <c r="F124">
        <v>763.4</v>
      </c>
      <c r="G124">
        <v>-3.6976520575824399</v>
      </c>
      <c r="H124">
        <v>-7.3348829455865596</v>
      </c>
      <c r="I124">
        <v>-33.538123712755002</v>
      </c>
      <c r="J124">
        <v>1.70836266324941</v>
      </c>
      <c r="K124">
        <v>831.63350403155096</v>
      </c>
      <c r="L124">
        <v>907.51072742483404</v>
      </c>
      <c r="M124">
        <v>28.731830388979599</v>
      </c>
      <c r="N124">
        <v>0.530336049698518</v>
      </c>
      <c r="O124">
        <v>64.972491485459798</v>
      </c>
      <c r="P124">
        <v>46.245210727969301</v>
      </c>
      <c r="Q124">
        <v>-1.6207679536824001E-2</v>
      </c>
    </row>
    <row r="125" spans="1:17" x14ac:dyDescent="0.3">
      <c r="A125" t="s">
        <v>320</v>
      </c>
      <c r="B125" t="s">
        <v>321</v>
      </c>
      <c r="C125" t="s">
        <v>3141</v>
      </c>
      <c r="D125" t="s">
        <v>322</v>
      </c>
      <c r="E125">
        <v>82195.734150000004</v>
      </c>
      <c r="F125">
        <v>4075.35</v>
      </c>
      <c r="G125">
        <v>62.728100678956899</v>
      </c>
      <c r="H125">
        <v>-8.42230415129767</v>
      </c>
      <c r="I125">
        <v>74.540344926733496</v>
      </c>
      <c r="J125">
        <v>0.58622103716618801</v>
      </c>
      <c r="K125">
        <v>4351.38193268943</v>
      </c>
      <c r="L125">
        <v>3465.6307967050702</v>
      </c>
      <c r="M125">
        <v>33.286212624277098</v>
      </c>
      <c r="N125">
        <v>0.53822404931354395</v>
      </c>
      <c r="O125">
        <v>43.791330805942998</v>
      </c>
      <c r="P125">
        <v>133.94661308840401</v>
      </c>
      <c r="Q125">
        <v>0.249717289129153</v>
      </c>
    </row>
    <row r="126" spans="1:17" x14ac:dyDescent="0.3">
      <c r="A126" t="s">
        <v>323</v>
      </c>
      <c r="B126" t="s">
        <v>324</v>
      </c>
      <c r="C126" t="s">
        <v>3138</v>
      </c>
      <c r="D126" t="s">
        <v>325</v>
      </c>
      <c r="E126">
        <v>81581.213623000003</v>
      </c>
      <c r="F126">
        <v>13634</v>
      </c>
      <c r="G126">
        <v>132.39440204273299</v>
      </c>
      <c r="H126">
        <v>6.9687954570236004</v>
      </c>
      <c r="I126">
        <v>67.626718043241098</v>
      </c>
      <c r="J126">
        <v>0.941762851514931</v>
      </c>
      <c r="K126">
        <v>12917.971478028299</v>
      </c>
      <c r="L126">
        <v>9983.8540125099607</v>
      </c>
      <c r="M126">
        <v>45.301559998469898</v>
      </c>
      <c r="N126">
        <v>0.73910145702049002</v>
      </c>
      <c r="O126">
        <v>6.3370984303946001</v>
      </c>
      <c r="P126">
        <v>171.16149562450201</v>
      </c>
      <c r="Q126">
        <v>0.113197761434807</v>
      </c>
    </row>
    <row r="127" spans="1:17" x14ac:dyDescent="0.3">
      <c r="A127" t="s">
        <v>326</v>
      </c>
      <c r="B127" t="s">
        <v>327</v>
      </c>
      <c r="C127" t="s">
        <v>3142</v>
      </c>
      <c r="D127" t="s">
        <v>135</v>
      </c>
      <c r="E127">
        <v>80567.106641439997</v>
      </c>
      <c r="F127">
        <v>2897.45</v>
      </c>
      <c r="G127">
        <v>56.3501463439137</v>
      </c>
      <c r="H127">
        <v>8.0534196357199299</v>
      </c>
      <c r="I127">
        <v>9.1424397645556699</v>
      </c>
      <c r="J127">
        <v>-1.51835609856029</v>
      </c>
      <c r="K127">
        <v>3009.09014322342</v>
      </c>
      <c r="L127">
        <v>2676.6334880550398</v>
      </c>
      <c r="M127">
        <v>35.3039354824406</v>
      </c>
      <c r="N127">
        <v>1.61323870442503</v>
      </c>
      <c r="O127">
        <v>17.437746984417299</v>
      </c>
      <c r="P127">
        <v>89.023713996803295</v>
      </c>
      <c r="Q127">
        <v>8.9610592766379994E-3</v>
      </c>
    </row>
    <row r="128" spans="1:17" x14ac:dyDescent="0.3">
      <c r="A128" t="s">
        <v>328</v>
      </c>
      <c r="B128" t="s">
        <v>329</v>
      </c>
      <c r="C128" t="s">
        <v>3135</v>
      </c>
      <c r="D128" t="s">
        <v>330</v>
      </c>
      <c r="E128">
        <v>78884.117523840003</v>
      </c>
      <c r="F128">
        <v>4078.4</v>
      </c>
      <c r="G128">
        <v>6.9916266509809697</v>
      </c>
      <c r="H128">
        <v>3.1136988592420298</v>
      </c>
      <c r="I128">
        <v>2.2702601553578399</v>
      </c>
      <c r="J128">
        <v>6.0928891134458301</v>
      </c>
      <c r="K128">
        <v>4097.5602004707698</v>
      </c>
      <c r="L128">
        <v>3838.2754553940299</v>
      </c>
      <c r="M128">
        <v>42.650517679123901</v>
      </c>
      <c r="N128">
        <v>1.3341509802848599</v>
      </c>
      <c r="O128">
        <v>14.792565712043899</v>
      </c>
      <c r="P128">
        <v>41.647998610749298</v>
      </c>
      <c r="Q128">
        <v>0.12703951108755099</v>
      </c>
    </row>
    <row r="129" spans="1:17" x14ac:dyDescent="0.3">
      <c r="A129" t="s">
        <v>331</v>
      </c>
      <c r="B129" t="s">
        <v>332</v>
      </c>
      <c r="C129" t="s">
        <v>3128</v>
      </c>
      <c r="D129" t="s">
        <v>287</v>
      </c>
      <c r="E129">
        <v>78659.119353429996</v>
      </c>
      <c r="F129">
        <v>5141.3</v>
      </c>
      <c r="G129">
        <v>51.927662375812901</v>
      </c>
      <c r="H129">
        <v>1.6261185012001</v>
      </c>
      <c r="I129">
        <v>16.4878534215873</v>
      </c>
      <c r="J129">
        <v>-8.9998605295624704E-3</v>
      </c>
      <c r="K129">
        <v>5052.1466554680701</v>
      </c>
      <c r="L129">
        <v>4251.50456950429</v>
      </c>
      <c r="M129">
        <v>33.761079834844899</v>
      </c>
      <c r="N129">
        <v>0.94201874198975499</v>
      </c>
      <c r="O129">
        <v>8.6485908233326008</v>
      </c>
      <c r="P129">
        <v>84.381724286329003</v>
      </c>
      <c r="Q129">
        <v>0.118357315243554</v>
      </c>
    </row>
    <row r="130" spans="1:17" x14ac:dyDescent="0.3">
      <c r="A130" t="s">
        <v>333</v>
      </c>
      <c r="B130" t="s">
        <v>334</v>
      </c>
      <c r="C130" t="s">
        <v>3129</v>
      </c>
      <c r="D130" t="s">
        <v>125</v>
      </c>
      <c r="E130">
        <v>77725.583762630005</v>
      </c>
      <c r="F130">
        <v>1713.55</v>
      </c>
      <c r="G130">
        <v>97.151687784086903</v>
      </c>
      <c r="H130">
        <v>-2.2379398073412601E-2</v>
      </c>
      <c r="I130">
        <v>28.073566298057699</v>
      </c>
      <c r="J130">
        <v>3.8044488983593099</v>
      </c>
      <c r="K130">
        <v>1670.4713591867001</v>
      </c>
      <c r="L130">
        <v>1334.0225424283201</v>
      </c>
      <c r="M130">
        <v>45.412878854514297</v>
      </c>
      <c r="N130">
        <v>2.2029856641924099</v>
      </c>
      <c r="O130">
        <v>14.761751918531701</v>
      </c>
      <c r="P130">
        <v>159.11840314531901</v>
      </c>
      <c r="Q130">
        <v>2.5510031745823E-2</v>
      </c>
    </row>
    <row r="131" spans="1:17" x14ac:dyDescent="0.3">
      <c r="A131" t="s">
        <v>335</v>
      </c>
      <c r="B131" t="s">
        <v>336</v>
      </c>
      <c r="C131" t="s">
        <v>3129</v>
      </c>
      <c r="D131" t="s">
        <v>54</v>
      </c>
      <c r="E131">
        <v>77496.582199184995</v>
      </c>
      <c r="F131">
        <v>1930.35</v>
      </c>
      <c r="G131">
        <v>30.063726993969698</v>
      </c>
      <c r="H131">
        <v>0.84018088951982395</v>
      </c>
      <c r="I131">
        <v>4.7254488645353003</v>
      </c>
      <c r="J131">
        <v>0.95405739323143401</v>
      </c>
      <c r="K131">
        <v>1936.0617366956401</v>
      </c>
      <c r="L131">
        <v>1700.09149454413</v>
      </c>
      <c r="M131">
        <v>33.032213740978001</v>
      </c>
      <c r="N131">
        <v>1.2012258315353299</v>
      </c>
      <c r="O131">
        <v>7.6877250239593797</v>
      </c>
      <c r="P131">
        <v>63.263838964773498</v>
      </c>
      <c r="Q131">
        <v>9.1051886562799997E-4</v>
      </c>
    </row>
    <row r="132" spans="1:17" x14ac:dyDescent="0.3">
      <c r="A132" t="s">
        <v>337</v>
      </c>
      <c r="B132" t="s">
        <v>338</v>
      </c>
      <c r="C132" t="s">
        <v>3142</v>
      </c>
      <c r="D132" t="s">
        <v>135</v>
      </c>
      <c r="E132">
        <v>75412.249018560004</v>
      </c>
      <c r="F132">
        <v>1750.8</v>
      </c>
      <c r="G132">
        <v>150.95642854663799</v>
      </c>
      <c r="H132">
        <v>-1.80618166490776</v>
      </c>
      <c r="I132">
        <v>23.1189719217288</v>
      </c>
      <c r="J132">
        <v>0.66378472650998999</v>
      </c>
      <c r="K132">
        <v>1800.23956111905</v>
      </c>
      <c r="L132">
        <v>1511.29914119267</v>
      </c>
      <c r="M132">
        <v>32.263677167300699</v>
      </c>
      <c r="N132">
        <v>0.69348437280615105</v>
      </c>
      <c r="O132">
        <v>18.505825908156201</v>
      </c>
      <c r="P132">
        <v>188.81557241834301</v>
      </c>
      <c r="Q132">
        <v>0.15136882265000001</v>
      </c>
    </row>
    <row r="133" spans="1:17" x14ac:dyDescent="0.3">
      <c r="A133" t="s">
        <v>339</v>
      </c>
      <c r="B133" t="s">
        <v>340</v>
      </c>
      <c r="C133" t="s">
        <v>3133</v>
      </c>
      <c r="D133" t="s">
        <v>51</v>
      </c>
      <c r="E133">
        <v>74060.354475</v>
      </c>
      <c r="F133">
        <v>6194.15</v>
      </c>
      <c r="G133">
        <v>49.495895246036099</v>
      </c>
      <c r="H133">
        <v>2.38346534741226</v>
      </c>
      <c r="I133">
        <v>16.188217278340201</v>
      </c>
      <c r="J133">
        <v>4.3357570135496299</v>
      </c>
      <c r="K133">
        <v>5915.5580766770599</v>
      </c>
      <c r="L133">
        <v>5232.9595683304196</v>
      </c>
      <c r="M133">
        <v>55.032901101978702</v>
      </c>
      <c r="N133">
        <v>0.82938165553892995</v>
      </c>
      <c r="O133">
        <v>3.9674531614507198</v>
      </c>
      <c r="P133">
        <v>79.696837829996994</v>
      </c>
      <c r="Q133">
        <v>4.0296964183654999E-2</v>
      </c>
    </row>
    <row r="134" spans="1:17" x14ac:dyDescent="0.3">
      <c r="A134" t="s">
        <v>341</v>
      </c>
      <c r="B134" t="s">
        <v>342</v>
      </c>
      <c r="C134" t="s">
        <v>3138</v>
      </c>
      <c r="D134" t="s">
        <v>83</v>
      </c>
      <c r="E134">
        <v>73521.706044254999</v>
      </c>
      <c r="F134">
        <v>712.95</v>
      </c>
      <c r="G134">
        <v>186.20549809566199</v>
      </c>
      <c r="H134">
        <v>14.0556533550269</v>
      </c>
      <c r="I134">
        <v>54.333166444793697</v>
      </c>
      <c r="J134">
        <v>5.8003210805691001</v>
      </c>
      <c r="K134">
        <v>642.568272400154</v>
      </c>
      <c r="L134">
        <v>480.68484076772103</v>
      </c>
      <c r="M134">
        <v>47.622768004241102</v>
      </c>
      <c r="N134">
        <v>1.6714251240510001</v>
      </c>
      <c r="O134">
        <v>10.281225892418799</v>
      </c>
      <c r="P134">
        <v>217.57238307349601</v>
      </c>
      <c r="Q134">
        <v>0.240380426786617</v>
      </c>
    </row>
    <row r="135" spans="1:17" x14ac:dyDescent="0.3">
      <c r="A135" t="s">
        <v>343</v>
      </c>
      <c r="B135" t="s">
        <v>344</v>
      </c>
      <c r="C135" t="s">
        <v>3129</v>
      </c>
      <c r="D135" t="s">
        <v>345</v>
      </c>
      <c r="E135">
        <v>70693.464624810003</v>
      </c>
      <c r="F135">
        <v>743.15</v>
      </c>
      <c r="G135">
        <v>-34.905204006594801</v>
      </c>
      <c r="H135">
        <v>-0.135465197527398</v>
      </c>
      <c r="I135">
        <v>-4.0446661599897897</v>
      </c>
      <c r="J135">
        <v>0.201169506399348</v>
      </c>
      <c r="K135">
        <v>756.08382362488203</v>
      </c>
      <c r="L135">
        <v>745.07302438376098</v>
      </c>
      <c r="M135">
        <v>27.560496900430199</v>
      </c>
      <c r="N135">
        <v>0.99415954389012395</v>
      </c>
      <c r="O135">
        <v>9.9912534481598492</v>
      </c>
      <c r="P135">
        <v>14.6924917046068</v>
      </c>
      <c r="Q135">
        <v>-0.14082088628591</v>
      </c>
    </row>
    <row r="136" spans="1:17" x14ac:dyDescent="0.3">
      <c r="A136" t="s">
        <v>346</v>
      </c>
      <c r="B136" t="s">
        <v>347</v>
      </c>
      <c r="C136" t="s">
        <v>3129</v>
      </c>
      <c r="D136" t="s">
        <v>34</v>
      </c>
      <c r="E136">
        <v>70493.359945634904</v>
      </c>
      <c r="F136">
        <v>523.35</v>
      </c>
      <c r="G136">
        <v>-7.8077748266211904</v>
      </c>
      <c r="H136">
        <v>-4.9285766216307501</v>
      </c>
      <c r="I136">
        <v>-11.701949771317899</v>
      </c>
      <c r="J136">
        <v>0.95004211125573801</v>
      </c>
      <c r="K136">
        <v>537.76056372929202</v>
      </c>
      <c r="L136">
        <v>511.72247524603603</v>
      </c>
      <c r="M136">
        <v>47.941976946421498</v>
      </c>
      <c r="N136">
        <v>1.04795615863465</v>
      </c>
      <c r="O136">
        <v>20.8942390369733</v>
      </c>
      <c r="P136">
        <v>33.883346124328398</v>
      </c>
      <c r="Q136">
        <v>0.16168329274427601</v>
      </c>
    </row>
    <row r="137" spans="1:17" hidden="1" x14ac:dyDescent="0.3">
      <c r="A137" t="s">
        <v>348</v>
      </c>
      <c r="B137" t="s">
        <v>349</v>
      </c>
      <c r="C137" t="s">
        <v>3130</v>
      </c>
      <c r="D137" t="s">
        <v>27</v>
      </c>
      <c r="E137">
        <v>70350</v>
      </c>
      <c r="F137">
        <v>1407</v>
      </c>
      <c r="G137">
        <v>44.2971476766782</v>
      </c>
      <c r="H137">
        <v>16.759371427011999</v>
      </c>
      <c r="I137">
        <v>61.895234224242998</v>
      </c>
      <c r="J137">
        <v>0.633378098983437</v>
      </c>
      <c r="K137">
        <v>1266.66828449748</v>
      </c>
      <c r="M137">
        <v>53.4649898512601</v>
      </c>
      <c r="N137">
        <v>1.0178445737187101</v>
      </c>
      <c r="O137">
        <v>11.442786069651699</v>
      </c>
      <c r="P137">
        <v>86.357615894039697</v>
      </c>
    </row>
    <row r="138" spans="1:17" x14ac:dyDescent="0.3">
      <c r="A138" t="s">
        <v>350</v>
      </c>
      <c r="B138" t="s">
        <v>351</v>
      </c>
      <c r="C138" t="s">
        <v>3139</v>
      </c>
      <c r="D138" t="s">
        <v>125</v>
      </c>
      <c r="E138">
        <v>69820</v>
      </c>
      <c r="F138">
        <v>872.75</v>
      </c>
      <c r="G138">
        <v>-4.7403793403634102</v>
      </c>
      <c r="H138">
        <v>-4.6696202022822</v>
      </c>
      <c r="I138">
        <v>-23.666901170723001</v>
      </c>
      <c r="J138">
        <v>2.2033783551043</v>
      </c>
      <c r="K138">
        <v>934.12948644818402</v>
      </c>
      <c r="L138">
        <v>923.923435278542</v>
      </c>
      <c r="M138">
        <v>29.166088045600201</v>
      </c>
      <c r="N138">
        <v>0.98073082360935004</v>
      </c>
      <c r="O138">
        <v>30.495560011458</v>
      </c>
      <c r="P138">
        <v>37.3220045629769</v>
      </c>
      <c r="Q138">
        <v>-5.7596438465058998E-2</v>
      </c>
    </row>
    <row r="139" spans="1:17" x14ac:dyDescent="0.3">
      <c r="A139" t="s">
        <v>352</v>
      </c>
      <c r="B139" t="s">
        <v>353</v>
      </c>
      <c r="C139" t="s">
        <v>3143</v>
      </c>
      <c r="D139" t="s">
        <v>167</v>
      </c>
      <c r="E139">
        <v>69670.208743875002</v>
      </c>
      <c r="F139">
        <v>2350.35</v>
      </c>
      <c r="G139">
        <v>-24.106934630742899</v>
      </c>
      <c r="H139">
        <v>-5.0835638093226603</v>
      </c>
      <c r="I139">
        <v>-20.409080743546301</v>
      </c>
      <c r="J139">
        <v>2.8622915199183301</v>
      </c>
      <c r="K139">
        <v>2469.53195890899</v>
      </c>
      <c r="L139">
        <v>2430.6862820656602</v>
      </c>
      <c r="M139">
        <v>26.234705469449601</v>
      </c>
      <c r="N139">
        <v>1.4395193302157601</v>
      </c>
      <c r="O139">
        <v>14.619099283085401</v>
      </c>
      <c r="P139">
        <v>12.875495257533901</v>
      </c>
      <c r="Q139">
        <v>-5.5855473923338998E-2</v>
      </c>
    </row>
    <row r="140" spans="1:17" x14ac:dyDescent="0.3">
      <c r="A140" t="s">
        <v>354</v>
      </c>
      <c r="B140" t="s">
        <v>355</v>
      </c>
      <c r="C140" t="s">
        <v>3143</v>
      </c>
      <c r="D140" t="s">
        <v>167</v>
      </c>
      <c r="E140">
        <v>69589.02012365</v>
      </c>
      <c r="F140">
        <v>4587.25</v>
      </c>
      <c r="G140">
        <v>6.4499122792016497</v>
      </c>
      <c r="H140">
        <v>3.4968556484177298</v>
      </c>
      <c r="I140">
        <v>9.1372288887280799</v>
      </c>
      <c r="J140">
        <v>4.6723885563725602</v>
      </c>
      <c r="K140">
        <v>4462.6454737191498</v>
      </c>
      <c r="L140">
        <v>3987.27028234725</v>
      </c>
      <c r="M140">
        <v>40.252985260497603</v>
      </c>
      <c r="N140">
        <v>0.68720433343506204</v>
      </c>
      <c r="O140">
        <v>4.7261431140661596</v>
      </c>
      <c r="P140">
        <v>42.461180124223503</v>
      </c>
      <c r="Q140">
        <v>2.1405450291414E-2</v>
      </c>
    </row>
    <row r="141" spans="1:17" x14ac:dyDescent="0.3">
      <c r="A141" t="s">
        <v>356</v>
      </c>
      <c r="B141" t="s">
        <v>357</v>
      </c>
      <c r="C141" t="s">
        <v>3136</v>
      </c>
      <c r="D141" t="s">
        <v>358</v>
      </c>
      <c r="E141">
        <v>69326.411987600004</v>
      </c>
      <c r="F141">
        <v>236.56</v>
      </c>
      <c r="G141">
        <v>33.547911343879697</v>
      </c>
      <c r="H141">
        <v>13.188315905543501</v>
      </c>
      <c r="I141">
        <v>-1.98926802911589</v>
      </c>
      <c r="J141">
        <v>5.2137151225456302</v>
      </c>
      <c r="K141">
        <v>227.665998643021</v>
      </c>
      <c r="L141">
        <v>221.22678207390899</v>
      </c>
      <c r="M141">
        <v>62.803954280270602</v>
      </c>
      <c r="N141">
        <v>1.8079874527400299</v>
      </c>
      <c r="O141">
        <v>21.047514372675</v>
      </c>
      <c r="P141">
        <v>68.190543903305993</v>
      </c>
      <c r="Q141">
        <v>9.8928747500266007E-2</v>
      </c>
    </row>
    <row r="142" spans="1:17" x14ac:dyDescent="0.3">
      <c r="A142" t="s">
        <v>359</v>
      </c>
      <c r="B142" t="s">
        <v>360</v>
      </c>
      <c r="C142" t="s">
        <v>3129</v>
      </c>
      <c r="D142" t="s">
        <v>24</v>
      </c>
      <c r="E142">
        <v>68806.413145700004</v>
      </c>
      <c r="F142">
        <v>21.95</v>
      </c>
      <c r="G142">
        <v>-1.08546665082465</v>
      </c>
      <c r="H142">
        <v>-6.1292278032569403</v>
      </c>
      <c r="I142">
        <v>-22.951048731260201</v>
      </c>
      <c r="J142">
        <v>0.57782447999727804</v>
      </c>
      <c r="K142">
        <v>23.4788381042009</v>
      </c>
      <c r="L142">
        <v>23.0952375125675</v>
      </c>
      <c r="M142">
        <v>19.218808408962602</v>
      </c>
      <c r="N142">
        <v>0.41388073212458598</v>
      </c>
      <c r="O142">
        <v>49.658314350797198</v>
      </c>
      <c r="P142">
        <v>39.808917197452203</v>
      </c>
      <c r="Q142">
        <v>5.0091742806142002E-2</v>
      </c>
    </row>
    <row r="143" spans="1:17" x14ac:dyDescent="0.3">
      <c r="A143" t="s">
        <v>361</v>
      </c>
      <c r="B143" t="s">
        <v>362</v>
      </c>
      <c r="C143" t="s">
        <v>3135</v>
      </c>
      <c r="D143" t="s">
        <v>117</v>
      </c>
      <c r="E143">
        <v>68618.452584159997</v>
      </c>
      <c r="F143">
        <v>1473.8</v>
      </c>
      <c r="G143">
        <v>10.2180393675406</v>
      </c>
      <c r="H143">
        <v>-5.0041284059000004</v>
      </c>
      <c r="I143">
        <v>16.902594355439199</v>
      </c>
      <c r="J143">
        <v>1.66987959579909</v>
      </c>
      <c r="K143">
        <v>1572.0628530430499</v>
      </c>
      <c r="L143">
        <v>1422.07485381575</v>
      </c>
      <c r="M143">
        <v>21.045667214902899</v>
      </c>
      <c r="N143">
        <v>1.0146177940398</v>
      </c>
      <c r="O143">
        <v>22.438594110462699</v>
      </c>
      <c r="P143">
        <v>47.041803851142298</v>
      </c>
      <c r="Q143">
        <v>8.3431571294282997E-2</v>
      </c>
    </row>
    <row r="144" spans="1:17" x14ac:dyDescent="0.3">
      <c r="A144" t="s">
        <v>363</v>
      </c>
      <c r="B144" t="s">
        <v>364</v>
      </c>
      <c r="C144" t="s">
        <v>3140</v>
      </c>
      <c r="D144" t="s">
        <v>95</v>
      </c>
      <c r="E144">
        <v>68321.072071054994</v>
      </c>
      <c r="F144">
        <v>330.95</v>
      </c>
      <c r="G144">
        <v>71.934810811690397</v>
      </c>
      <c r="H144">
        <v>6.5914572855503497</v>
      </c>
      <c r="I144">
        <v>20.4606421587158</v>
      </c>
      <c r="J144">
        <v>0.76268627531097399</v>
      </c>
      <c r="K144">
        <v>327.007093252922</v>
      </c>
      <c r="L144">
        <v>275.67017703200401</v>
      </c>
      <c r="M144">
        <v>42.524173928596099</v>
      </c>
      <c r="N144">
        <v>1.1597531212221499</v>
      </c>
      <c r="O144">
        <v>9.0648134159238598</v>
      </c>
      <c r="P144">
        <v>107.75266792215901</v>
      </c>
    </row>
    <row r="145" spans="1:17" x14ac:dyDescent="0.3">
      <c r="A145" t="s">
        <v>365</v>
      </c>
      <c r="B145" t="s">
        <v>366</v>
      </c>
      <c r="C145" t="s">
        <v>3130</v>
      </c>
      <c r="D145" t="s">
        <v>27</v>
      </c>
      <c r="E145">
        <v>68236.120490560003</v>
      </c>
      <c r="F145">
        <v>9.7899999999999991</v>
      </c>
      <c r="G145">
        <v>-43.199562314478499</v>
      </c>
      <c r="H145">
        <v>-33.818478373147499</v>
      </c>
      <c r="I145">
        <v>-37.770325839693903</v>
      </c>
      <c r="J145">
        <v>-2.70191929622559</v>
      </c>
      <c r="K145">
        <v>13.3371057346236</v>
      </c>
      <c r="L145">
        <v>13.8908972390537</v>
      </c>
      <c r="M145">
        <v>18.863907808143601</v>
      </c>
      <c r="N145">
        <v>1.29988810437741</v>
      </c>
      <c r="O145">
        <v>95.914198161389194</v>
      </c>
      <c r="P145">
        <v>1.6614745586708</v>
      </c>
      <c r="Q145">
        <v>-8.0567211159449995E-3</v>
      </c>
    </row>
    <row r="146" spans="1:17" x14ac:dyDescent="0.3">
      <c r="A146" t="s">
        <v>367</v>
      </c>
      <c r="B146" t="s">
        <v>368</v>
      </c>
      <c r="C146" t="s">
        <v>3143</v>
      </c>
      <c r="D146" t="s">
        <v>276</v>
      </c>
      <c r="E146">
        <v>68195.823237489996</v>
      </c>
      <c r="F146">
        <v>7996.3</v>
      </c>
      <c r="G146">
        <v>5.2127103351421002</v>
      </c>
      <c r="H146">
        <v>15.4594482556545</v>
      </c>
      <c r="I146">
        <v>2.5229190133638499</v>
      </c>
      <c r="J146">
        <v>0.16630291928243601</v>
      </c>
      <c r="K146">
        <v>7996.56882131783</v>
      </c>
      <c r="L146">
        <v>7348.5329608213297</v>
      </c>
      <c r="M146">
        <v>38.218415886837001</v>
      </c>
      <c r="N146">
        <v>0.84404239545612803</v>
      </c>
      <c r="O146">
        <v>24.245588584720402</v>
      </c>
      <c r="P146">
        <v>50.165258215962403</v>
      </c>
      <c r="Q146">
        <v>0.12524847849394299</v>
      </c>
    </row>
    <row r="147" spans="1:17" x14ac:dyDescent="0.3">
      <c r="A147" t="s">
        <v>369</v>
      </c>
      <c r="B147" t="s">
        <v>370</v>
      </c>
      <c r="C147" t="s">
        <v>3129</v>
      </c>
      <c r="D147" t="s">
        <v>43</v>
      </c>
      <c r="E147">
        <v>67465.452000000005</v>
      </c>
      <c r="F147">
        <v>384.55</v>
      </c>
      <c r="G147">
        <v>47.5356511630009</v>
      </c>
      <c r="H147">
        <v>-4.3906338703998298</v>
      </c>
      <c r="I147">
        <v>1.7669014374804499</v>
      </c>
      <c r="J147">
        <v>0.94992209426132401</v>
      </c>
      <c r="K147">
        <v>394.85030305980803</v>
      </c>
      <c r="L147">
        <v>357.18660373815601</v>
      </c>
      <c r="M147">
        <v>34.483543373256303</v>
      </c>
      <c r="N147">
        <v>0.444140829718494</v>
      </c>
      <c r="O147">
        <v>21.6486802756468</v>
      </c>
      <c r="P147">
        <v>81.263257129389501</v>
      </c>
      <c r="Q147">
        <v>0.110530169557601</v>
      </c>
    </row>
    <row r="148" spans="1:17" x14ac:dyDescent="0.3">
      <c r="A148" t="s">
        <v>371</v>
      </c>
      <c r="B148" t="s">
        <v>372</v>
      </c>
      <c r="C148" t="s">
        <v>3138</v>
      </c>
      <c r="D148" t="s">
        <v>100</v>
      </c>
      <c r="E148">
        <v>67260.603047055003</v>
      </c>
      <c r="F148">
        <v>576.95000000000005</v>
      </c>
      <c r="G148">
        <v>-25.7209335831534</v>
      </c>
      <c r="H148">
        <v>4.3311485112439501</v>
      </c>
      <c r="I148">
        <v>-7.8279051230854897</v>
      </c>
      <c r="J148">
        <v>1.21427001539209</v>
      </c>
      <c r="K148">
        <v>583.47259348377895</v>
      </c>
      <c r="L148">
        <v>553.84060582189295</v>
      </c>
      <c r="M148">
        <v>21.129988469059299</v>
      </c>
      <c r="N148">
        <v>1.22493422801662</v>
      </c>
      <c r="O148">
        <v>9.10824161539127</v>
      </c>
      <c r="P148">
        <v>31.423690205011301</v>
      </c>
      <c r="Q148">
        <v>-8.1993077434834999E-2</v>
      </c>
    </row>
    <row r="149" spans="1:17" x14ac:dyDescent="0.3">
      <c r="A149" t="s">
        <v>373</v>
      </c>
      <c r="B149" t="s">
        <v>374</v>
      </c>
      <c r="C149" t="s">
        <v>3141</v>
      </c>
      <c r="D149" t="s">
        <v>375</v>
      </c>
      <c r="E149">
        <v>67117.187301900005</v>
      </c>
      <c r="F149">
        <v>5283.7</v>
      </c>
      <c r="G149">
        <v>4.8987701017526204</v>
      </c>
      <c r="H149">
        <v>0.315208629505003</v>
      </c>
      <c r="I149">
        <v>14.904234653809301</v>
      </c>
      <c r="J149">
        <v>2.6163777527237801</v>
      </c>
      <c r="K149">
        <v>5361.1018921453497</v>
      </c>
      <c r="L149">
        <v>4962.44264310178</v>
      </c>
      <c r="M149">
        <v>46.962562420738799</v>
      </c>
      <c r="N149">
        <v>0.92516713638338199</v>
      </c>
      <c r="O149">
        <v>22.262808259363698</v>
      </c>
      <c r="P149">
        <v>46.728686475978897</v>
      </c>
      <c r="Q149">
        <v>7.7220550564866999E-2</v>
      </c>
    </row>
    <row r="150" spans="1:17" x14ac:dyDescent="0.3">
      <c r="A150" t="s">
        <v>376</v>
      </c>
      <c r="B150" t="s">
        <v>377</v>
      </c>
      <c r="C150" t="s">
        <v>3141</v>
      </c>
      <c r="D150" t="s">
        <v>202</v>
      </c>
      <c r="E150">
        <v>66184.134373763998</v>
      </c>
      <c r="F150">
        <v>225.39</v>
      </c>
      <c r="G150">
        <v>1.6191562742040799</v>
      </c>
      <c r="H150">
        <v>-6.3763123319173003</v>
      </c>
      <c r="I150">
        <v>19.1795778211923</v>
      </c>
      <c r="J150">
        <v>0.27320254491642898</v>
      </c>
      <c r="K150">
        <v>241.172121260876</v>
      </c>
      <c r="L150">
        <v>215.14271722871899</v>
      </c>
      <c r="M150">
        <v>23.450778033161502</v>
      </c>
      <c r="N150">
        <v>0.94631018306367298</v>
      </c>
      <c r="O150">
        <v>17.418696481653999</v>
      </c>
      <c r="P150">
        <v>43.059346239288999</v>
      </c>
      <c r="Q150">
        <v>5.6230257749042001E-2</v>
      </c>
    </row>
    <row r="151" spans="1:17" x14ac:dyDescent="0.3">
      <c r="A151" t="s">
        <v>378</v>
      </c>
      <c r="B151" t="s">
        <v>379</v>
      </c>
      <c r="C151" t="s">
        <v>3142</v>
      </c>
      <c r="D151" t="s">
        <v>135</v>
      </c>
      <c r="E151">
        <v>65753.828539080001</v>
      </c>
      <c r="F151">
        <v>1808.4</v>
      </c>
      <c r="G151">
        <v>32.6041145951692</v>
      </c>
      <c r="H151">
        <v>6.29727326090884</v>
      </c>
      <c r="I151">
        <v>6.5694277608612799</v>
      </c>
      <c r="J151">
        <v>-1.46468997364287</v>
      </c>
      <c r="K151">
        <v>1803.4848728352299</v>
      </c>
      <c r="L151">
        <v>1616.84821200889</v>
      </c>
      <c r="M151">
        <v>35.193797418074801</v>
      </c>
      <c r="N151">
        <v>1.0049858036770301</v>
      </c>
      <c r="O151">
        <v>8.9360760893607498</v>
      </c>
      <c r="P151">
        <v>72.0483303206165</v>
      </c>
      <c r="Q151">
        <v>8.2671106208830003E-2</v>
      </c>
    </row>
    <row r="152" spans="1:17" x14ac:dyDescent="0.3">
      <c r="A152" t="s">
        <v>380</v>
      </c>
      <c r="B152" t="s">
        <v>381</v>
      </c>
      <c r="C152" t="s">
        <v>3136</v>
      </c>
      <c r="D152" t="s">
        <v>117</v>
      </c>
      <c r="E152">
        <v>64104.3826758</v>
      </c>
      <c r="F152">
        <v>778.5</v>
      </c>
      <c r="G152">
        <v>28.095837360978901</v>
      </c>
      <c r="H152">
        <v>8.4889731331577707</v>
      </c>
      <c r="I152">
        <v>-1.02942799593294</v>
      </c>
      <c r="J152">
        <v>3.4658811928787001</v>
      </c>
      <c r="K152">
        <v>752.93553878500302</v>
      </c>
      <c r="L152">
        <v>682.95406642336195</v>
      </c>
      <c r="M152">
        <v>56.089056654381302</v>
      </c>
      <c r="N152">
        <v>0.88401751320561806</v>
      </c>
      <c r="O152">
        <v>8.9274245343609504</v>
      </c>
      <c r="P152">
        <v>82.254477349877007</v>
      </c>
      <c r="Q152">
        <v>0.176875491764797</v>
      </c>
    </row>
    <row r="153" spans="1:17" x14ac:dyDescent="0.3">
      <c r="A153" t="s">
        <v>382</v>
      </c>
      <c r="B153" t="s">
        <v>383</v>
      </c>
      <c r="C153" t="s">
        <v>3135</v>
      </c>
      <c r="D153" t="s">
        <v>190</v>
      </c>
      <c r="E153">
        <v>60489.52029</v>
      </c>
      <c r="F153">
        <v>3870</v>
      </c>
      <c r="G153">
        <v>-8.38276050397128</v>
      </c>
      <c r="H153">
        <v>2.9262282698698998</v>
      </c>
      <c r="I153">
        <v>6.4058676006226003</v>
      </c>
      <c r="J153">
        <v>5.2647779961449599</v>
      </c>
      <c r="K153">
        <v>3952.4820433763498</v>
      </c>
      <c r="L153">
        <v>3733.05686821176</v>
      </c>
      <c r="M153">
        <v>46.1872110085041</v>
      </c>
      <c r="N153">
        <v>0.47336234953887302</v>
      </c>
      <c r="O153">
        <v>27.932816537467701</v>
      </c>
      <c r="P153">
        <v>48.150983845034801</v>
      </c>
      <c r="Q153">
        <v>0.11276271159112</v>
      </c>
    </row>
    <row r="154" spans="1:17" x14ac:dyDescent="0.3">
      <c r="A154" t="s">
        <v>384</v>
      </c>
      <c r="B154" t="s">
        <v>385</v>
      </c>
      <c r="C154" t="s">
        <v>3138</v>
      </c>
      <c r="D154" t="s">
        <v>325</v>
      </c>
      <c r="E154">
        <v>59876.902550400002</v>
      </c>
      <c r="F154">
        <v>1809.6</v>
      </c>
      <c r="G154">
        <v>78.690380805108404</v>
      </c>
      <c r="H154">
        <v>3.8424120107769402</v>
      </c>
      <c r="I154">
        <v>37.473868640101202</v>
      </c>
      <c r="J154">
        <v>3.34119003177759</v>
      </c>
      <c r="K154">
        <v>1741.1536863086601</v>
      </c>
      <c r="L154">
        <v>1408.3205930902</v>
      </c>
      <c r="M154">
        <v>34.154574019996403</v>
      </c>
      <c r="N154">
        <v>0.80992065757407405</v>
      </c>
      <c r="O154">
        <v>7.47679045092839</v>
      </c>
      <c r="P154">
        <v>124.321309036816</v>
      </c>
      <c r="Q154">
        <v>2.7148130848285001E-2</v>
      </c>
    </row>
    <row r="155" spans="1:17" x14ac:dyDescent="0.3">
      <c r="A155" t="s">
        <v>386</v>
      </c>
      <c r="B155" t="s">
        <v>387</v>
      </c>
      <c r="C155" t="s">
        <v>3142</v>
      </c>
      <c r="D155" t="s">
        <v>135</v>
      </c>
      <c r="E155">
        <v>59783.026277659999</v>
      </c>
      <c r="F155">
        <v>1672.3</v>
      </c>
      <c r="G155">
        <v>55.843182135506297</v>
      </c>
      <c r="H155">
        <v>-7.88798276855408</v>
      </c>
      <c r="I155">
        <v>6.2280838239381602</v>
      </c>
      <c r="J155">
        <v>-3.1565876335259899</v>
      </c>
      <c r="K155">
        <v>1769.42138301112</v>
      </c>
      <c r="L155">
        <v>1557.25513242786</v>
      </c>
      <c r="M155">
        <v>34.089015756377499</v>
      </c>
      <c r="N155">
        <v>1.34344285007415</v>
      </c>
      <c r="O155">
        <v>23.691921305985701</v>
      </c>
      <c r="P155">
        <v>93.547640403923495</v>
      </c>
      <c r="Q155">
        <v>0.165421392416088</v>
      </c>
    </row>
    <row r="156" spans="1:17" x14ac:dyDescent="0.3">
      <c r="A156" t="s">
        <v>388</v>
      </c>
      <c r="B156" t="s">
        <v>389</v>
      </c>
      <c r="C156" t="s">
        <v>3135</v>
      </c>
      <c r="D156" t="s">
        <v>190</v>
      </c>
      <c r="E156">
        <v>59776.19790295</v>
      </c>
      <c r="F156">
        <v>1041.0999999999999</v>
      </c>
      <c r="G156">
        <v>45.090091354777201</v>
      </c>
      <c r="H156">
        <v>-9.2642325571110504</v>
      </c>
      <c r="I156">
        <v>31.6496659332389</v>
      </c>
      <c r="J156">
        <v>-4.79582088729269</v>
      </c>
      <c r="K156">
        <v>1074.6995127913899</v>
      </c>
      <c r="L156">
        <v>897.77740100594099</v>
      </c>
      <c r="M156">
        <v>30.742793653401101</v>
      </c>
      <c r="N156">
        <v>0.83937401661080402</v>
      </c>
      <c r="O156">
        <v>20.545576793775801</v>
      </c>
      <c r="P156">
        <v>89.773970105723606</v>
      </c>
      <c r="Q156">
        <v>0.114025514208084</v>
      </c>
    </row>
    <row r="157" spans="1:17" x14ac:dyDescent="0.3">
      <c r="A157" t="s">
        <v>390</v>
      </c>
      <c r="B157" t="s">
        <v>391</v>
      </c>
      <c r="C157" t="s">
        <v>3133</v>
      </c>
      <c r="D157" t="s">
        <v>51</v>
      </c>
      <c r="E157">
        <v>59720.207052409998</v>
      </c>
      <c r="F157">
        <v>28104.55</v>
      </c>
      <c r="G157">
        <v>-5.5223470981371898</v>
      </c>
      <c r="H157">
        <v>-3.8445072706003902</v>
      </c>
      <c r="I157">
        <v>-5.4728710919641301</v>
      </c>
      <c r="J157">
        <v>1.3023772639315001</v>
      </c>
      <c r="K157">
        <v>28629.265510183301</v>
      </c>
      <c r="L157">
        <v>27038.0032154931</v>
      </c>
      <c r="M157">
        <v>33.279267573129999</v>
      </c>
      <c r="N157">
        <v>0.64935177860119897</v>
      </c>
      <c r="O157">
        <v>8.5980739773453099</v>
      </c>
      <c r="P157">
        <v>27.747954545454501</v>
      </c>
      <c r="Q157">
        <v>1.7658742862890001E-3</v>
      </c>
    </row>
    <row r="158" spans="1:17" x14ac:dyDescent="0.3">
      <c r="A158" t="s">
        <v>392</v>
      </c>
      <c r="B158" t="s">
        <v>393</v>
      </c>
      <c r="C158" t="s">
        <v>3129</v>
      </c>
      <c r="D158" t="s">
        <v>143</v>
      </c>
      <c r="E158">
        <v>59576.992473195998</v>
      </c>
      <c r="F158">
        <v>221.66</v>
      </c>
      <c r="G158">
        <v>240.73158761274101</v>
      </c>
      <c r="H158">
        <v>-4.4413812774033703</v>
      </c>
      <c r="I158">
        <v>28.877395452801501</v>
      </c>
      <c r="J158">
        <v>3.7716210811022099</v>
      </c>
      <c r="K158">
        <v>232.41520792159</v>
      </c>
      <c r="L158">
        <v>182.37136896075501</v>
      </c>
      <c r="M158">
        <v>35.3347548347624</v>
      </c>
      <c r="N158">
        <v>0.25099965981995298</v>
      </c>
      <c r="O158">
        <v>39.853830190381601</v>
      </c>
      <c r="P158">
        <v>373.63247863247801</v>
      </c>
    </row>
    <row r="159" spans="1:17" x14ac:dyDescent="0.3">
      <c r="A159" t="s">
        <v>394</v>
      </c>
      <c r="B159" t="s">
        <v>395</v>
      </c>
      <c r="C159" t="s">
        <v>3141</v>
      </c>
      <c r="D159" t="s">
        <v>161</v>
      </c>
      <c r="E159">
        <v>59400.03659625</v>
      </c>
      <c r="F159">
        <v>14015.5</v>
      </c>
      <c r="G159">
        <v>221.88295817534899</v>
      </c>
      <c r="H159">
        <v>22.311457154104701</v>
      </c>
      <c r="I159">
        <v>92.703316404453602</v>
      </c>
      <c r="J159">
        <v>7.8544702637032904</v>
      </c>
      <c r="K159">
        <v>12498.714582692301</v>
      </c>
      <c r="L159">
        <v>9812.4454063520407</v>
      </c>
      <c r="M159">
        <v>66.765975142140903</v>
      </c>
      <c r="N159">
        <v>1.19100869867882</v>
      </c>
      <c r="O159">
        <v>5.95376547393957</v>
      </c>
      <c r="P159">
        <v>259.74999358299698</v>
      </c>
      <c r="Q159">
        <v>0.181978781891632</v>
      </c>
    </row>
    <row r="160" spans="1:17" x14ac:dyDescent="0.3">
      <c r="A160" t="s">
        <v>396</v>
      </c>
      <c r="B160" t="s">
        <v>397</v>
      </c>
      <c r="C160" t="s">
        <v>3129</v>
      </c>
      <c r="D160" t="s">
        <v>398</v>
      </c>
      <c r="E160">
        <v>59352.051191603001</v>
      </c>
      <c r="F160">
        <v>227.83</v>
      </c>
      <c r="G160">
        <v>1.11591809707172</v>
      </c>
      <c r="H160">
        <v>5.9452896157124799</v>
      </c>
      <c r="I160">
        <v>-0.26444730243622899</v>
      </c>
      <c r="J160">
        <v>2.90512206759167</v>
      </c>
      <c r="K160">
        <v>225.537123422923</v>
      </c>
      <c r="L160">
        <v>209.59477379526001</v>
      </c>
      <c r="M160">
        <v>41.452361074183202</v>
      </c>
      <c r="N160">
        <v>1.30500036657038</v>
      </c>
      <c r="O160">
        <v>8.3702760830443701</v>
      </c>
      <c r="P160">
        <v>46.987096774193503</v>
      </c>
      <c r="Q160">
        <v>9.0118615368891999E-2</v>
      </c>
    </row>
    <row r="161" spans="1:17" x14ac:dyDescent="0.3">
      <c r="A161" t="s">
        <v>399</v>
      </c>
      <c r="B161" t="s">
        <v>400</v>
      </c>
      <c r="C161" t="s">
        <v>3130</v>
      </c>
      <c r="D161" t="s">
        <v>27</v>
      </c>
      <c r="E161">
        <v>59338.425000000003</v>
      </c>
      <c r="F161">
        <v>2082.0500000000002</v>
      </c>
      <c r="G161">
        <v>-17.000788076878401</v>
      </c>
      <c r="H161">
        <v>10.489626304222201</v>
      </c>
      <c r="I161">
        <v>-9.9129226174150595</v>
      </c>
      <c r="J161">
        <v>4.9659379017070604</v>
      </c>
      <c r="K161">
        <v>1983.7460635155501</v>
      </c>
      <c r="L161">
        <v>1855.4790207865799</v>
      </c>
      <c r="M161">
        <v>50.853896966023697</v>
      </c>
      <c r="N161">
        <v>1.56978295000634</v>
      </c>
      <c r="O161">
        <v>4.4643500396243896</v>
      </c>
      <c r="P161">
        <v>34.900220292859899</v>
      </c>
      <c r="Q161">
        <v>2.83760111064E-2</v>
      </c>
    </row>
    <row r="162" spans="1:17" x14ac:dyDescent="0.3">
      <c r="A162" t="s">
        <v>401</v>
      </c>
      <c r="B162" t="s">
        <v>402</v>
      </c>
      <c r="C162" t="s">
        <v>3131</v>
      </c>
      <c r="D162" t="s">
        <v>403</v>
      </c>
      <c r="E162">
        <v>59081.17995813</v>
      </c>
      <c r="F162">
        <v>1632.1</v>
      </c>
      <c r="G162">
        <v>3.83307095893203</v>
      </c>
      <c r="H162">
        <v>-13.4899567125878</v>
      </c>
      <c r="I162">
        <v>7.0959352649796203</v>
      </c>
      <c r="J162">
        <v>1.2851995590767</v>
      </c>
      <c r="K162">
        <v>1761.8079997503801</v>
      </c>
      <c r="L162">
        <v>1590.79882409318</v>
      </c>
      <c r="M162">
        <v>17.694203397530298</v>
      </c>
      <c r="N162">
        <v>0.57030628652878101</v>
      </c>
      <c r="O162">
        <v>22.0635990441762</v>
      </c>
      <c r="P162">
        <v>39.501688106329297</v>
      </c>
      <c r="Q162">
        <v>4.3825327792750002E-2</v>
      </c>
    </row>
    <row r="163" spans="1:17" x14ac:dyDescent="0.3">
      <c r="A163" t="s">
        <v>404</v>
      </c>
      <c r="B163" t="s">
        <v>405</v>
      </c>
      <c r="C163" t="s">
        <v>3143</v>
      </c>
      <c r="D163" t="s">
        <v>406</v>
      </c>
      <c r="E163">
        <v>58957.96291101</v>
      </c>
      <c r="F163">
        <v>911.15</v>
      </c>
      <c r="G163">
        <v>44.093626932546499</v>
      </c>
      <c r="H163">
        <v>-3.1470609512681098</v>
      </c>
      <c r="I163">
        <v>19.3775093791708</v>
      </c>
      <c r="J163">
        <v>1.88526307234179</v>
      </c>
      <c r="K163">
        <v>967.86001227726399</v>
      </c>
      <c r="L163">
        <v>837.46249010207998</v>
      </c>
      <c r="M163">
        <v>23.506305169899498</v>
      </c>
      <c r="N163">
        <v>0.29057316174290798</v>
      </c>
      <c r="O163">
        <v>30.274927289688801</v>
      </c>
      <c r="P163">
        <v>80.069169960474298</v>
      </c>
      <c r="Q163">
        <v>0.144003395056189</v>
      </c>
    </row>
    <row r="164" spans="1:17" x14ac:dyDescent="0.3">
      <c r="A164" t="s">
        <v>407</v>
      </c>
      <c r="B164" t="s">
        <v>408</v>
      </c>
      <c r="C164" t="s">
        <v>3129</v>
      </c>
      <c r="D164" t="s">
        <v>54</v>
      </c>
      <c r="E164">
        <v>58762.056539999998</v>
      </c>
      <c r="F164">
        <v>5332.8</v>
      </c>
      <c r="G164">
        <v>39.368441161766597</v>
      </c>
      <c r="H164">
        <v>7.1730777015438196</v>
      </c>
      <c r="I164">
        <v>14.391704878368101</v>
      </c>
      <c r="J164">
        <v>6.06763745659714</v>
      </c>
      <c r="K164">
        <v>4769.9795042128599</v>
      </c>
      <c r="L164">
        <v>4252.0129460332901</v>
      </c>
      <c r="M164">
        <v>67.187747918976896</v>
      </c>
      <c r="N164">
        <v>1.0561087405168701</v>
      </c>
      <c r="O164">
        <v>3.8075682568256801</v>
      </c>
      <c r="P164">
        <v>81.221327352431402</v>
      </c>
      <c r="Q164">
        <v>9.6643432701793E-2</v>
      </c>
    </row>
    <row r="165" spans="1:17" x14ac:dyDescent="0.3">
      <c r="A165" t="s">
        <v>409</v>
      </c>
      <c r="B165" t="s">
        <v>410</v>
      </c>
      <c r="C165" t="s">
        <v>3141</v>
      </c>
      <c r="D165" t="s">
        <v>271</v>
      </c>
      <c r="E165">
        <v>58487.243060175002</v>
      </c>
      <c r="F165">
        <v>5193.25</v>
      </c>
      <c r="G165">
        <v>36.244497669012297</v>
      </c>
      <c r="H165">
        <v>13.797410104853499</v>
      </c>
      <c r="I165">
        <v>4.08815157813439</v>
      </c>
      <c r="J165">
        <v>-2.8948945753314002</v>
      </c>
      <c r="K165">
        <v>4859.7970269656498</v>
      </c>
      <c r="L165">
        <v>4354.0884259173499</v>
      </c>
      <c r="M165">
        <v>58.508724244755498</v>
      </c>
      <c r="N165">
        <v>0.65158780774757896</v>
      </c>
      <c r="O165">
        <v>12.4527030279689</v>
      </c>
      <c r="P165">
        <v>107.709229077092</v>
      </c>
      <c r="Q165">
        <v>0.14966341421082799</v>
      </c>
    </row>
    <row r="166" spans="1:17" x14ac:dyDescent="0.3">
      <c r="A166" t="s">
        <v>411</v>
      </c>
      <c r="B166" t="s">
        <v>412</v>
      </c>
      <c r="C166" t="s">
        <v>3136</v>
      </c>
      <c r="D166" t="s">
        <v>117</v>
      </c>
      <c r="E166">
        <v>57418.432042389002</v>
      </c>
      <c r="F166">
        <v>139.01</v>
      </c>
      <c r="G166">
        <v>27.0517556799681</v>
      </c>
      <c r="H166">
        <v>7.0790604548236598</v>
      </c>
      <c r="I166">
        <v>-15.8587122734041</v>
      </c>
      <c r="J166">
        <v>2.32622880214829</v>
      </c>
      <c r="K166">
        <v>136.512549373138</v>
      </c>
      <c r="L166">
        <v>133.44762601960801</v>
      </c>
      <c r="M166">
        <v>61.301102328592997</v>
      </c>
      <c r="N166">
        <v>1.2869709538084899</v>
      </c>
      <c r="O166">
        <v>26.142004172361698</v>
      </c>
      <c r="P166">
        <v>69.938875305623398</v>
      </c>
      <c r="Q166">
        <v>4.5302728420880001E-3</v>
      </c>
    </row>
    <row r="167" spans="1:17" x14ac:dyDescent="0.3">
      <c r="A167" t="s">
        <v>413</v>
      </c>
      <c r="B167" t="s">
        <v>414</v>
      </c>
      <c r="C167" t="s">
        <v>3135</v>
      </c>
      <c r="D167" t="s">
        <v>415</v>
      </c>
      <c r="E167">
        <v>56580.558620124997</v>
      </c>
      <c r="F167">
        <v>133408.75</v>
      </c>
      <c r="G167">
        <v>-3.9056719554215702</v>
      </c>
      <c r="H167">
        <v>2.0741152106379501</v>
      </c>
      <c r="I167">
        <v>-12.545877183465301</v>
      </c>
      <c r="J167">
        <v>2.8052962875582401</v>
      </c>
      <c r="K167">
        <v>135906.57921974699</v>
      </c>
      <c r="L167">
        <v>130010.18895629</v>
      </c>
      <c r="M167">
        <v>34.672483368316797</v>
      </c>
      <c r="N167">
        <v>0.89143765792603102</v>
      </c>
      <c r="O167">
        <v>13.519540509899</v>
      </c>
      <c r="P167">
        <v>25.3782716977585</v>
      </c>
      <c r="Q167">
        <v>3.9906041669800003E-2</v>
      </c>
    </row>
    <row r="168" spans="1:17" x14ac:dyDescent="0.3">
      <c r="A168" t="s">
        <v>416</v>
      </c>
      <c r="B168" t="s">
        <v>417</v>
      </c>
      <c r="C168" t="s">
        <v>3129</v>
      </c>
      <c r="D168" t="s">
        <v>34</v>
      </c>
      <c r="E168">
        <v>55858.236598272</v>
      </c>
      <c r="F168">
        <v>46.72</v>
      </c>
      <c r="G168">
        <v>-23.000388254528701</v>
      </c>
      <c r="H168">
        <v>-5.9096446143769699</v>
      </c>
      <c r="I168">
        <v>-27.8979601525464</v>
      </c>
      <c r="J168">
        <v>0.96405081619982902</v>
      </c>
      <c r="K168">
        <v>50.448899248237304</v>
      </c>
      <c r="L168">
        <v>49.619869243295099</v>
      </c>
      <c r="M168">
        <v>28.714052975030999</v>
      </c>
      <c r="N168">
        <v>0.61839623047875003</v>
      </c>
      <c r="O168">
        <v>51.220034246575302</v>
      </c>
      <c r="P168">
        <v>34.4460431654676</v>
      </c>
      <c r="Q168">
        <v>0.10687850432158701</v>
      </c>
    </row>
    <row r="169" spans="1:17" x14ac:dyDescent="0.3">
      <c r="A169" t="s">
        <v>418</v>
      </c>
      <c r="B169" t="s">
        <v>419</v>
      </c>
      <c r="C169" t="s">
        <v>3131</v>
      </c>
      <c r="D169" t="s">
        <v>233</v>
      </c>
      <c r="E169">
        <v>55659.927915990003</v>
      </c>
      <c r="F169">
        <v>2105.1</v>
      </c>
      <c r="G169">
        <v>7.1637506005644598</v>
      </c>
      <c r="H169">
        <v>7.3279275048613197</v>
      </c>
      <c r="I169">
        <v>7.0939826012567702</v>
      </c>
      <c r="J169">
        <v>3.2672616073550498</v>
      </c>
      <c r="K169">
        <v>2066.4386931211998</v>
      </c>
      <c r="L169">
        <v>1918.7808259009901</v>
      </c>
      <c r="M169">
        <v>43.316191573615001</v>
      </c>
      <c r="N169">
        <v>0.95341557082686701</v>
      </c>
      <c r="O169">
        <v>4.7408674172248304</v>
      </c>
      <c r="P169">
        <v>36.7125600727367</v>
      </c>
      <c r="Q169">
        <v>-1.3081005667300001E-4</v>
      </c>
    </row>
    <row r="170" spans="1:17" x14ac:dyDescent="0.3">
      <c r="A170" t="s">
        <v>420</v>
      </c>
      <c r="B170" t="s">
        <v>421</v>
      </c>
      <c r="C170" t="s">
        <v>3129</v>
      </c>
      <c r="D170" t="s">
        <v>422</v>
      </c>
      <c r="E170">
        <v>55614.638922585</v>
      </c>
      <c r="F170">
        <v>4108.1499999999996</v>
      </c>
      <c r="G170">
        <v>192.17226818239899</v>
      </c>
      <c r="H170">
        <v>46.579528041532598</v>
      </c>
      <c r="I170">
        <v>31.037023132695399</v>
      </c>
      <c r="J170">
        <v>9.2982156253603598</v>
      </c>
      <c r="K170">
        <v>3160.0945243484798</v>
      </c>
      <c r="L170">
        <v>2562.0107991069399</v>
      </c>
      <c r="M170">
        <v>73.702043240205299</v>
      </c>
      <c r="N170">
        <v>2.14623532581001</v>
      </c>
      <c r="O170">
        <v>3.0877645655587198</v>
      </c>
      <c r="P170">
        <v>227.95673172873501</v>
      </c>
      <c r="Q170">
        <v>0.200438663062943</v>
      </c>
    </row>
    <row r="171" spans="1:17" x14ac:dyDescent="0.3">
      <c r="A171" t="s">
        <v>423</v>
      </c>
      <c r="B171" t="s">
        <v>424</v>
      </c>
      <c r="C171" t="s">
        <v>3135</v>
      </c>
      <c r="D171" t="s">
        <v>415</v>
      </c>
      <c r="E171">
        <v>55280.017066449996</v>
      </c>
      <c r="F171">
        <v>2859.55</v>
      </c>
      <c r="G171">
        <v>-15.635832945296499</v>
      </c>
      <c r="H171">
        <v>2.8770557162500299</v>
      </c>
      <c r="I171">
        <v>10.9558862330125</v>
      </c>
      <c r="J171">
        <v>3.1049399931236401</v>
      </c>
      <c r="K171">
        <v>3014.5892537141899</v>
      </c>
      <c r="L171">
        <v>2812.1018697012701</v>
      </c>
      <c r="M171">
        <v>24.3291137810454</v>
      </c>
      <c r="N171">
        <v>0.91091383842931695</v>
      </c>
      <c r="O171">
        <v>18.0255634627825</v>
      </c>
      <c r="P171">
        <v>30.346886680645401</v>
      </c>
      <c r="Q171">
        <v>-1.7719803258007E-2</v>
      </c>
    </row>
    <row r="172" spans="1:17" x14ac:dyDescent="0.3">
      <c r="A172" t="s">
        <v>425</v>
      </c>
      <c r="B172" t="s">
        <v>426</v>
      </c>
      <c r="C172" t="s">
        <v>3139</v>
      </c>
      <c r="D172" t="s">
        <v>427</v>
      </c>
      <c r="E172">
        <v>54949.5707150909</v>
      </c>
      <c r="F172">
        <v>192.27</v>
      </c>
      <c r="G172">
        <v>1.56248192168433</v>
      </c>
      <c r="H172">
        <v>-4.6148454112253301</v>
      </c>
      <c r="I172">
        <v>5.7422843091969202</v>
      </c>
      <c r="J172">
        <v>1.39445001405425</v>
      </c>
      <c r="K172">
        <v>198.411777516993</v>
      </c>
      <c r="L172">
        <v>180.32132138501601</v>
      </c>
      <c r="M172">
        <v>30.126275386181899</v>
      </c>
      <c r="N172">
        <v>0.44471325693106001</v>
      </c>
      <c r="O172">
        <v>19.519425807458202</v>
      </c>
      <c r="P172">
        <v>40.857142857142797</v>
      </c>
      <c r="Q172">
        <v>-7.6733847517056003E-2</v>
      </c>
    </row>
    <row r="173" spans="1:17" x14ac:dyDescent="0.3">
      <c r="A173" t="s">
        <v>428</v>
      </c>
      <c r="B173" t="s">
        <v>429</v>
      </c>
      <c r="C173" t="s">
        <v>3131</v>
      </c>
      <c r="D173" t="s">
        <v>195</v>
      </c>
      <c r="E173">
        <v>54385.528612800001</v>
      </c>
      <c r="F173">
        <v>16754.25</v>
      </c>
      <c r="G173">
        <v>-34.434550541347001</v>
      </c>
      <c r="H173">
        <v>2.7750717724969798</v>
      </c>
      <c r="I173">
        <v>-8.6521736975742805</v>
      </c>
      <c r="J173">
        <v>5.1334948004455896</v>
      </c>
      <c r="K173">
        <v>16631.5347126095</v>
      </c>
      <c r="L173">
        <v>16487.806600219901</v>
      </c>
      <c r="M173">
        <v>63.641632258127103</v>
      </c>
      <c r="N173">
        <v>1.27428479908578</v>
      </c>
      <c r="O173">
        <v>14.896220361997599</v>
      </c>
      <c r="P173">
        <v>9.1809271833904695</v>
      </c>
      <c r="Q173">
        <v>-2.2102478710061001E-2</v>
      </c>
    </row>
    <row r="174" spans="1:17" x14ac:dyDescent="0.3">
      <c r="A174" t="s">
        <v>430</v>
      </c>
      <c r="B174" t="s">
        <v>431</v>
      </c>
      <c r="C174" t="s">
        <v>3128</v>
      </c>
      <c r="D174" t="s">
        <v>21</v>
      </c>
      <c r="E174">
        <v>53862.506380779902</v>
      </c>
      <c r="F174">
        <v>2846.6</v>
      </c>
      <c r="G174">
        <v>-11.427407979068599</v>
      </c>
      <c r="H174">
        <v>-3.8181290608420202</v>
      </c>
      <c r="I174">
        <v>2.1082402860881602</v>
      </c>
      <c r="J174">
        <v>-1.32653617481022</v>
      </c>
      <c r="K174">
        <v>2942.71132386302</v>
      </c>
      <c r="L174">
        <v>2649.5779575926899</v>
      </c>
      <c r="M174">
        <v>26.3265660653719</v>
      </c>
      <c r="N174">
        <v>0.67112353442268902</v>
      </c>
      <c r="O174">
        <v>11.986229185695199</v>
      </c>
      <c r="P174">
        <v>37.576724179594898</v>
      </c>
      <c r="Q174">
        <v>-5.5624077254711003E-2</v>
      </c>
    </row>
    <row r="175" spans="1:17" x14ac:dyDescent="0.3">
      <c r="A175" t="s">
        <v>432</v>
      </c>
      <c r="B175" t="s">
        <v>433</v>
      </c>
      <c r="C175" t="s">
        <v>3129</v>
      </c>
      <c r="D175" t="s">
        <v>24</v>
      </c>
      <c r="E175">
        <v>53748.463891353</v>
      </c>
      <c r="F175">
        <v>71.83</v>
      </c>
      <c r="G175">
        <v>-50.412917382717403</v>
      </c>
      <c r="H175">
        <v>-1.41731322601847</v>
      </c>
      <c r="I175">
        <v>-20.6945968696919</v>
      </c>
      <c r="J175">
        <v>1.87591942013887</v>
      </c>
      <c r="K175">
        <v>74.176587958881797</v>
      </c>
      <c r="L175">
        <v>77.454625908147904</v>
      </c>
      <c r="M175">
        <v>34.403559448867902</v>
      </c>
      <c r="N175">
        <v>1.08491670746904</v>
      </c>
      <c r="O175">
        <v>30.1684532924961</v>
      </c>
      <c r="P175">
        <v>1.9877892943347799</v>
      </c>
      <c r="Q175">
        <v>3.6933801147547997E-2</v>
      </c>
    </row>
    <row r="176" spans="1:17" x14ac:dyDescent="0.3">
      <c r="A176" t="s">
        <v>434</v>
      </c>
      <c r="B176" t="s">
        <v>435</v>
      </c>
      <c r="C176" t="s">
        <v>3140</v>
      </c>
      <c r="D176" t="s">
        <v>436</v>
      </c>
      <c r="E176">
        <v>53681.878530540002</v>
      </c>
      <c r="F176">
        <v>881.05</v>
      </c>
      <c r="G176">
        <v>-5.1149874094685197</v>
      </c>
      <c r="H176">
        <v>-7.1280647301737501</v>
      </c>
      <c r="I176">
        <v>-14.671765121694699</v>
      </c>
      <c r="J176">
        <v>4.2794959385992897</v>
      </c>
      <c r="K176">
        <v>953.963526327002</v>
      </c>
      <c r="L176">
        <v>942.25256873149999</v>
      </c>
      <c r="M176">
        <v>30.477574031487102</v>
      </c>
      <c r="N176">
        <v>1.0125442444852999</v>
      </c>
      <c r="O176">
        <v>33.9311049316156</v>
      </c>
      <c r="P176">
        <v>31.069622136268901</v>
      </c>
      <c r="Q176">
        <v>1.0051702298591E-2</v>
      </c>
    </row>
    <row r="177" spans="1:17" x14ac:dyDescent="0.3">
      <c r="A177" t="s">
        <v>437</v>
      </c>
      <c r="B177" t="s">
        <v>438</v>
      </c>
      <c r="C177" t="s">
        <v>3127</v>
      </c>
      <c r="D177" t="s">
        <v>439</v>
      </c>
      <c r="E177">
        <v>53677.503149079901</v>
      </c>
      <c r="F177">
        <v>357.85</v>
      </c>
      <c r="G177">
        <v>23.672109931952001</v>
      </c>
      <c r="H177">
        <v>2.4754285324384799</v>
      </c>
      <c r="I177">
        <v>18.6696862485502</v>
      </c>
      <c r="J177">
        <v>12.4808573142912</v>
      </c>
      <c r="K177">
        <v>346.16612756386502</v>
      </c>
      <c r="L177">
        <v>309.72764324216399</v>
      </c>
      <c r="M177">
        <v>67.671060575379798</v>
      </c>
      <c r="N177">
        <v>1.4216777228359001</v>
      </c>
      <c r="O177">
        <v>7.3634204275534199</v>
      </c>
      <c r="P177">
        <v>86.6718831507564</v>
      </c>
      <c r="Q177">
        <v>4.9713402304981003E-2</v>
      </c>
    </row>
    <row r="178" spans="1:17" x14ac:dyDescent="0.3">
      <c r="A178" t="s">
        <v>440</v>
      </c>
      <c r="B178" t="s">
        <v>441</v>
      </c>
      <c r="C178" t="s">
        <v>3128</v>
      </c>
      <c r="D178" t="s">
        <v>287</v>
      </c>
      <c r="E178">
        <v>53676.563236279901</v>
      </c>
      <c r="F178">
        <v>5071.6000000000004</v>
      </c>
      <c r="G178">
        <v>-17.2527060335178</v>
      </c>
      <c r="H178">
        <v>-8.7364107048729398</v>
      </c>
      <c r="I178">
        <v>-24.097311600544899</v>
      </c>
      <c r="J178">
        <v>-3.1903888802942202</v>
      </c>
      <c r="K178">
        <v>5361.7306844433997</v>
      </c>
      <c r="L178">
        <v>5068.3020221193401</v>
      </c>
      <c r="M178">
        <v>14.112905503802899</v>
      </c>
      <c r="N178">
        <v>0.96420677190734705</v>
      </c>
      <c r="O178">
        <v>18.305860083602798</v>
      </c>
      <c r="P178">
        <v>23.366577475066801</v>
      </c>
      <c r="Q178">
        <v>-2.3388770859485E-2</v>
      </c>
    </row>
    <row r="179" spans="1:17" x14ac:dyDescent="0.3">
      <c r="A179" t="s">
        <v>442</v>
      </c>
      <c r="B179" t="s">
        <v>443</v>
      </c>
      <c r="C179" t="s">
        <v>3129</v>
      </c>
      <c r="D179" t="s">
        <v>54</v>
      </c>
      <c r="E179">
        <v>53456.613464549999</v>
      </c>
      <c r="F179">
        <v>718.95</v>
      </c>
      <c r="G179">
        <v>-26.520108426675002</v>
      </c>
      <c r="H179">
        <v>8.5396399518293595</v>
      </c>
      <c r="I179">
        <v>4.6786099307652398</v>
      </c>
      <c r="J179">
        <v>4.4681617820246897</v>
      </c>
      <c r="K179">
        <v>691.182561022355</v>
      </c>
      <c r="L179">
        <v>666.60855441773504</v>
      </c>
      <c r="M179">
        <v>42.450457381084</v>
      </c>
      <c r="N179">
        <v>0.73328372083114302</v>
      </c>
      <c r="O179">
        <v>13.1372139926281</v>
      </c>
      <c r="P179">
        <v>29.844681235325901</v>
      </c>
      <c r="Q179">
        <v>-5.2361127930199997E-3</v>
      </c>
    </row>
    <row r="180" spans="1:17" x14ac:dyDescent="0.3">
      <c r="A180" t="s">
        <v>444</v>
      </c>
      <c r="B180" t="s">
        <v>445</v>
      </c>
      <c r="C180" t="s">
        <v>3141</v>
      </c>
      <c r="D180" t="s">
        <v>446</v>
      </c>
      <c r="E180">
        <v>50855.122208834997</v>
      </c>
      <c r="F180">
        <v>1893.15</v>
      </c>
      <c r="G180">
        <v>-27.379794370542498</v>
      </c>
      <c r="H180">
        <v>0.62387799241695696</v>
      </c>
      <c r="I180">
        <v>-19.314568263936401</v>
      </c>
      <c r="J180">
        <v>0.54170078978658998</v>
      </c>
      <c r="K180">
        <v>1998.4843688183701</v>
      </c>
      <c r="L180">
        <v>2020.84003824397</v>
      </c>
      <c r="M180">
        <v>29.972170081906501</v>
      </c>
      <c r="N180">
        <v>1.2618624191913499</v>
      </c>
      <c r="O180">
        <v>29.625227794944902</v>
      </c>
      <c r="P180">
        <v>8.8017241379310303</v>
      </c>
      <c r="Q180">
        <v>-1.0704786257200999E-2</v>
      </c>
    </row>
    <row r="181" spans="1:17" x14ac:dyDescent="0.3">
      <c r="A181" t="s">
        <v>447</v>
      </c>
      <c r="B181" t="s">
        <v>448</v>
      </c>
      <c r="C181" t="s">
        <v>3129</v>
      </c>
      <c r="D181" t="s">
        <v>34</v>
      </c>
      <c r="E181">
        <v>50271.320250712</v>
      </c>
      <c r="F181">
        <v>57.91</v>
      </c>
      <c r="G181">
        <v>-14.705682728466099</v>
      </c>
      <c r="H181">
        <v>-2.9030303318016002</v>
      </c>
      <c r="I181">
        <v>-22.0113514807196</v>
      </c>
      <c r="J181">
        <v>0.92712091087779003</v>
      </c>
      <c r="K181">
        <v>60.187494411569602</v>
      </c>
      <c r="L181">
        <v>58.000510469286198</v>
      </c>
      <c r="M181">
        <v>37.373354087487002</v>
      </c>
      <c r="N181">
        <v>0.84006529719351497</v>
      </c>
      <c r="O181">
        <v>32.792263857710203</v>
      </c>
      <c r="P181">
        <v>41.762545899632798</v>
      </c>
      <c r="Q181">
        <v>0.101548666575901</v>
      </c>
    </row>
    <row r="182" spans="1:17" x14ac:dyDescent="0.3">
      <c r="A182" t="s">
        <v>449</v>
      </c>
      <c r="B182" t="s">
        <v>450</v>
      </c>
      <c r="C182" t="s">
        <v>3134</v>
      </c>
      <c r="D182" t="s">
        <v>103</v>
      </c>
      <c r="E182">
        <v>49778.715481724998</v>
      </c>
      <c r="F182">
        <v>126.67</v>
      </c>
      <c r="G182">
        <v>51.997255705941399</v>
      </c>
      <c r="H182">
        <v>-4.6353331226763297</v>
      </c>
      <c r="I182">
        <v>-14.9229454296712</v>
      </c>
      <c r="J182">
        <v>3.6507823735768699</v>
      </c>
      <c r="K182">
        <v>133.243121850851</v>
      </c>
      <c r="L182">
        <v>122.16962913294699</v>
      </c>
      <c r="M182">
        <v>38.963325048622004</v>
      </c>
      <c r="N182">
        <v>0.52421867513550902</v>
      </c>
      <c r="O182">
        <v>34.601721007341901</v>
      </c>
      <c r="P182">
        <v>99.794952681387997</v>
      </c>
      <c r="Q182">
        <v>0.17685105282465099</v>
      </c>
    </row>
    <row r="183" spans="1:17" x14ac:dyDescent="0.3">
      <c r="A183" t="s">
        <v>451</v>
      </c>
      <c r="B183" t="s">
        <v>452</v>
      </c>
      <c r="C183" t="s">
        <v>3129</v>
      </c>
      <c r="D183" t="s">
        <v>34</v>
      </c>
      <c r="E183">
        <v>49514.815710616</v>
      </c>
      <c r="F183">
        <v>108.76</v>
      </c>
      <c r="G183">
        <v>-29.365382084228401</v>
      </c>
      <c r="H183">
        <v>-6.2657468691626299</v>
      </c>
      <c r="I183">
        <v>-37.343062360548501</v>
      </c>
      <c r="J183">
        <v>3.0935001107800799</v>
      </c>
      <c r="K183">
        <v>115.453539563877</v>
      </c>
      <c r="L183">
        <v>118.99536765832499</v>
      </c>
      <c r="M183">
        <v>27.601505215261</v>
      </c>
      <c r="N183">
        <v>0.67054986981444298</v>
      </c>
      <c r="O183">
        <v>45.228025009194504</v>
      </c>
      <c r="P183">
        <v>25.879629629629601</v>
      </c>
      <c r="Q183">
        <v>6.9208610148504005E-2</v>
      </c>
    </row>
    <row r="184" spans="1:17" x14ac:dyDescent="0.3">
      <c r="A184" t="s">
        <v>453</v>
      </c>
      <c r="B184" t="s">
        <v>454</v>
      </c>
      <c r="C184" t="s">
        <v>3143</v>
      </c>
      <c r="D184" t="s">
        <v>406</v>
      </c>
      <c r="E184">
        <v>47711.160762809901</v>
      </c>
      <c r="F184">
        <v>1619.9</v>
      </c>
      <c r="G184">
        <v>12.8793406754224</v>
      </c>
      <c r="H184">
        <v>-1.42063770470006</v>
      </c>
      <c r="I184">
        <v>30.3661456389896</v>
      </c>
      <c r="J184">
        <v>6.5986227072365597</v>
      </c>
      <c r="K184">
        <v>1662.1491180327</v>
      </c>
      <c r="L184">
        <v>1426.3448084162501</v>
      </c>
      <c r="M184">
        <v>36.074309008718103</v>
      </c>
      <c r="N184">
        <v>1.0673403028959001</v>
      </c>
      <c r="O184">
        <v>10.438915982468</v>
      </c>
      <c r="P184">
        <v>58.961778126686603</v>
      </c>
      <c r="Q184">
        <v>8.6050291714987001E-2</v>
      </c>
    </row>
    <row r="185" spans="1:17" x14ac:dyDescent="0.3">
      <c r="A185" t="s">
        <v>455</v>
      </c>
      <c r="B185" t="s">
        <v>456</v>
      </c>
      <c r="C185" t="s">
        <v>3128</v>
      </c>
      <c r="D185" t="s">
        <v>21</v>
      </c>
      <c r="E185">
        <v>47522.984982790003</v>
      </c>
      <c r="F185">
        <v>7125.55</v>
      </c>
      <c r="G185">
        <v>10.042352025598801</v>
      </c>
      <c r="H185">
        <v>13.0657139309785</v>
      </c>
      <c r="I185">
        <v>11.3400425513624</v>
      </c>
      <c r="J185">
        <v>5.0776504607567903</v>
      </c>
      <c r="K185">
        <v>6509.7506573843702</v>
      </c>
      <c r="L185">
        <v>5871.2474037901902</v>
      </c>
      <c r="M185">
        <v>68.038399549740006</v>
      </c>
      <c r="N185">
        <v>0.87869046342474799</v>
      </c>
      <c r="O185">
        <v>1.7107451354632299</v>
      </c>
      <c r="P185">
        <v>66.203277159018</v>
      </c>
      <c r="Q185">
        <v>1.1139310694897001E-2</v>
      </c>
    </row>
    <row r="186" spans="1:17" x14ac:dyDescent="0.3">
      <c r="A186" t="s">
        <v>457</v>
      </c>
      <c r="B186" t="s">
        <v>458</v>
      </c>
      <c r="C186" t="s">
        <v>3129</v>
      </c>
      <c r="D186" t="s">
        <v>24</v>
      </c>
      <c r="E186">
        <v>47494.663263413997</v>
      </c>
      <c r="F186">
        <v>193.67</v>
      </c>
      <c r="G186">
        <v>2.8228722760123102</v>
      </c>
      <c r="H186">
        <v>2.3561831767197301</v>
      </c>
      <c r="I186">
        <v>15.9347140640996</v>
      </c>
      <c r="J186">
        <v>5.29586469001545</v>
      </c>
      <c r="K186">
        <v>190.514574200825</v>
      </c>
      <c r="L186">
        <v>172.82475520196201</v>
      </c>
      <c r="M186">
        <v>58.193249420914597</v>
      </c>
      <c r="N186">
        <v>1.01921503727878</v>
      </c>
      <c r="O186">
        <v>6.6711416326741402</v>
      </c>
      <c r="P186">
        <v>41.107468123861501</v>
      </c>
      <c r="Q186">
        <v>0.11375781783627199</v>
      </c>
    </row>
    <row r="187" spans="1:17" hidden="1" x14ac:dyDescent="0.3">
      <c r="A187" t="s">
        <v>459</v>
      </c>
      <c r="B187" t="s">
        <v>460</v>
      </c>
      <c r="C187" t="s">
        <v>3144</v>
      </c>
      <c r="D187" t="s">
        <v>103</v>
      </c>
      <c r="E187">
        <v>47214.107304320001</v>
      </c>
      <c r="F187">
        <v>1047.4000000000001</v>
      </c>
      <c r="G187">
        <v>-3.9964236584418198</v>
      </c>
      <c r="H187">
        <v>32.960430474114901</v>
      </c>
      <c r="I187">
        <v>13.601662889122901</v>
      </c>
      <c r="J187">
        <v>8.4520853468165207</v>
      </c>
      <c r="M187">
        <v>43.532635838861701</v>
      </c>
      <c r="O187">
        <v>21.0569028069505</v>
      </c>
      <c r="P187">
        <v>30.5822216681211</v>
      </c>
    </row>
    <row r="188" spans="1:17" x14ac:dyDescent="0.3">
      <c r="A188" t="s">
        <v>461</v>
      </c>
      <c r="B188" t="s">
        <v>462</v>
      </c>
      <c r="C188" t="s">
        <v>3128</v>
      </c>
      <c r="D188" t="s">
        <v>287</v>
      </c>
      <c r="E188">
        <v>47183.659120149998</v>
      </c>
      <c r="F188">
        <v>7576.1</v>
      </c>
      <c r="G188">
        <v>-24.661591365272699</v>
      </c>
      <c r="H188">
        <v>-1.110397411129</v>
      </c>
      <c r="I188">
        <v>-16.726829524942598</v>
      </c>
      <c r="J188">
        <v>1.0727369407315399</v>
      </c>
      <c r="K188">
        <v>7536.8231412185996</v>
      </c>
      <c r="L188">
        <v>7453.13850628414</v>
      </c>
      <c r="M188">
        <v>37.0847204298599</v>
      </c>
      <c r="N188">
        <v>0.60564011238410898</v>
      </c>
      <c r="O188">
        <v>21.4345111600955</v>
      </c>
      <c r="P188">
        <v>18.1697654105315</v>
      </c>
      <c r="Q188">
        <v>-1.18988577572E-4</v>
      </c>
    </row>
    <row r="189" spans="1:17" x14ac:dyDescent="0.3">
      <c r="A189" t="s">
        <v>463</v>
      </c>
      <c r="B189" t="s">
        <v>464</v>
      </c>
      <c r="C189" t="s">
        <v>3133</v>
      </c>
      <c r="D189" t="s">
        <v>51</v>
      </c>
      <c r="E189">
        <v>46919.424698119998</v>
      </c>
      <c r="F189">
        <v>1662.7</v>
      </c>
      <c r="G189">
        <v>77.307422907830599</v>
      </c>
      <c r="H189">
        <v>-0.94075758929084596</v>
      </c>
      <c r="I189">
        <v>54.174670846853303</v>
      </c>
      <c r="J189">
        <v>2.78806763612097</v>
      </c>
      <c r="K189">
        <v>1602.09434133587</v>
      </c>
      <c r="L189">
        <v>1251.7132395641299</v>
      </c>
      <c r="M189">
        <v>44.043165600194897</v>
      </c>
      <c r="N189">
        <v>1.33747454345349</v>
      </c>
      <c r="O189">
        <v>6.4293017381367603</v>
      </c>
      <c r="P189">
        <v>130.258966902091</v>
      </c>
      <c r="Q189">
        <v>0.155649064402649</v>
      </c>
    </row>
    <row r="190" spans="1:17" x14ac:dyDescent="0.3">
      <c r="A190" t="s">
        <v>465</v>
      </c>
      <c r="B190" t="s">
        <v>466</v>
      </c>
      <c r="C190" t="s">
        <v>3133</v>
      </c>
      <c r="D190" t="s">
        <v>51</v>
      </c>
      <c r="E190">
        <v>46609.52916459</v>
      </c>
      <c r="F190">
        <v>2751.35</v>
      </c>
      <c r="G190">
        <v>47.565151582245903</v>
      </c>
      <c r="H190">
        <v>-2.7850455293972001</v>
      </c>
      <c r="I190">
        <v>31.1106948444952</v>
      </c>
      <c r="J190">
        <v>4.7850244436171998</v>
      </c>
      <c r="K190">
        <v>2751.2280569251002</v>
      </c>
      <c r="L190">
        <v>2385.8968306973002</v>
      </c>
      <c r="M190">
        <v>49.731633590886702</v>
      </c>
      <c r="N190">
        <v>0.45707084251339702</v>
      </c>
      <c r="O190">
        <v>12.2358115107129</v>
      </c>
      <c r="P190">
        <v>98.646258257824599</v>
      </c>
      <c r="Q190">
        <v>7.0287449911154001E-2</v>
      </c>
    </row>
    <row r="191" spans="1:17" x14ac:dyDescent="0.3">
      <c r="A191" t="s">
        <v>467</v>
      </c>
      <c r="B191" t="s">
        <v>468</v>
      </c>
      <c r="C191" t="s">
        <v>607</v>
      </c>
      <c r="D191" t="s">
        <v>469</v>
      </c>
      <c r="E191">
        <v>46165.382561669998</v>
      </c>
      <c r="F191">
        <v>41389.550000000003</v>
      </c>
      <c r="G191">
        <v>-23.1829157966664</v>
      </c>
      <c r="H191">
        <v>0.75388040802101497</v>
      </c>
      <c r="I191">
        <v>8.9086640431871302</v>
      </c>
      <c r="J191">
        <v>3.76482066320738</v>
      </c>
      <c r="K191">
        <v>41534.542186308798</v>
      </c>
      <c r="L191">
        <v>39303.6123580887</v>
      </c>
      <c r="M191">
        <v>35.247776063416097</v>
      </c>
      <c r="N191">
        <v>1.31032511468462</v>
      </c>
      <c r="O191">
        <v>6.5486336526973501</v>
      </c>
      <c r="P191">
        <v>25.157204177193499</v>
      </c>
      <c r="Q191">
        <v>-2.8713530890319999E-2</v>
      </c>
    </row>
    <row r="192" spans="1:17" x14ac:dyDescent="0.3">
      <c r="A192" t="s">
        <v>470</v>
      </c>
      <c r="B192" t="s">
        <v>471</v>
      </c>
      <c r="C192" t="s">
        <v>3128</v>
      </c>
      <c r="D192" t="s">
        <v>21</v>
      </c>
      <c r="E192">
        <v>45892.719712124999</v>
      </c>
      <c r="F192">
        <v>1691.25</v>
      </c>
      <c r="G192">
        <v>18.404060221392299</v>
      </c>
      <c r="H192">
        <v>-3.9689006995011198</v>
      </c>
      <c r="I192">
        <v>0.88852703364088004</v>
      </c>
      <c r="J192">
        <v>3.3413321434612202</v>
      </c>
      <c r="K192">
        <v>1725.08567406726</v>
      </c>
      <c r="L192">
        <v>1577.3083059692001</v>
      </c>
      <c r="M192">
        <v>49.747511539336202</v>
      </c>
      <c r="N192">
        <v>1.15439043337884</v>
      </c>
      <c r="O192">
        <v>14.0399113082039</v>
      </c>
      <c r="P192">
        <v>54.989919354838698</v>
      </c>
      <c r="Q192">
        <v>0.17820224582257299</v>
      </c>
    </row>
    <row r="193" spans="1:17" x14ac:dyDescent="0.3">
      <c r="A193" t="s">
        <v>472</v>
      </c>
      <c r="B193" t="s">
        <v>473</v>
      </c>
      <c r="C193" t="s">
        <v>3137</v>
      </c>
      <c r="D193" t="s">
        <v>77</v>
      </c>
      <c r="E193">
        <v>45702.725132624997</v>
      </c>
      <c r="F193">
        <v>2433.75</v>
      </c>
      <c r="G193">
        <v>-7.4175157851275202</v>
      </c>
      <c r="H193">
        <v>6.3470021795975198</v>
      </c>
      <c r="I193">
        <v>-18.079292235616901</v>
      </c>
      <c r="J193">
        <v>5.2160999965276904</v>
      </c>
      <c r="K193">
        <v>2459.3361639969899</v>
      </c>
      <c r="L193">
        <v>2419.1350930775302</v>
      </c>
      <c r="M193">
        <v>39.219732335939</v>
      </c>
      <c r="N193">
        <v>0.83434922046089799</v>
      </c>
      <c r="O193">
        <v>16.856702619414399</v>
      </c>
      <c r="P193">
        <v>34.983361064891803</v>
      </c>
      <c r="Q193">
        <v>-2.0569497638546999E-2</v>
      </c>
    </row>
    <row r="194" spans="1:17" x14ac:dyDescent="0.3">
      <c r="A194" t="s">
        <v>474</v>
      </c>
      <c r="B194" t="s">
        <v>475</v>
      </c>
      <c r="C194" t="s">
        <v>3143</v>
      </c>
      <c r="D194" t="s">
        <v>406</v>
      </c>
      <c r="E194">
        <v>44983.915925130001</v>
      </c>
      <c r="F194">
        <v>599.29999999999995</v>
      </c>
      <c r="G194">
        <v>-29.3235847057508</v>
      </c>
      <c r="H194">
        <v>2.3076421501828199</v>
      </c>
      <c r="I194">
        <v>10.4705369929124</v>
      </c>
      <c r="J194">
        <v>5.3391754538968197</v>
      </c>
      <c r="K194">
        <v>587.053642200534</v>
      </c>
      <c r="L194">
        <v>563.07772440709402</v>
      </c>
      <c r="M194">
        <v>44.189393778136598</v>
      </c>
      <c r="N194">
        <v>0.95859225318691899</v>
      </c>
      <c r="O194">
        <v>5.9402636409143996</v>
      </c>
      <c r="P194">
        <v>33.832067887449703</v>
      </c>
      <c r="Q194">
        <v>-8.8527988769338997E-2</v>
      </c>
    </row>
    <row r="195" spans="1:17" x14ac:dyDescent="0.3">
      <c r="A195" t="s">
        <v>476</v>
      </c>
      <c r="B195" t="s">
        <v>477</v>
      </c>
      <c r="C195" t="s">
        <v>3129</v>
      </c>
      <c r="D195" t="s">
        <v>143</v>
      </c>
      <c r="E195">
        <v>44908.6227</v>
      </c>
      <c r="F195">
        <v>224.33</v>
      </c>
      <c r="G195">
        <v>122.930335042167</v>
      </c>
      <c r="H195">
        <v>-14.332603781132599</v>
      </c>
      <c r="I195">
        <v>-2.8101520525832</v>
      </c>
      <c r="J195">
        <v>1.46676565383164</v>
      </c>
      <c r="K195">
        <v>261.40278115149198</v>
      </c>
      <c r="L195">
        <v>226.613466410911</v>
      </c>
      <c r="M195">
        <v>28.5266924821521</v>
      </c>
      <c r="N195">
        <v>0.55732653079343897</v>
      </c>
      <c r="O195">
        <v>57.669504747470199</v>
      </c>
      <c r="P195">
        <v>218.198581560283</v>
      </c>
      <c r="Q195">
        <v>0.15836353865367001</v>
      </c>
    </row>
    <row r="196" spans="1:17" x14ac:dyDescent="0.3">
      <c r="A196" t="s">
        <v>478</v>
      </c>
      <c r="B196" t="s">
        <v>479</v>
      </c>
      <c r="C196" t="s">
        <v>3141</v>
      </c>
      <c r="D196" t="s">
        <v>446</v>
      </c>
      <c r="E196">
        <v>44662.028084520003</v>
      </c>
      <c r="F196">
        <v>1609.3</v>
      </c>
      <c r="G196">
        <v>-28.293073126612999</v>
      </c>
      <c r="H196">
        <v>13.422550330647899</v>
      </c>
      <c r="I196">
        <v>-7.2141785235970302</v>
      </c>
      <c r="J196">
        <v>10.160533545259099</v>
      </c>
      <c r="K196">
        <v>1485.6269126596401</v>
      </c>
      <c r="L196">
        <v>1502.93259676913</v>
      </c>
      <c r="M196">
        <v>79.541633454108194</v>
      </c>
      <c r="N196">
        <v>1.59989022263452</v>
      </c>
      <c r="O196">
        <v>11.125955384328501</v>
      </c>
      <c r="P196">
        <v>23.3180076628352</v>
      </c>
      <c r="Q196">
        <v>6.8649051203358E-2</v>
      </c>
    </row>
    <row r="197" spans="1:17" x14ac:dyDescent="0.3">
      <c r="A197" t="s">
        <v>480</v>
      </c>
      <c r="B197" t="s">
        <v>481</v>
      </c>
      <c r="C197" t="s">
        <v>3143</v>
      </c>
      <c r="D197" t="s">
        <v>482</v>
      </c>
      <c r="E197">
        <v>44657.320500000002</v>
      </c>
      <c r="F197">
        <v>4065.3</v>
      </c>
      <c r="G197">
        <v>14.1910486555063</v>
      </c>
      <c r="H197">
        <v>37.693665433631701</v>
      </c>
      <c r="I197">
        <v>15.279379081056801</v>
      </c>
      <c r="J197">
        <v>3.73311439062133</v>
      </c>
      <c r="K197">
        <v>3804.2107128408802</v>
      </c>
      <c r="L197">
        <v>3437.3836403349301</v>
      </c>
      <c r="M197">
        <v>38.820957881604699</v>
      </c>
      <c r="N197">
        <v>0.66044673087948103</v>
      </c>
      <c r="O197">
        <v>10.9512213120802</v>
      </c>
      <c r="P197">
        <v>64.188206785137297</v>
      </c>
      <c r="Q197">
        <v>7.3586621540600999E-2</v>
      </c>
    </row>
    <row r="198" spans="1:17" x14ac:dyDescent="0.3">
      <c r="A198" t="s">
        <v>483</v>
      </c>
      <c r="B198" t="s">
        <v>484</v>
      </c>
      <c r="C198" t="s">
        <v>3129</v>
      </c>
      <c r="D198" t="s">
        <v>485</v>
      </c>
      <c r="E198">
        <v>44255.984762824999</v>
      </c>
      <c r="F198">
        <v>695.15</v>
      </c>
      <c r="G198">
        <v>-48.160672843752799</v>
      </c>
      <c r="H198">
        <v>25.396460277103401</v>
      </c>
      <c r="I198">
        <v>58.114938684811001</v>
      </c>
      <c r="J198">
        <v>7.2017001671648897</v>
      </c>
      <c r="K198">
        <v>603.78102394586494</v>
      </c>
      <c r="L198">
        <v>550.228785999504</v>
      </c>
      <c r="M198">
        <v>54.332914918064397</v>
      </c>
      <c r="N198">
        <v>1.20822755448728</v>
      </c>
      <c r="O198">
        <v>43.609292958354303</v>
      </c>
      <c r="P198">
        <v>124.24193548386999</v>
      </c>
      <c r="Q198">
        <v>-5.3166726248279998E-2</v>
      </c>
    </row>
    <row r="199" spans="1:17" x14ac:dyDescent="0.3">
      <c r="A199" t="s">
        <v>486</v>
      </c>
      <c r="B199" t="s">
        <v>487</v>
      </c>
      <c r="C199" t="s">
        <v>3133</v>
      </c>
      <c r="D199" t="s">
        <v>284</v>
      </c>
      <c r="E199">
        <v>43893.266724720001</v>
      </c>
      <c r="F199">
        <v>581.4</v>
      </c>
      <c r="G199">
        <v>44.179610211611198</v>
      </c>
      <c r="H199">
        <v>8.4770086114691008</v>
      </c>
      <c r="I199">
        <v>25.567708951091099</v>
      </c>
      <c r="J199">
        <v>2.6800013676572698</v>
      </c>
      <c r="K199">
        <v>555.71627077584401</v>
      </c>
      <c r="L199">
        <v>473.694561678002</v>
      </c>
      <c r="M199">
        <v>41.308500957689198</v>
      </c>
      <c r="N199">
        <v>0.97565170889455399</v>
      </c>
      <c r="O199">
        <v>8.1011351909184803</v>
      </c>
      <c r="P199">
        <v>85.277246653919605</v>
      </c>
      <c r="Q199">
        <v>9.5756296959994006E-2</v>
      </c>
    </row>
    <row r="200" spans="1:17" x14ac:dyDescent="0.3">
      <c r="A200" t="s">
        <v>488</v>
      </c>
      <c r="B200" t="s">
        <v>489</v>
      </c>
      <c r="C200" t="s">
        <v>3131</v>
      </c>
      <c r="D200" t="s">
        <v>120</v>
      </c>
      <c r="E200">
        <v>43727.686665225003</v>
      </c>
      <c r="F200">
        <v>336.45</v>
      </c>
      <c r="G200">
        <v>-33.336099462088697</v>
      </c>
      <c r="H200">
        <v>-6.2814351859468998</v>
      </c>
      <c r="I200">
        <v>-16.195337593337602</v>
      </c>
      <c r="J200">
        <v>2.4735939730004901</v>
      </c>
      <c r="K200">
        <v>354.04350770468</v>
      </c>
      <c r="L200">
        <v>356.87297487583601</v>
      </c>
      <c r="M200">
        <v>27.935092077661398</v>
      </c>
      <c r="N200">
        <v>0.31184918909685999</v>
      </c>
      <c r="O200">
        <v>22.009213850497801</v>
      </c>
      <c r="P200">
        <v>17.722183344996399</v>
      </c>
      <c r="Q200">
        <v>-1.2736945370606999E-2</v>
      </c>
    </row>
    <row r="201" spans="1:17" hidden="1" x14ac:dyDescent="0.3">
      <c r="A201" t="s">
        <v>490</v>
      </c>
      <c r="B201" t="s">
        <v>491</v>
      </c>
      <c r="C201" t="s">
        <v>3144</v>
      </c>
      <c r="D201" t="s">
        <v>80</v>
      </c>
      <c r="E201">
        <v>43689.270010925</v>
      </c>
      <c r="F201">
        <v>99.05</v>
      </c>
      <c r="G201">
        <v>-20.094289580241199</v>
      </c>
      <c r="H201">
        <v>-11.3353174567404</v>
      </c>
      <c r="I201">
        <v>-2.4962030326764499</v>
      </c>
      <c r="J201">
        <v>2.1802047714913799E-4</v>
      </c>
      <c r="M201">
        <v>30.873914179339799</v>
      </c>
      <c r="O201">
        <v>58.9096415951539</v>
      </c>
      <c r="P201">
        <v>30.328947368421002</v>
      </c>
    </row>
    <row r="202" spans="1:17" x14ac:dyDescent="0.3">
      <c r="A202" t="s">
        <v>492</v>
      </c>
      <c r="B202" t="s">
        <v>493</v>
      </c>
      <c r="C202" t="s">
        <v>3129</v>
      </c>
      <c r="D202" t="s">
        <v>54</v>
      </c>
      <c r="E202">
        <v>43612.155888191999</v>
      </c>
      <c r="F202">
        <v>174.96</v>
      </c>
      <c r="G202">
        <v>6.9261612561520902</v>
      </c>
      <c r="H202">
        <v>7.0612667956992796</v>
      </c>
      <c r="I202">
        <v>-9.4713617579823008</v>
      </c>
      <c r="J202">
        <v>1.58546087896358</v>
      </c>
      <c r="K202">
        <v>175.95060198243999</v>
      </c>
      <c r="L202">
        <v>164.71039371072899</v>
      </c>
      <c r="M202">
        <v>35.609702443224997</v>
      </c>
      <c r="N202">
        <v>1.36333652322821</v>
      </c>
      <c r="O202">
        <v>11.025377229080901</v>
      </c>
      <c r="P202">
        <v>38.199052132701397</v>
      </c>
      <c r="Q202">
        <v>8.2715188368794004E-2</v>
      </c>
    </row>
    <row r="203" spans="1:17" x14ac:dyDescent="0.3">
      <c r="A203" t="s">
        <v>494</v>
      </c>
      <c r="B203" t="s">
        <v>495</v>
      </c>
      <c r="C203" t="s">
        <v>3141</v>
      </c>
      <c r="D203" t="s">
        <v>496</v>
      </c>
      <c r="E203">
        <v>43606.444904684999</v>
      </c>
      <c r="F203">
        <v>4015.65</v>
      </c>
      <c r="G203">
        <v>-3.0359657174626902</v>
      </c>
      <c r="H203">
        <v>11.513965266554999</v>
      </c>
      <c r="I203">
        <v>21.853877454735201</v>
      </c>
      <c r="J203">
        <v>-0.102917339066803</v>
      </c>
      <c r="K203">
        <v>3965.4667494372802</v>
      </c>
      <c r="L203">
        <v>3575.1915434021998</v>
      </c>
      <c r="M203">
        <v>39.245778113450001</v>
      </c>
      <c r="N203">
        <v>1.7741110781281599</v>
      </c>
      <c r="O203">
        <v>10.0693536538293</v>
      </c>
      <c r="P203">
        <v>51.625509741730802</v>
      </c>
      <c r="Q203">
        <v>0.122401823160511</v>
      </c>
    </row>
    <row r="204" spans="1:17" x14ac:dyDescent="0.3">
      <c r="A204" t="s">
        <v>497</v>
      </c>
      <c r="B204" t="s">
        <v>498</v>
      </c>
      <c r="C204" t="s">
        <v>3129</v>
      </c>
      <c r="D204" t="s">
        <v>398</v>
      </c>
      <c r="E204">
        <v>43531.314222100002</v>
      </c>
      <c r="F204">
        <v>727.25</v>
      </c>
      <c r="G204">
        <v>196.09030474554899</v>
      </c>
      <c r="H204">
        <v>-3.40499546049129</v>
      </c>
      <c r="I204">
        <v>47.580608773732401</v>
      </c>
      <c r="J204">
        <v>-1.0225291249784201</v>
      </c>
      <c r="K204">
        <v>708.14907602027097</v>
      </c>
      <c r="L204">
        <v>554.96461962255796</v>
      </c>
      <c r="M204">
        <v>36.305682726533199</v>
      </c>
      <c r="N204">
        <v>0.94797824510274797</v>
      </c>
      <c r="O204">
        <v>13.970436576142999</v>
      </c>
      <c r="P204">
        <v>228.68199536749299</v>
      </c>
      <c r="Q204">
        <v>0.13323147220610601</v>
      </c>
    </row>
    <row r="205" spans="1:17" x14ac:dyDescent="0.3">
      <c r="A205" t="s">
        <v>499</v>
      </c>
      <c r="B205" t="s">
        <v>500</v>
      </c>
      <c r="C205" t="s">
        <v>3141</v>
      </c>
      <c r="D205" t="s">
        <v>322</v>
      </c>
      <c r="E205">
        <v>43289.942348999997</v>
      </c>
      <c r="F205">
        <v>1645.5</v>
      </c>
      <c r="G205">
        <v>187.345502910926</v>
      </c>
      <c r="H205">
        <v>-11.0359765993142</v>
      </c>
      <c r="I205">
        <v>42.782060456636898</v>
      </c>
      <c r="J205">
        <v>2.2638166241623501</v>
      </c>
      <c r="K205">
        <v>1935.53662310959</v>
      </c>
      <c r="L205">
        <v>1595.3752632994001</v>
      </c>
      <c r="M205">
        <v>29.739674440591699</v>
      </c>
      <c r="N205">
        <v>0.55687307271205699</v>
      </c>
      <c r="O205">
        <v>81.066545123062795</v>
      </c>
      <c r="P205">
        <v>277.75482093663902</v>
      </c>
      <c r="Q205">
        <v>0.202939095429958</v>
      </c>
    </row>
    <row r="206" spans="1:17" x14ac:dyDescent="0.3">
      <c r="A206" t="s">
        <v>501</v>
      </c>
      <c r="B206" t="s">
        <v>502</v>
      </c>
      <c r="C206" t="s">
        <v>3135</v>
      </c>
      <c r="D206" t="s">
        <v>190</v>
      </c>
      <c r="E206">
        <v>43289.0546712</v>
      </c>
      <c r="F206">
        <v>696.8</v>
      </c>
      <c r="G206">
        <v>-7.0961610783582403</v>
      </c>
      <c r="H206">
        <v>1.27128761028519</v>
      </c>
      <c r="I206">
        <v>-6.0293924158833896</v>
      </c>
      <c r="J206">
        <v>-0.496177966437927</v>
      </c>
      <c r="K206">
        <v>708.21476564043996</v>
      </c>
      <c r="L206">
        <v>657.11388218058403</v>
      </c>
      <c r="M206">
        <v>32.533728577055903</v>
      </c>
      <c r="N206">
        <v>1.09142034494941</v>
      </c>
      <c r="O206">
        <v>10.3114236509759</v>
      </c>
      <c r="P206">
        <v>42.7576316328621</v>
      </c>
      <c r="Q206">
        <v>-8.6390032800759999E-3</v>
      </c>
    </row>
    <row r="207" spans="1:17" x14ac:dyDescent="0.3">
      <c r="A207" t="s">
        <v>503</v>
      </c>
      <c r="B207" t="s">
        <v>504</v>
      </c>
      <c r="C207" t="s">
        <v>3136</v>
      </c>
      <c r="D207" t="s">
        <v>117</v>
      </c>
      <c r="E207">
        <v>42899.882688004996</v>
      </c>
      <c r="F207">
        <v>972.65</v>
      </c>
      <c r="G207">
        <v>47.983086250343398</v>
      </c>
      <c r="H207">
        <v>29.904905171495098</v>
      </c>
      <c r="I207">
        <v>43.506100801539503</v>
      </c>
      <c r="J207">
        <v>10.993249503732001</v>
      </c>
      <c r="K207">
        <v>813.70656638646597</v>
      </c>
      <c r="L207">
        <v>695.45997727472104</v>
      </c>
      <c r="M207">
        <v>76.027211725536006</v>
      </c>
      <c r="N207">
        <v>1.25206856414717</v>
      </c>
      <c r="O207">
        <v>2.6576877602426401</v>
      </c>
      <c r="P207">
        <v>97.693089430894304</v>
      </c>
    </row>
    <row r="208" spans="1:17" x14ac:dyDescent="0.3">
      <c r="A208" t="s">
        <v>505</v>
      </c>
      <c r="B208" t="s">
        <v>506</v>
      </c>
      <c r="C208" t="s">
        <v>3128</v>
      </c>
      <c r="D208" t="s">
        <v>21</v>
      </c>
      <c r="E208">
        <v>42897.418704850003</v>
      </c>
      <c r="F208">
        <v>1057.45</v>
      </c>
      <c r="G208">
        <v>-48.164807411376501</v>
      </c>
      <c r="H208">
        <v>0.952092844305235</v>
      </c>
      <c r="I208">
        <v>-18.1287613843079</v>
      </c>
      <c r="J208">
        <v>0.78724240574139903</v>
      </c>
      <c r="K208">
        <v>1061.6650480745</v>
      </c>
      <c r="L208">
        <v>1082.2863054817501</v>
      </c>
      <c r="M208">
        <v>36.629135373915197</v>
      </c>
      <c r="N208">
        <v>0.891516925271709</v>
      </c>
      <c r="O208">
        <v>32.393966617806903</v>
      </c>
      <c r="P208">
        <v>9.0042263684156207</v>
      </c>
    </row>
    <row r="209" spans="1:17" x14ac:dyDescent="0.3">
      <c r="A209" t="s">
        <v>507</v>
      </c>
      <c r="B209" t="s">
        <v>508</v>
      </c>
      <c r="C209" t="s">
        <v>3135</v>
      </c>
      <c r="D209" t="s">
        <v>509</v>
      </c>
      <c r="E209">
        <v>42704</v>
      </c>
      <c r="F209">
        <v>502.4</v>
      </c>
      <c r="G209">
        <v>67.0512252515489</v>
      </c>
      <c r="H209">
        <v>3.1235793201861699</v>
      </c>
      <c r="I209">
        <v>46.166649169436198</v>
      </c>
      <c r="J209">
        <v>10.042806825762799</v>
      </c>
      <c r="K209">
        <v>494.46553512460599</v>
      </c>
      <c r="L209">
        <v>438.54021618749499</v>
      </c>
      <c r="M209">
        <v>61.425098397000397</v>
      </c>
      <c r="N209">
        <v>1.35753269952878</v>
      </c>
      <c r="O209">
        <v>23.477308917197401</v>
      </c>
      <c r="P209">
        <v>107.86098469176601</v>
      </c>
      <c r="Q209">
        <v>0.140011330339536</v>
      </c>
    </row>
    <row r="210" spans="1:17" x14ac:dyDescent="0.3">
      <c r="A210" t="s">
        <v>510</v>
      </c>
      <c r="B210" t="s">
        <v>511</v>
      </c>
      <c r="C210" t="s">
        <v>3141</v>
      </c>
      <c r="D210" t="s">
        <v>140</v>
      </c>
      <c r="E210">
        <v>42636.476362900001</v>
      </c>
      <c r="F210">
        <v>48223</v>
      </c>
      <c r="G210">
        <v>-6.03358670960937</v>
      </c>
      <c r="H210">
        <v>-3.0677861475557902</v>
      </c>
      <c r="I210">
        <v>6.8407817385760996</v>
      </c>
      <c r="J210">
        <v>2.7713682589837298</v>
      </c>
      <c r="K210">
        <v>50722.324205443401</v>
      </c>
      <c r="L210">
        <v>47622.0890831574</v>
      </c>
      <c r="M210">
        <v>28.738981449855899</v>
      </c>
      <c r="N210">
        <v>0.90749162365960301</v>
      </c>
      <c r="O210">
        <v>24.409514132260501</v>
      </c>
      <c r="P210">
        <v>37.867841510448002</v>
      </c>
      <c r="Q210">
        <v>-3.6091142694282999E-2</v>
      </c>
    </row>
    <row r="211" spans="1:17" x14ac:dyDescent="0.3">
      <c r="A211" t="s">
        <v>512</v>
      </c>
      <c r="B211" t="s">
        <v>513</v>
      </c>
      <c r="C211" t="s">
        <v>3141</v>
      </c>
      <c r="D211" t="s">
        <v>161</v>
      </c>
      <c r="E211">
        <v>42528.049230825003</v>
      </c>
      <c r="F211">
        <v>1660.95</v>
      </c>
      <c r="G211">
        <v>261.10111745706502</v>
      </c>
      <c r="H211">
        <v>-0.13330490606520801</v>
      </c>
      <c r="I211">
        <v>60.0930013093474</v>
      </c>
      <c r="J211">
        <v>5.0784266043460997</v>
      </c>
      <c r="K211">
        <v>1634.1364823429301</v>
      </c>
      <c r="L211">
        <v>1250.94083610445</v>
      </c>
      <c r="M211">
        <v>52.202640763649299</v>
      </c>
      <c r="N211">
        <v>3.1767332667892001</v>
      </c>
      <c r="O211">
        <v>13.7842800806767</v>
      </c>
      <c r="P211">
        <v>375.91690544412597</v>
      </c>
      <c r="Q211">
        <v>0.23491295564582701</v>
      </c>
    </row>
    <row r="212" spans="1:17" x14ac:dyDescent="0.3">
      <c r="A212" t="s">
        <v>514</v>
      </c>
      <c r="B212" t="s">
        <v>515</v>
      </c>
      <c r="C212" t="s">
        <v>3127</v>
      </c>
      <c r="D212" t="s">
        <v>176</v>
      </c>
      <c r="E212">
        <v>42435.809255624998</v>
      </c>
      <c r="F212">
        <v>616.45000000000005</v>
      </c>
      <c r="G212">
        <v>17.567088067520299</v>
      </c>
      <c r="H212">
        <v>-7.9578945088366799</v>
      </c>
      <c r="I212">
        <v>1.6031696047402899</v>
      </c>
      <c r="J212">
        <v>5.53389286279742</v>
      </c>
      <c r="K212">
        <v>622.16384265624094</v>
      </c>
      <c r="L212">
        <v>579.54404431391799</v>
      </c>
      <c r="M212">
        <v>48.496938914687597</v>
      </c>
      <c r="N212">
        <v>0.58440446326596796</v>
      </c>
      <c r="O212">
        <v>11.9231081190688</v>
      </c>
      <c r="P212">
        <v>55.257524241279398</v>
      </c>
      <c r="Q212">
        <v>-3.3030561551845E-2</v>
      </c>
    </row>
    <row r="213" spans="1:17" x14ac:dyDescent="0.3">
      <c r="A213" t="s">
        <v>516</v>
      </c>
      <c r="B213" t="s">
        <v>517</v>
      </c>
      <c r="C213" t="s">
        <v>3138</v>
      </c>
      <c r="D213" t="s">
        <v>325</v>
      </c>
      <c r="E213">
        <v>42277.484634619999</v>
      </c>
      <c r="F213">
        <v>2056.15</v>
      </c>
      <c r="G213">
        <v>104.2105787017</v>
      </c>
      <c r="H213">
        <v>27.589474814119399</v>
      </c>
      <c r="I213">
        <v>41.395784570946503</v>
      </c>
      <c r="J213">
        <v>5.3475633886144598</v>
      </c>
      <c r="K213">
        <v>1840.0333900729399</v>
      </c>
      <c r="L213">
        <v>1508.2833051821799</v>
      </c>
      <c r="M213">
        <v>56.459296739527502</v>
      </c>
      <c r="N213">
        <v>1.2363243134391699</v>
      </c>
      <c r="O213">
        <v>6.9741993531600297</v>
      </c>
      <c r="P213">
        <v>152.59828009827999</v>
      </c>
      <c r="Q213">
        <v>0.19932832293988101</v>
      </c>
    </row>
    <row r="214" spans="1:17" x14ac:dyDescent="0.3">
      <c r="A214" t="s">
        <v>518</v>
      </c>
      <c r="B214" t="s">
        <v>519</v>
      </c>
      <c r="C214" t="s">
        <v>3129</v>
      </c>
      <c r="D214" t="s">
        <v>227</v>
      </c>
      <c r="E214">
        <v>41745.553658550001</v>
      </c>
      <c r="F214">
        <v>659.25</v>
      </c>
      <c r="G214">
        <v>69.509318620959206</v>
      </c>
      <c r="H214">
        <v>-4.2985875318233999</v>
      </c>
      <c r="I214">
        <v>15.3105306639813</v>
      </c>
      <c r="J214">
        <v>2.5935992946490898</v>
      </c>
      <c r="K214">
        <v>666.50316739684195</v>
      </c>
      <c r="L214">
        <v>579.06350750431102</v>
      </c>
      <c r="M214">
        <v>44.309699717253999</v>
      </c>
      <c r="N214">
        <v>1.02749221510047</v>
      </c>
      <c r="O214">
        <v>12.165339400834201</v>
      </c>
      <c r="P214">
        <v>100.80718854705999</v>
      </c>
      <c r="Q214">
        <v>3.1767815824665001E-2</v>
      </c>
    </row>
    <row r="215" spans="1:17" x14ac:dyDescent="0.3">
      <c r="A215" t="s">
        <v>520</v>
      </c>
      <c r="B215" t="s">
        <v>521</v>
      </c>
      <c r="C215" t="s">
        <v>3133</v>
      </c>
      <c r="D215" t="s">
        <v>51</v>
      </c>
      <c r="E215">
        <v>41530.150115024997</v>
      </c>
      <c r="F215">
        <v>3324.75</v>
      </c>
      <c r="G215">
        <v>58.634498820892603</v>
      </c>
      <c r="H215">
        <v>6.7213256388103098</v>
      </c>
      <c r="I215">
        <v>42.138874012813297</v>
      </c>
      <c r="J215">
        <v>10.302787522679701</v>
      </c>
      <c r="K215">
        <v>3050.4561048126402</v>
      </c>
      <c r="L215">
        <v>2499.94189616825</v>
      </c>
      <c r="M215">
        <v>58.137254713640502</v>
      </c>
      <c r="N215">
        <v>0.69913430642029495</v>
      </c>
      <c r="O215">
        <v>4.8199112715241599</v>
      </c>
      <c r="P215">
        <v>101.49389412442</v>
      </c>
      <c r="Q215">
        <v>8.9723856564922003E-2</v>
      </c>
    </row>
    <row r="216" spans="1:17" x14ac:dyDescent="0.3">
      <c r="A216" t="s">
        <v>522</v>
      </c>
      <c r="B216" t="s">
        <v>523</v>
      </c>
      <c r="C216" t="s">
        <v>3133</v>
      </c>
      <c r="D216" t="s">
        <v>524</v>
      </c>
      <c r="E216">
        <v>41466.879475050002</v>
      </c>
      <c r="F216">
        <v>346.35</v>
      </c>
      <c r="G216">
        <v>2.0703894502593201</v>
      </c>
      <c r="H216">
        <v>8.9656920520109096E-2</v>
      </c>
      <c r="I216">
        <v>17.055452760367601</v>
      </c>
      <c r="J216">
        <v>-0.69998827686206699</v>
      </c>
      <c r="K216">
        <v>360.28217453176802</v>
      </c>
      <c r="L216">
        <v>320.58760314362303</v>
      </c>
      <c r="M216">
        <v>29.727291174004101</v>
      </c>
      <c r="N216">
        <v>0.80743604264684599</v>
      </c>
      <c r="O216">
        <v>14.277464992060001</v>
      </c>
      <c r="P216">
        <v>59.241379310344797</v>
      </c>
      <c r="Q216">
        <v>-3.2139608838161998E-2</v>
      </c>
    </row>
    <row r="217" spans="1:17" x14ac:dyDescent="0.3">
      <c r="A217" t="s">
        <v>525</v>
      </c>
      <c r="B217" t="s">
        <v>526</v>
      </c>
      <c r="C217" t="s">
        <v>3139</v>
      </c>
      <c r="D217" t="s">
        <v>527</v>
      </c>
      <c r="E217">
        <v>41366.650500659998</v>
      </c>
      <c r="F217">
        <v>629.15</v>
      </c>
      <c r="G217">
        <v>-10.982595192011299</v>
      </c>
      <c r="H217">
        <v>-1.70412257692297</v>
      </c>
      <c r="I217">
        <v>24.255635147110301</v>
      </c>
      <c r="J217">
        <v>-3.5082878477838899</v>
      </c>
      <c r="K217">
        <v>643.56225837054296</v>
      </c>
      <c r="L217">
        <v>565.24524491618899</v>
      </c>
      <c r="M217">
        <v>21.125955680087099</v>
      </c>
      <c r="N217">
        <v>0.98362188717662202</v>
      </c>
      <c r="O217">
        <v>13.7169196535007</v>
      </c>
      <c r="P217">
        <v>49.424058900368102</v>
      </c>
      <c r="Q217">
        <v>-7.2391622793685995E-2</v>
      </c>
    </row>
    <row r="218" spans="1:17" x14ac:dyDescent="0.3">
      <c r="A218" t="s">
        <v>528</v>
      </c>
      <c r="B218" t="s">
        <v>529</v>
      </c>
      <c r="C218" t="s">
        <v>3129</v>
      </c>
      <c r="D218" t="s">
        <v>34</v>
      </c>
      <c r="E218">
        <v>40824.119028834997</v>
      </c>
      <c r="F218">
        <v>57.65</v>
      </c>
      <c r="G218">
        <v>-10.6874161402441</v>
      </c>
      <c r="H218">
        <v>-3.37112947865426</v>
      </c>
      <c r="I218">
        <v>-23.489677410109302</v>
      </c>
      <c r="J218">
        <v>1.29935579942608</v>
      </c>
      <c r="K218">
        <v>61.4022169491395</v>
      </c>
      <c r="L218">
        <v>58.855118674277101</v>
      </c>
      <c r="M218">
        <v>33.583815268732202</v>
      </c>
      <c r="N218">
        <v>1.0317861178030101</v>
      </c>
      <c r="O218">
        <v>27.493495229835201</v>
      </c>
      <c r="P218">
        <v>49.159120310478599</v>
      </c>
      <c r="Q218">
        <v>0.12498468276701</v>
      </c>
    </row>
    <row r="219" spans="1:17" x14ac:dyDescent="0.3">
      <c r="A219" t="s">
        <v>530</v>
      </c>
      <c r="B219" t="s">
        <v>531</v>
      </c>
      <c r="C219" t="s">
        <v>3141</v>
      </c>
      <c r="D219" t="s">
        <v>106</v>
      </c>
      <c r="E219">
        <v>40627.954687500001</v>
      </c>
      <c r="F219">
        <v>1108.3499999999999</v>
      </c>
      <c r="G219">
        <v>97.607595780173497</v>
      </c>
      <c r="H219">
        <v>-14.371663587983701</v>
      </c>
      <c r="I219">
        <v>14.931137279099101</v>
      </c>
      <c r="J219">
        <v>4.2210813373246996</v>
      </c>
      <c r="K219">
        <v>1260.79049926421</v>
      </c>
      <c r="L219">
        <v>1137.7612644478099</v>
      </c>
      <c r="M219">
        <v>30.507202224233801</v>
      </c>
      <c r="N219">
        <v>0.594281362312439</v>
      </c>
      <c r="O219">
        <v>61.925384580683001</v>
      </c>
      <c r="P219">
        <v>146.29999999999899</v>
      </c>
      <c r="Q219">
        <v>0.179101777461669</v>
      </c>
    </row>
    <row r="220" spans="1:17" x14ac:dyDescent="0.3">
      <c r="A220" t="s">
        <v>532</v>
      </c>
      <c r="B220" t="s">
        <v>533</v>
      </c>
      <c r="C220" t="s">
        <v>3136</v>
      </c>
      <c r="D220" t="s">
        <v>164</v>
      </c>
      <c r="E220">
        <v>40470.181426545001</v>
      </c>
      <c r="F220">
        <v>220.35</v>
      </c>
      <c r="G220">
        <v>106.80089978205299</v>
      </c>
      <c r="H220">
        <v>27.301713076545202</v>
      </c>
      <c r="I220">
        <v>14.5593006216689</v>
      </c>
      <c r="J220">
        <v>12.6970858477244</v>
      </c>
      <c r="K220">
        <v>189.031098849047</v>
      </c>
      <c r="L220">
        <v>167.520719550942</v>
      </c>
      <c r="M220">
        <v>78.406035658063402</v>
      </c>
      <c r="N220">
        <v>2.0282362839766201</v>
      </c>
      <c r="O220">
        <v>3.19491717721804</v>
      </c>
      <c r="P220">
        <v>148.70203160270799</v>
      </c>
      <c r="Q220">
        <v>9.5483905721974002E-2</v>
      </c>
    </row>
    <row r="221" spans="1:17" x14ac:dyDescent="0.3">
      <c r="A221" t="s">
        <v>534</v>
      </c>
      <c r="B221" t="s">
        <v>535</v>
      </c>
      <c r="C221" t="s">
        <v>3129</v>
      </c>
      <c r="D221" t="s">
        <v>43</v>
      </c>
      <c r="E221">
        <v>40060.92261768</v>
      </c>
      <c r="F221">
        <v>1160.8</v>
      </c>
      <c r="G221">
        <v>2.56592362239105</v>
      </c>
      <c r="H221">
        <v>4.6385779682220702</v>
      </c>
      <c r="I221">
        <v>2.3887147026081799</v>
      </c>
      <c r="J221">
        <v>2.3472389635350299</v>
      </c>
      <c r="K221">
        <v>1114.5688202901199</v>
      </c>
      <c r="L221">
        <v>1017.1003071991501</v>
      </c>
      <c r="M221">
        <v>46.198887475459202</v>
      </c>
      <c r="N221">
        <v>0.56281176149241596</v>
      </c>
      <c r="O221">
        <v>4.4839765678842101</v>
      </c>
      <c r="P221">
        <v>35.885279484928297</v>
      </c>
      <c r="Q221">
        <v>-1.1342878974331E-2</v>
      </c>
    </row>
    <row r="222" spans="1:17" x14ac:dyDescent="0.3">
      <c r="A222" t="s">
        <v>536</v>
      </c>
      <c r="B222" t="s">
        <v>537</v>
      </c>
      <c r="C222" t="s">
        <v>3141</v>
      </c>
      <c r="D222" t="s">
        <v>271</v>
      </c>
      <c r="E222">
        <v>39729.74772195</v>
      </c>
      <c r="F222">
        <v>4257.3500000000004</v>
      </c>
      <c r="G222">
        <v>-7.2262984640508598</v>
      </c>
      <c r="H222">
        <v>-2.4799688584648498</v>
      </c>
      <c r="I222">
        <v>-4.0449539814716102</v>
      </c>
      <c r="J222">
        <v>3.2697574603573201</v>
      </c>
      <c r="K222">
        <v>4327.0181200263696</v>
      </c>
      <c r="L222">
        <v>4027.6621657696401</v>
      </c>
      <c r="M222">
        <v>39.893370383775299</v>
      </c>
      <c r="N222">
        <v>0.71729853846318103</v>
      </c>
      <c r="O222">
        <v>16.268335936674202</v>
      </c>
      <c r="P222">
        <v>27.463660723641802</v>
      </c>
      <c r="Q222">
        <v>0.100272606232075</v>
      </c>
    </row>
    <row r="223" spans="1:17" x14ac:dyDescent="0.3">
      <c r="A223" t="s">
        <v>538</v>
      </c>
      <c r="B223" t="s">
        <v>539</v>
      </c>
      <c r="C223" t="s">
        <v>3141</v>
      </c>
      <c r="D223" t="s">
        <v>540</v>
      </c>
      <c r="E223">
        <v>38692.635760520003</v>
      </c>
      <c r="F223">
        <v>4285.3999999999996</v>
      </c>
      <c r="G223">
        <v>32.691720054758598</v>
      </c>
      <c r="H223">
        <v>-2.8940102611890102</v>
      </c>
      <c r="I223">
        <v>8.3683156245025998</v>
      </c>
      <c r="J223">
        <v>5.3672791229858401</v>
      </c>
      <c r="K223">
        <v>4354.3684077650896</v>
      </c>
      <c r="L223">
        <v>3886.4805836615101</v>
      </c>
      <c r="M223">
        <v>46.581619560872497</v>
      </c>
      <c r="N223">
        <v>1.38931722844073</v>
      </c>
      <c r="O223">
        <v>17.601624119101999</v>
      </c>
      <c r="P223">
        <v>84.627978113825293</v>
      </c>
      <c r="Q223">
        <v>0.19692837115383999</v>
      </c>
    </row>
    <row r="224" spans="1:17" x14ac:dyDescent="0.3">
      <c r="A224" t="s">
        <v>541</v>
      </c>
      <c r="B224" t="s">
        <v>542</v>
      </c>
      <c r="C224" t="s">
        <v>3145</v>
      </c>
      <c r="D224" t="s">
        <v>543</v>
      </c>
      <c r="E224">
        <v>38672.816333950002</v>
      </c>
      <c r="F224">
        <v>34329.85</v>
      </c>
      <c r="G224">
        <v>-17.768666158962201</v>
      </c>
      <c r="H224">
        <v>-2.30783592762088</v>
      </c>
      <c r="I224">
        <v>2.0971717833969201</v>
      </c>
      <c r="J224">
        <v>1.1312459338174199</v>
      </c>
      <c r="K224">
        <v>35569.305583423098</v>
      </c>
      <c r="L224">
        <v>33810.951012729602</v>
      </c>
      <c r="M224">
        <v>39.803401907691999</v>
      </c>
      <c r="N224">
        <v>1.2319628271445999</v>
      </c>
      <c r="O224">
        <v>19.011589039858901</v>
      </c>
      <c r="P224">
        <v>20.4600520370048</v>
      </c>
      <c r="Q224">
        <v>2.0911166114467999E-2</v>
      </c>
    </row>
    <row r="225" spans="1:17" x14ac:dyDescent="0.3">
      <c r="A225" t="s">
        <v>544</v>
      </c>
      <c r="B225" t="s">
        <v>545</v>
      </c>
      <c r="C225" t="s">
        <v>3143</v>
      </c>
      <c r="D225" t="s">
        <v>276</v>
      </c>
      <c r="E225">
        <v>38578.77164685</v>
      </c>
      <c r="F225">
        <v>2828.5</v>
      </c>
      <c r="G225">
        <v>6.6202330374215004</v>
      </c>
      <c r="H225">
        <v>-0.41068971457514802</v>
      </c>
      <c r="I225">
        <v>16.625573819363499</v>
      </c>
      <c r="J225">
        <v>6.52539588947793</v>
      </c>
      <c r="K225">
        <v>2862.8922141438802</v>
      </c>
      <c r="L225">
        <v>2573.2509443967301</v>
      </c>
      <c r="M225">
        <v>39.276384664347802</v>
      </c>
      <c r="N225">
        <v>0.77984734703738601</v>
      </c>
      <c r="O225">
        <v>12.0381827823935</v>
      </c>
      <c r="P225">
        <v>47.175898223066298</v>
      </c>
      <c r="Q225">
        <v>-3.4274347159405E-2</v>
      </c>
    </row>
    <row r="226" spans="1:17" x14ac:dyDescent="0.3">
      <c r="A226" t="s">
        <v>546</v>
      </c>
      <c r="B226" t="s">
        <v>547</v>
      </c>
      <c r="C226" t="s">
        <v>3127</v>
      </c>
      <c r="D226" t="s">
        <v>176</v>
      </c>
      <c r="E226">
        <v>38454.543947999999</v>
      </c>
      <c r="F226">
        <v>549.35</v>
      </c>
      <c r="G226">
        <v>-8.6514834828298603</v>
      </c>
      <c r="H226">
        <v>1.6867903125519501</v>
      </c>
      <c r="I226">
        <v>14.576963110203</v>
      </c>
      <c r="J226">
        <v>5.4682515051605902</v>
      </c>
      <c r="K226">
        <v>537.30027365033197</v>
      </c>
      <c r="L226">
        <v>491.08330374585501</v>
      </c>
      <c r="M226">
        <v>51.575475302246403</v>
      </c>
      <c r="N226">
        <v>0.99499602461167702</v>
      </c>
      <c r="O226">
        <v>3.8226995540183899</v>
      </c>
      <c r="P226">
        <v>46.220388607931802</v>
      </c>
      <c r="Q226">
        <v>-2.2613998236729001E-2</v>
      </c>
    </row>
    <row r="227" spans="1:17" x14ac:dyDescent="0.3">
      <c r="A227" t="s">
        <v>548</v>
      </c>
      <c r="B227" t="s">
        <v>549</v>
      </c>
      <c r="C227" t="s">
        <v>3134</v>
      </c>
      <c r="D227" t="s">
        <v>146</v>
      </c>
      <c r="E227">
        <v>38319.702689714999</v>
      </c>
      <c r="F227">
        <v>276.35000000000002</v>
      </c>
      <c r="G227">
        <v>83.956969169750295</v>
      </c>
      <c r="H227">
        <v>5.7602888647856902</v>
      </c>
      <c r="I227">
        <v>8.4766091091016307</v>
      </c>
      <c r="J227">
        <v>6.6694781828254097</v>
      </c>
      <c r="K227">
        <v>271.63432908615499</v>
      </c>
      <c r="L227">
        <v>237.74309612433299</v>
      </c>
      <c r="M227">
        <v>47.211697338354497</v>
      </c>
      <c r="N227">
        <v>0.83687775661733499</v>
      </c>
      <c r="O227">
        <v>12.827935588927</v>
      </c>
      <c r="P227">
        <v>136.60102739726</v>
      </c>
      <c r="Q227">
        <v>0.15112420552216599</v>
      </c>
    </row>
    <row r="228" spans="1:17" x14ac:dyDescent="0.3">
      <c r="A228" t="s">
        <v>550</v>
      </c>
      <c r="B228" t="s">
        <v>551</v>
      </c>
      <c r="C228" t="s">
        <v>3141</v>
      </c>
      <c r="D228" t="s">
        <v>217</v>
      </c>
      <c r="E228">
        <v>38216.536574149999</v>
      </c>
      <c r="F228">
        <v>9514.1</v>
      </c>
      <c r="G228">
        <v>49.404885003133899</v>
      </c>
      <c r="H228">
        <v>9.3404643331235704</v>
      </c>
      <c r="I228">
        <v>22.9090742974068</v>
      </c>
      <c r="J228">
        <v>5.36666609278452</v>
      </c>
      <c r="K228">
        <v>9178.1688036895393</v>
      </c>
      <c r="L228">
        <v>7662.3712430176502</v>
      </c>
      <c r="M228">
        <v>45.595325428626502</v>
      </c>
      <c r="N228">
        <v>0.73304250598357401</v>
      </c>
      <c r="O228">
        <v>11.6742518998118</v>
      </c>
      <c r="P228">
        <v>109.30120004839701</v>
      </c>
      <c r="Q228">
        <v>0.27987029091009402</v>
      </c>
    </row>
    <row r="229" spans="1:17" x14ac:dyDescent="0.3">
      <c r="A229" t="s">
        <v>552</v>
      </c>
      <c r="B229" t="s">
        <v>553</v>
      </c>
      <c r="C229" t="s">
        <v>3133</v>
      </c>
      <c r="D229" t="s">
        <v>51</v>
      </c>
      <c r="E229">
        <v>37837.447072520001</v>
      </c>
      <c r="F229">
        <v>1491.4</v>
      </c>
      <c r="G229">
        <v>33.143072510552699</v>
      </c>
      <c r="H229">
        <v>5.8889545804154597</v>
      </c>
      <c r="I229">
        <v>5.76348026982813</v>
      </c>
      <c r="J229">
        <v>3.8294141303336202</v>
      </c>
      <c r="K229">
        <v>1400.6543526069099</v>
      </c>
      <c r="L229">
        <v>1248.1750161625801</v>
      </c>
      <c r="M229">
        <v>59.853578203461403</v>
      </c>
      <c r="N229">
        <v>0.91854067921522198</v>
      </c>
      <c r="O229">
        <v>1.90760359393857</v>
      </c>
      <c r="P229">
        <v>62.639040348964002</v>
      </c>
      <c r="Q229">
        <v>1.700277524139E-3</v>
      </c>
    </row>
    <row r="230" spans="1:17" x14ac:dyDescent="0.3">
      <c r="A230" t="s">
        <v>554</v>
      </c>
      <c r="B230" t="s">
        <v>555</v>
      </c>
      <c r="C230" t="s">
        <v>3129</v>
      </c>
      <c r="D230" t="s">
        <v>398</v>
      </c>
      <c r="E230">
        <v>37579.9034700599</v>
      </c>
      <c r="F230">
        <v>2001.3</v>
      </c>
      <c r="G230">
        <v>52.035181941288101</v>
      </c>
      <c r="H230">
        <v>23.445927811832799</v>
      </c>
      <c r="I230">
        <v>62.975408369268102</v>
      </c>
      <c r="J230">
        <v>3.2485993189824698</v>
      </c>
      <c r="K230">
        <v>1775.3599833758401</v>
      </c>
      <c r="L230">
        <v>1384.6069790946499</v>
      </c>
      <c r="M230">
        <v>51.476489135170503</v>
      </c>
      <c r="N230">
        <v>0.77250714242918395</v>
      </c>
      <c r="O230">
        <v>7.6775096187478002</v>
      </c>
      <c r="P230">
        <v>108.230152949745</v>
      </c>
      <c r="Q230">
        <v>0.13159325772345501</v>
      </c>
    </row>
    <row r="231" spans="1:17" x14ac:dyDescent="0.3">
      <c r="A231" t="s">
        <v>556</v>
      </c>
      <c r="B231" t="s">
        <v>557</v>
      </c>
      <c r="C231" t="s">
        <v>3145</v>
      </c>
      <c r="D231" t="s">
        <v>167</v>
      </c>
      <c r="E231">
        <v>37492.293828815004</v>
      </c>
      <c r="F231">
        <v>1113.3499999999999</v>
      </c>
      <c r="G231">
        <v>62.201889396005903</v>
      </c>
      <c r="H231">
        <v>-10.4578563613469</v>
      </c>
      <c r="I231">
        <v>27.484751855789401</v>
      </c>
      <c r="J231">
        <v>-6.1433572816645796</v>
      </c>
      <c r="K231">
        <v>1087.86951829687</v>
      </c>
      <c r="L231">
        <v>891.02874325517098</v>
      </c>
      <c r="M231">
        <v>22.250785569040001</v>
      </c>
      <c r="N231">
        <v>0.55731131528354505</v>
      </c>
      <c r="O231">
        <v>18.022185296627299</v>
      </c>
      <c r="P231">
        <v>92.771188641676005</v>
      </c>
      <c r="Q231">
        <v>6.8146863425515E-2</v>
      </c>
    </row>
    <row r="232" spans="1:17" x14ac:dyDescent="0.3">
      <c r="A232" t="s">
        <v>558</v>
      </c>
      <c r="B232" t="s">
        <v>559</v>
      </c>
      <c r="C232" t="s">
        <v>3129</v>
      </c>
      <c r="D232" t="s">
        <v>54</v>
      </c>
      <c r="E232">
        <v>37088.144453339999</v>
      </c>
      <c r="F232">
        <v>300.45</v>
      </c>
      <c r="G232">
        <v>-24.4150397157326</v>
      </c>
      <c r="H232">
        <v>0.65307386504466403</v>
      </c>
      <c r="I232">
        <v>-8.9445296252544697</v>
      </c>
      <c r="J232">
        <v>-0.717145451614421</v>
      </c>
      <c r="K232">
        <v>316.66761673387202</v>
      </c>
      <c r="L232">
        <v>295.256665197014</v>
      </c>
      <c r="M232">
        <v>25.5685160096602</v>
      </c>
      <c r="N232">
        <v>1.7242101769731699</v>
      </c>
      <c r="O232">
        <v>14.1620901980362</v>
      </c>
      <c r="P232">
        <v>26.585211712660598</v>
      </c>
      <c r="Q232">
        <v>5.2008488560872E-2</v>
      </c>
    </row>
    <row r="233" spans="1:17" x14ac:dyDescent="0.3">
      <c r="A233" t="s">
        <v>560</v>
      </c>
      <c r="B233" t="s">
        <v>561</v>
      </c>
      <c r="C233" t="s">
        <v>3129</v>
      </c>
      <c r="D233" t="s">
        <v>562</v>
      </c>
      <c r="E233">
        <v>36879.160514559997</v>
      </c>
      <c r="F233">
        <v>1011.2</v>
      </c>
      <c r="G233">
        <v>74.861414822940802</v>
      </c>
      <c r="H233">
        <v>-10.756738266528201</v>
      </c>
      <c r="I233">
        <v>29.1459940863346</v>
      </c>
      <c r="J233">
        <v>-6.56566105801482</v>
      </c>
      <c r="K233">
        <v>1040.54579863699</v>
      </c>
      <c r="L233">
        <v>862.32643366006096</v>
      </c>
      <c r="M233">
        <v>41.745444059866003</v>
      </c>
      <c r="N233">
        <v>1.2642170733415901</v>
      </c>
      <c r="O233">
        <v>20.154272151898699</v>
      </c>
      <c r="P233">
        <v>107.404368782688</v>
      </c>
      <c r="Q233">
        <v>0.128939118879942</v>
      </c>
    </row>
    <row r="234" spans="1:17" x14ac:dyDescent="0.3">
      <c r="A234" t="s">
        <v>563</v>
      </c>
      <c r="B234" t="s">
        <v>564</v>
      </c>
      <c r="C234" t="s">
        <v>3137</v>
      </c>
      <c r="D234" t="s">
        <v>77</v>
      </c>
      <c r="E234">
        <v>36337.353118749998</v>
      </c>
      <c r="F234">
        <v>1937.5</v>
      </c>
      <c r="G234">
        <v>-44.6726879302852</v>
      </c>
      <c r="H234">
        <v>2.95864042706524</v>
      </c>
      <c r="I234">
        <v>-15.493108702993499</v>
      </c>
      <c r="J234">
        <v>5.55989195396109</v>
      </c>
      <c r="K234">
        <v>1866.48191671776</v>
      </c>
      <c r="L234">
        <v>1917.90739871286</v>
      </c>
      <c r="M234">
        <v>60.639498786235499</v>
      </c>
      <c r="N234">
        <v>1.13497301203597</v>
      </c>
      <c r="O234">
        <v>25.455483870967701</v>
      </c>
      <c r="P234">
        <v>17.324694198861501</v>
      </c>
      <c r="Q234">
        <v>-4.0341978438208997E-2</v>
      </c>
    </row>
    <row r="235" spans="1:17" x14ac:dyDescent="0.3">
      <c r="A235" t="s">
        <v>565</v>
      </c>
      <c r="B235" t="s">
        <v>566</v>
      </c>
      <c r="C235" t="s">
        <v>3129</v>
      </c>
      <c r="D235" t="s">
        <v>43</v>
      </c>
      <c r="E235">
        <v>36196.671999999999</v>
      </c>
      <c r="F235">
        <v>219.64</v>
      </c>
      <c r="G235">
        <v>33.214951662378702</v>
      </c>
      <c r="H235">
        <v>-13.900786717303101</v>
      </c>
      <c r="I235">
        <v>-18.9147819432267</v>
      </c>
      <c r="J235">
        <v>6.4849835994826799E-2</v>
      </c>
      <c r="K235">
        <v>246.64222865984601</v>
      </c>
      <c r="L235">
        <v>232.94806130226499</v>
      </c>
      <c r="M235">
        <v>21.4050462691485</v>
      </c>
      <c r="N235">
        <v>0.29412027422589299</v>
      </c>
      <c r="O235">
        <v>47.8328173374613</v>
      </c>
      <c r="P235">
        <v>68.823981552651802</v>
      </c>
      <c r="Q235">
        <v>2.5365221778067999E-2</v>
      </c>
    </row>
    <row r="236" spans="1:17" x14ac:dyDescent="0.3">
      <c r="A236" t="s">
        <v>567</v>
      </c>
      <c r="B236" t="s">
        <v>568</v>
      </c>
      <c r="C236" t="s">
        <v>3132</v>
      </c>
      <c r="D236" t="s">
        <v>48</v>
      </c>
      <c r="E236">
        <v>36046.790999999997</v>
      </c>
      <c r="F236">
        <v>59.69</v>
      </c>
      <c r="G236">
        <v>63.536579561211397</v>
      </c>
      <c r="H236">
        <v>-3.8322048473202202</v>
      </c>
      <c r="I236">
        <v>-16.582677383636899</v>
      </c>
      <c r="J236">
        <v>2.0415445463943001</v>
      </c>
      <c r="K236">
        <v>62.889680734457897</v>
      </c>
      <c r="L236">
        <v>59.156592428879001</v>
      </c>
      <c r="M236">
        <v>37.315628223753997</v>
      </c>
      <c r="N236">
        <v>0.75259209998910304</v>
      </c>
      <c r="O236">
        <v>30.926453342268399</v>
      </c>
      <c r="P236">
        <v>96.348684210526301</v>
      </c>
      <c r="Q236">
        <v>0.106430190465157</v>
      </c>
    </row>
    <row r="237" spans="1:17" hidden="1" x14ac:dyDescent="0.3">
      <c r="A237" t="s">
        <v>569</v>
      </c>
      <c r="B237" t="s">
        <v>570</v>
      </c>
      <c r="C237" t="s">
        <v>3144</v>
      </c>
      <c r="D237" t="s">
        <v>34</v>
      </c>
      <c r="E237">
        <v>35881.601450417998</v>
      </c>
      <c r="F237">
        <v>52.94</v>
      </c>
      <c r="G237">
        <v>-12.7324138476457</v>
      </c>
      <c r="H237">
        <v>-8.1997972474703005</v>
      </c>
      <c r="I237">
        <v>-27.138552115136701</v>
      </c>
      <c r="J237">
        <v>0.250479306064812</v>
      </c>
      <c r="K237">
        <v>57.728225459662099</v>
      </c>
      <c r="L237">
        <v>55.933860262099699</v>
      </c>
      <c r="M237">
        <v>26.905409712794299</v>
      </c>
      <c r="N237">
        <v>0.43099553823488501</v>
      </c>
      <c r="O237">
        <v>46.392142047600998</v>
      </c>
      <c r="P237">
        <v>44.842681258549902</v>
      </c>
      <c r="Q237">
        <v>0.10280570596102601</v>
      </c>
    </row>
    <row r="238" spans="1:17" x14ac:dyDescent="0.3">
      <c r="A238" t="s">
        <v>571</v>
      </c>
      <c r="B238" t="s">
        <v>572</v>
      </c>
      <c r="C238" t="s">
        <v>3139</v>
      </c>
      <c r="D238" t="s">
        <v>111</v>
      </c>
      <c r="E238">
        <v>35518.217528699999</v>
      </c>
      <c r="F238">
        <v>333</v>
      </c>
      <c r="G238">
        <v>26.724158596794101</v>
      </c>
      <c r="H238">
        <v>10.4660935635639</v>
      </c>
      <c r="I238">
        <v>29.4026699408967</v>
      </c>
      <c r="J238">
        <v>4.0571453689485901</v>
      </c>
      <c r="K238">
        <v>327.11975310439101</v>
      </c>
      <c r="L238">
        <v>288.47972502610401</v>
      </c>
      <c r="M238">
        <v>42.163878007503399</v>
      </c>
      <c r="N238">
        <v>1.52522364395298</v>
      </c>
      <c r="O238">
        <v>9.4294294294294101</v>
      </c>
      <c r="P238">
        <v>67.5471698113207</v>
      </c>
      <c r="Q238">
        <v>1.3250091313337001E-2</v>
      </c>
    </row>
    <row r="239" spans="1:17" x14ac:dyDescent="0.3">
      <c r="A239" t="s">
        <v>573</v>
      </c>
      <c r="B239" t="s">
        <v>574</v>
      </c>
      <c r="C239" t="s">
        <v>3143</v>
      </c>
      <c r="D239" t="s">
        <v>167</v>
      </c>
      <c r="E239">
        <v>35420.422783800001</v>
      </c>
      <c r="F239">
        <v>8182.95</v>
      </c>
      <c r="G239">
        <v>190.352241888809</v>
      </c>
      <c r="H239">
        <v>25.9993191136154</v>
      </c>
      <c r="I239">
        <v>117.847685221365</v>
      </c>
      <c r="J239">
        <v>21.440178702573402</v>
      </c>
      <c r="K239">
        <v>6675.2278260009298</v>
      </c>
      <c r="L239">
        <v>5024.45951786569</v>
      </c>
      <c r="M239">
        <v>87.488111093189204</v>
      </c>
      <c r="N239">
        <v>1.1657235981165801</v>
      </c>
      <c r="O239">
        <v>0.77050452465186003</v>
      </c>
      <c r="P239">
        <v>236.746913580246</v>
      </c>
      <c r="Q239">
        <v>9.3007255371479997E-2</v>
      </c>
    </row>
    <row r="240" spans="1:17" x14ac:dyDescent="0.3">
      <c r="A240" t="s">
        <v>575</v>
      </c>
      <c r="B240" t="s">
        <v>576</v>
      </c>
      <c r="C240" t="s">
        <v>3137</v>
      </c>
      <c r="D240" t="s">
        <v>77</v>
      </c>
      <c r="E240">
        <v>35277.206335304902</v>
      </c>
      <c r="F240">
        <v>4565.55</v>
      </c>
      <c r="G240">
        <v>16.257057918022898</v>
      </c>
      <c r="H240">
        <v>-0.92927392267944198</v>
      </c>
      <c r="I240">
        <v>-6.2497250404656501</v>
      </c>
      <c r="J240">
        <v>3.7271618291300102</v>
      </c>
      <c r="K240">
        <v>4527.9155134099601</v>
      </c>
      <c r="L240">
        <v>4181.6255944894401</v>
      </c>
      <c r="M240">
        <v>39.395004056706</v>
      </c>
      <c r="N240">
        <v>1.07670485964165</v>
      </c>
      <c r="O240">
        <v>7.2269496555727102</v>
      </c>
      <c r="P240">
        <v>49.560218171097198</v>
      </c>
      <c r="Q240">
        <v>1.8472096111293999E-2</v>
      </c>
    </row>
    <row r="241" spans="1:17" x14ac:dyDescent="0.3">
      <c r="A241" t="s">
        <v>577</v>
      </c>
      <c r="B241" t="s">
        <v>578</v>
      </c>
      <c r="C241" t="s">
        <v>3129</v>
      </c>
      <c r="D241" t="s">
        <v>579</v>
      </c>
      <c r="E241">
        <v>34920.749555000002</v>
      </c>
      <c r="F241">
        <v>634.85</v>
      </c>
      <c r="G241">
        <v>7.1386308708276003</v>
      </c>
      <c r="H241">
        <v>-6.60565129659508</v>
      </c>
      <c r="I241">
        <v>-12.5015002850875</v>
      </c>
      <c r="J241">
        <v>-0.110063765853411</v>
      </c>
      <c r="K241">
        <v>684.42946086829397</v>
      </c>
      <c r="L241">
        <v>644.89845264953794</v>
      </c>
      <c r="M241">
        <v>25.2683265654846</v>
      </c>
      <c r="N241">
        <v>0.672372719404837</v>
      </c>
      <c r="O241">
        <v>30.2276128219264</v>
      </c>
      <c r="P241">
        <v>46.956018518518498</v>
      </c>
      <c r="Q241">
        <v>3.0866497515652999E-2</v>
      </c>
    </row>
    <row r="242" spans="1:17" x14ac:dyDescent="0.3">
      <c r="A242" t="s">
        <v>580</v>
      </c>
      <c r="B242" t="s">
        <v>581</v>
      </c>
      <c r="C242" t="s">
        <v>3133</v>
      </c>
      <c r="D242" t="s">
        <v>187</v>
      </c>
      <c r="E242">
        <v>34697.984919399998</v>
      </c>
      <c r="F242">
        <v>865.7</v>
      </c>
      <c r="G242">
        <v>-19.347864586252399</v>
      </c>
      <c r="H242">
        <v>2.99714427119781</v>
      </c>
      <c r="I242">
        <v>7.8275126912397504</v>
      </c>
      <c r="J242">
        <v>4.8563999225408203</v>
      </c>
      <c r="K242">
        <v>856.27577849431395</v>
      </c>
      <c r="L242">
        <v>772.14943284058097</v>
      </c>
      <c r="M242">
        <v>35.747405931176303</v>
      </c>
      <c r="N242">
        <v>0.81521934617036795</v>
      </c>
      <c r="O242">
        <v>9.1890955296291796</v>
      </c>
      <c r="P242">
        <v>42.466880605611699</v>
      </c>
      <c r="Q242">
        <v>1.7811707794103002E-2</v>
      </c>
    </row>
    <row r="243" spans="1:17" hidden="1" x14ac:dyDescent="0.3">
      <c r="A243" t="s">
        <v>582</v>
      </c>
      <c r="B243" t="s">
        <v>583</v>
      </c>
      <c r="C243" t="s">
        <v>3129</v>
      </c>
      <c r="D243" t="s">
        <v>43</v>
      </c>
      <c r="E243">
        <v>34660.699703630002</v>
      </c>
      <c r="F243">
        <v>377.65</v>
      </c>
      <c r="G243">
        <v>-5.2867130408535399</v>
      </c>
      <c r="H243">
        <v>3.8495268543111201</v>
      </c>
      <c r="I243">
        <v>12.311373506711201</v>
      </c>
      <c r="J243">
        <v>18.4553838008196</v>
      </c>
      <c r="K243">
        <v>363.51325328101899</v>
      </c>
      <c r="M243">
        <v>51.939701186622898</v>
      </c>
      <c r="N243">
        <v>0.91932871748703804</v>
      </c>
      <c r="O243">
        <v>7.8776645041705304</v>
      </c>
      <c r="P243">
        <v>35.577095674026197</v>
      </c>
    </row>
    <row r="244" spans="1:17" x14ac:dyDescent="0.3">
      <c r="A244" t="s">
        <v>584</v>
      </c>
      <c r="B244" t="s">
        <v>585</v>
      </c>
      <c r="C244" t="s">
        <v>3131</v>
      </c>
      <c r="D244" t="s">
        <v>40</v>
      </c>
      <c r="E244">
        <v>34318.281030799997</v>
      </c>
      <c r="F244">
        <v>6627.4</v>
      </c>
      <c r="G244">
        <v>186.431037617892</v>
      </c>
      <c r="H244">
        <v>1.0537896190065299</v>
      </c>
      <c r="I244">
        <v>95.556978826286596</v>
      </c>
      <c r="J244">
        <v>-3.61924158112696</v>
      </c>
      <c r="K244">
        <v>6156.4972775549904</v>
      </c>
      <c r="L244">
        <v>4289.4473451212998</v>
      </c>
      <c r="M244">
        <v>34.449981151444497</v>
      </c>
      <c r="N244">
        <v>0.52550582110756905</v>
      </c>
      <c r="O244">
        <v>27.9536469807164</v>
      </c>
      <c r="P244">
        <v>232.68410220370399</v>
      </c>
      <c r="Q244">
        <v>0.17227882922290999</v>
      </c>
    </row>
    <row r="245" spans="1:17" x14ac:dyDescent="0.3">
      <c r="A245" t="s">
        <v>586</v>
      </c>
      <c r="B245" t="s">
        <v>587</v>
      </c>
      <c r="C245" t="s">
        <v>3138</v>
      </c>
      <c r="D245" t="s">
        <v>588</v>
      </c>
      <c r="E245">
        <v>34135.887338250002</v>
      </c>
      <c r="F245">
        <v>1255.25</v>
      </c>
      <c r="G245">
        <v>-23.439691213254498</v>
      </c>
      <c r="H245">
        <v>0.56995067460850102</v>
      </c>
      <c r="I245">
        <v>5.1985737557227898</v>
      </c>
      <c r="J245">
        <v>1.56461963625363</v>
      </c>
      <c r="K245">
        <v>1270.0726233642299</v>
      </c>
      <c r="L245">
        <v>1205.04261826731</v>
      </c>
      <c r="M245">
        <v>47.238500733779802</v>
      </c>
      <c r="N245">
        <v>0.42730997967059497</v>
      </c>
      <c r="O245">
        <v>14.813782115116499</v>
      </c>
      <c r="P245">
        <v>26.786525933033701</v>
      </c>
      <c r="Q245">
        <v>0.110577457109736</v>
      </c>
    </row>
    <row r="246" spans="1:17" x14ac:dyDescent="0.3">
      <c r="A246" t="s">
        <v>589</v>
      </c>
      <c r="B246" t="s">
        <v>590</v>
      </c>
      <c r="C246" t="s">
        <v>3129</v>
      </c>
      <c r="D246" t="s">
        <v>43</v>
      </c>
      <c r="E246">
        <v>33968.468527375</v>
      </c>
      <c r="F246">
        <v>580.15</v>
      </c>
      <c r="G246">
        <v>-30.162467588957199</v>
      </c>
      <c r="H246">
        <v>-6.6404719878601997</v>
      </c>
      <c r="I246">
        <v>-7.0781974552579197</v>
      </c>
      <c r="J246">
        <v>0.97117475598995795</v>
      </c>
      <c r="K246">
        <v>600.85131213415104</v>
      </c>
      <c r="L246">
        <v>578.82996351230895</v>
      </c>
      <c r="M246">
        <v>24.085282007093099</v>
      </c>
      <c r="N246">
        <v>0.69950567611116998</v>
      </c>
      <c r="O246">
        <v>11.522882013272399</v>
      </c>
      <c r="P246">
        <v>27.5615655233069</v>
      </c>
      <c r="Q246">
        <v>-9.0789622842295997E-2</v>
      </c>
    </row>
    <row r="247" spans="1:17" hidden="1" x14ac:dyDescent="0.3">
      <c r="A247" t="s">
        <v>591</v>
      </c>
      <c r="B247" t="s">
        <v>592</v>
      </c>
      <c r="C247" t="s">
        <v>3144</v>
      </c>
      <c r="D247" t="s">
        <v>111</v>
      </c>
      <c r="E247">
        <v>33902.7262357</v>
      </c>
      <c r="F247">
        <v>653</v>
      </c>
      <c r="G247">
        <v>-32.5450677644737</v>
      </c>
      <c r="H247">
        <v>5.8931785519951996</v>
      </c>
      <c r="I247">
        <v>-14.946981216908901</v>
      </c>
      <c r="J247">
        <v>4.6618884370810703</v>
      </c>
      <c r="M247">
        <v>55.075470726653002</v>
      </c>
      <c r="O247">
        <v>8.3767228177641808</v>
      </c>
      <c r="P247">
        <v>11.1300204220558</v>
      </c>
    </row>
    <row r="248" spans="1:17" x14ac:dyDescent="0.3">
      <c r="A248" t="s">
        <v>593</v>
      </c>
      <c r="B248" t="s">
        <v>594</v>
      </c>
      <c r="C248" t="s">
        <v>3129</v>
      </c>
      <c r="D248" t="s">
        <v>227</v>
      </c>
      <c r="E248">
        <v>33552.017565920003</v>
      </c>
      <c r="F248">
        <v>6631.45</v>
      </c>
      <c r="G248">
        <v>68.721594559253006</v>
      </c>
      <c r="H248">
        <v>-5.0103042995642202</v>
      </c>
      <c r="I248">
        <v>-22.4241994244314</v>
      </c>
      <c r="J248">
        <v>0.61767407575967204</v>
      </c>
      <c r="K248">
        <v>6722.5552193716803</v>
      </c>
      <c r="L248">
        <v>6023.9647103221996</v>
      </c>
      <c r="M248">
        <v>29.584204539707201</v>
      </c>
      <c r="N248">
        <v>0.60765662691426403</v>
      </c>
      <c r="O248">
        <v>47.129964035014901</v>
      </c>
      <c r="P248">
        <v>129.85961871750399</v>
      </c>
      <c r="Q248">
        <v>0.138558846748012</v>
      </c>
    </row>
    <row r="249" spans="1:17" x14ac:dyDescent="0.3">
      <c r="A249" t="s">
        <v>595</v>
      </c>
      <c r="B249" t="s">
        <v>596</v>
      </c>
      <c r="C249" t="s">
        <v>3142</v>
      </c>
      <c r="D249" t="s">
        <v>135</v>
      </c>
      <c r="E249">
        <v>33458.744169999998</v>
      </c>
      <c r="F249">
        <v>1370</v>
      </c>
      <c r="G249">
        <v>108.527691508845</v>
      </c>
      <c r="H249">
        <v>11.8849856165674</v>
      </c>
      <c r="I249">
        <v>31.932465278841502</v>
      </c>
      <c r="J249">
        <v>6.2840886003426704</v>
      </c>
      <c r="K249">
        <v>1291.5347785439101</v>
      </c>
      <c r="L249">
        <v>1115.84823833582</v>
      </c>
      <c r="M249">
        <v>54.0606230554692</v>
      </c>
      <c r="N249">
        <v>1.0862360294607101</v>
      </c>
      <c r="O249">
        <v>6.0656934306569203</v>
      </c>
      <c r="P249">
        <v>139.48955510881899</v>
      </c>
      <c r="Q249">
        <v>0.14535993062479199</v>
      </c>
    </row>
    <row r="250" spans="1:17" x14ac:dyDescent="0.3">
      <c r="A250" t="s">
        <v>597</v>
      </c>
      <c r="B250" t="s">
        <v>598</v>
      </c>
      <c r="C250" t="s">
        <v>3135</v>
      </c>
      <c r="D250" t="s">
        <v>415</v>
      </c>
      <c r="E250">
        <v>32488.588892629999</v>
      </c>
      <c r="F250">
        <v>511.55</v>
      </c>
      <c r="G250">
        <v>9.4057056832956007</v>
      </c>
      <c r="H250">
        <v>5.4924980067943796</v>
      </c>
      <c r="I250">
        <v>0.13913739106966</v>
      </c>
      <c r="J250">
        <v>-0.125845348746186</v>
      </c>
      <c r="K250">
        <v>519.69928143892002</v>
      </c>
      <c r="L250">
        <v>490.19681921305101</v>
      </c>
      <c r="M250">
        <v>36.345424881872397</v>
      </c>
      <c r="N250">
        <v>0.99268235234078095</v>
      </c>
      <c r="O250">
        <v>14.3387743133613</v>
      </c>
      <c r="P250">
        <v>39.767759562841498</v>
      </c>
      <c r="Q250">
        <v>0.10621392418172999</v>
      </c>
    </row>
    <row r="251" spans="1:17" x14ac:dyDescent="0.3">
      <c r="A251" t="s">
        <v>599</v>
      </c>
      <c r="B251" t="s">
        <v>600</v>
      </c>
      <c r="C251" t="s">
        <v>3131</v>
      </c>
      <c r="D251" t="s">
        <v>195</v>
      </c>
      <c r="E251">
        <v>32425.4025</v>
      </c>
      <c r="F251">
        <v>742.85</v>
      </c>
      <c r="G251">
        <v>9.2462579934283404</v>
      </c>
      <c r="H251">
        <v>-6.7624170067413099</v>
      </c>
      <c r="I251">
        <v>55.007700397634501</v>
      </c>
      <c r="J251">
        <v>4.5485044893493596</v>
      </c>
      <c r="K251">
        <v>768.96454566278601</v>
      </c>
      <c r="L251">
        <v>650.58651812273501</v>
      </c>
      <c r="M251">
        <v>35.742556993155802</v>
      </c>
      <c r="N251">
        <v>0.69184379925841299</v>
      </c>
      <c r="O251">
        <v>15.770343945614799</v>
      </c>
      <c r="P251">
        <v>78.098777271637502</v>
      </c>
      <c r="Q251">
        <v>1.4739269812962001E-2</v>
      </c>
    </row>
    <row r="252" spans="1:17" x14ac:dyDescent="0.3">
      <c r="A252" t="s">
        <v>601</v>
      </c>
      <c r="B252" t="s">
        <v>602</v>
      </c>
      <c r="C252" t="s">
        <v>3141</v>
      </c>
      <c r="D252" t="s">
        <v>217</v>
      </c>
      <c r="E252">
        <v>32315.837234499999</v>
      </c>
      <c r="F252">
        <v>5048.5</v>
      </c>
      <c r="G252">
        <v>82.351534938256904</v>
      </c>
      <c r="H252">
        <v>9.0776638388576707</v>
      </c>
      <c r="I252">
        <v>76.848910585539997</v>
      </c>
      <c r="J252">
        <v>-0.52278911182824295</v>
      </c>
      <c r="K252">
        <v>4911.7966795368102</v>
      </c>
      <c r="L252">
        <v>3708.3847554850699</v>
      </c>
      <c r="M252">
        <v>32.0255953156964</v>
      </c>
      <c r="N252">
        <v>0.70856863972307704</v>
      </c>
      <c r="O252">
        <v>15.083688224225</v>
      </c>
      <c r="P252">
        <v>133.94346617238099</v>
      </c>
    </row>
    <row r="253" spans="1:17" hidden="1" x14ac:dyDescent="0.3">
      <c r="A253" t="s">
        <v>603</v>
      </c>
      <c r="B253" t="s">
        <v>604</v>
      </c>
      <c r="C253" t="s">
        <v>3144</v>
      </c>
      <c r="D253" t="s">
        <v>135</v>
      </c>
      <c r="E253">
        <v>32216.064643341</v>
      </c>
      <c r="F253">
        <v>394.82</v>
      </c>
      <c r="G253">
        <v>1.9814265288452</v>
      </c>
      <c r="H253">
        <v>3.1512075082941</v>
      </c>
      <c r="I253">
        <v>-5.9557191479933698</v>
      </c>
      <c r="J253">
        <v>3.4413680654007699</v>
      </c>
      <c r="K253">
        <v>382.326526045555</v>
      </c>
      <c r="L253">
        <v>361.941583589255</v>
      </c>
      <c r="M253">
        <v>56.330526885428</v>
      </c>
      <c r="N253">
        <v>1.1884117531132501</v>
      </c>
      <c r="O253">
        <v>1.0587102983638099</v>
      </c>
      <c r="P253">
        <v>39.021126760563298</v>
      </c>
      <c r="Q253">
        <v>-0.123824141917355</v>
      </c>
    </row>
    <row r="254" spans="1:17" x14ac:dyDescent="0.3">
      <c r="A254" t="s">
        <v>605</v>
      </c>
      <c r="B254" t="s">
        <v>606</v>
      </c>
      <c r="C254" t="s">
        <v>607</v>
      </c>
      <c r="D254" t="s">
        <v>607</v>
      </c>
      <c r="E254">
        <v>32210.842290000001</v>
      </c>
      <c r="F254">
        <v>942.35</v>
      </c>
      <c r="G254">
        <v>-2.62905009170127</v>
      </c>
      <c r="H254">
        <v>15.993751139626401</v>
      </c>
      <c r="I254">
        <v>0.43685097670339501</v>
      </c>
      <c r="J254">
        <v>1.3602847276985099</v>
      </c>
      <c r="K254">
        <v>895.83635466189799</v>
      </c>
      <c r="L254">
        <v>835.20006320442599</v>
      </c>
      <c r="M254">
        <v>51.883804146294203</v>
      </c>
      <c r="N254">
        <v>1.7323683721465599</v>
      </c>
      <c r="O254">
        <v>11.741921791266501</v>
      </c>
      <c r="P254">
        <v>32.725352112675999</v>
      </c>
      <c r="Q254">
        <v>7.7877644342369004E-2</v>
      </c>
    </row>
    <row r="255" spans="1:17" x14ac:dyDescent="0.3">
      <c r="A255" t="s">
        <v>608</v>
      </c>
      <c r="B255" t="s">
        <v>609</v>
      </c>
      <c r="C255" t="s">
        <v>3129</v>
      </c>
      <c r="D255" t="s">
        <v>422</v>
      </c>
      <c r="E255">
        <v>32169.733035000001</v>
      </c>
      <c r="F255">
        <v>4399</v>
      </c>
      <c r="G255">
        <v>-15.066262724583099</v>
      </c>
      <c r="H255">
        <v>-2.6038153572609102</v>
      </c>
      <c r="I255">
        <v>-20.308088527303401</v>
      </c>
      <c r="J255">
        <v>2.47936809502849</v>
      </c>
      <c r="K255">
        <v>4528.05333102452</v>
      </c>
      <c r="L255">
        <v>4374.1117063444999</v>
      </c>
      <c r="M255">
        <v>27.514022168414201</v>
      </c>
      <c r="N255">
        <v>0.69480397083175705</v>
      </c>
      <c r="O255">
        <v>19.7658558763355</v>
      </c>
      <c r="P255">
        <v>20.168273827410001</v>
      </c>
      <c r="Q255">
        <v>3.4243884859252997E-2</v>
      </c>
    </row>
    <row r="256" spans="1:17" x14ac:dyDescent="0.3">
      <c r="A256" t="s">
        <v>610</v>
      </c>
      <c r="B256" t="s">
        <v>611</v>
      </c>
      <c r="C256" t="s">
        <v>3146</v>
      </c>
      <c r="D256" t="s">
        <v>612</v>
      </c>
      <c r="E256">
        <v>31993.759874700001</v>
      </c>
      <c r="F256">
        <v>811.85</v>
      </c>
      <c r="G256">
        <v>5.6433414102268404</v>
      </c>
      <c r="H256">
        <v>4.5558335079144099</v>
      </c>
      <c r="I256">
        <v>20.1786823534927</v>
      </c>
      <c r="J256">
        <v>2.60654314080741</v>
      </c>
      <c r="K256">
        <v>813.53947429465802</v>
      </c>
      <c r="L256">
        <v>728.58695272086004</v>
      </c>
      <c r="M256">
        <v>40.195382249375101</v>
      </c>
      <c r="N256">
        <v>0.535731620904908</v>
      </c>
      <c r="O256">
        <v>13.4446018353143</v>
      </c>
      <c r="P256">
        <v>43.032064834390397</v>
      </c>
      <c r="Q256">
        <v>3.5657537914263002E-2</v>
      </c>
    </row>
    <row r="257" spans="1:17" x14ac:dyDescent="0.3">
      <c r="A257" t="s">
        <v>613</v>
      </c>
      <c r="B257" t="s">
        <v>614</v>
      </c>
      <c r="C257" t="s">
        <v>3136</v>
      </c>
      <c r="D257" t="s">
        <v>615</v>
      </c>
      <c r="E257">
        <v>31945.638500699999</v>
      </c>
      <c r="F257">
        <v>330.35</v>
      </c>
      <c r="G257">
        <v>83.264888863944293</v>
      </c>
      <c r="H257">
        <v>8.3628430855524591</v>
      </c>
      <c r="I257">
        <v>-5.87989742752643</v>
      </c>
      <c r="J257">
        <v>1.66987959579909</v>
      </c>
      <c r="K257">
        <v>325.90584069226401</v>
      </c>
      <c r="L257">
        <v>296.412944392469</v>
      </c>
      <c r="M257">
        <v>43.961458358180202</v>
      </c>
      <c r="N257">
        <v>1.35103270456577</v>
      </c>
      <c r="O257">
        <v>25.866505221734499</v>
      </c>
      <c r="P257">
        <v>143.53114633247301</v>
      </c>
      <c r="Q257">
        <v>0.10422473308952</v>
      </c>
    </row>
    <row r="258" spans="1:17" x14ac:dyDescent="0.3">
      <c r="A258" t="s">
        <v>616</v>
      </c>
      <c r="B258" t="s">
        <v>617</v>
      </c>
      <c r="C258" t="s">
        <v>3135</v>
      </c>
      <c r="D258" t="s">
        <v>190</v>
      </c>
      <c r="E258">
        <v>31938.20295264</v>
      </c>
      <c r="F258">
        <v>2270.5500000000002</v>
      </c>
      <c r="G258">
        <v>15.4693127593113</v>
      </c>
      <c r="H258">
        <v>-6.1910897834462499</v>
      </c>
      <c r="I258">
        <v>9.1489690609583203</v>
      </c>
      <c r="J258">
        <v>2.91616379868747</v>
      </c>
      <c r="K258">
        <v>2458.44971705334</v>
      </c>
      <c r="L258">
        <v>2224.6405671051998</v>
      </c>
      <c r="M258">
        <v>22.5179457873088</v>
      </c>
      <c r="N258">
        <v>2.0954575357167</v>
      </c>
      <c r="O258">
        <v>34.826363656382803</v>
      </c>
      <c r="P258">
        <v>47.433524885555599</v>
      </c>
      <c r="Q258">
        <v>2.1858411537384E-2</v>
      </c>
    </row>
    <row r="259" spans="1:17" x14ac:dyDescent="0.3">
      <c r="A259" t="s">
        <v>618</v>
      </c>
      <c r="B259" t="s">
        <v>619</v>
      </c>
      <c r="C259" t="s">
        <v>3139</v>
      </c>
      <c r="D259" t="s">
        <v>607</v>
      </c>
      <c r="E259">
        <v>31551.367659740001</v>
      </c>
      <c r="F259">
        <v>1298.9000000000001</v>
      </c>
      <c r="G259">
        <v>-29.7944546488235</v>
      </c>
      <c r="H259">
        <v>3.2760048056288098</v>
      </c>
      <c r="I259">
        <v>26.7326012397704</v>
      </c>
      <c r="J259">
        <v>2.1978076139614799</v>
      </c>
      <c r="K259">
        <v>1232.5195007751399</v>
      </c>
      <c r="L259">
        <v>1146.7119434081801</v>
      </c>
      <c r="M259">
        <v>44.930851184777801</v>
      </c>
      <c r="N259">
        <v>1.5231594359703</v>
      </c>
      <c r="O259">
        <v>14.550773731619</v>
      </c>
      <c r="P259">
        <v>46.594435979910799</v>
      </c>
      <c r="Q259">
        <v>2.1178274713755999E-2</v>
      </c>
    </row>
    <row r="260" spans="1:17" x14ac:dyDescent="0.3">
      <c r="A260" t="s">
        <v>620</v>
      </c>
      <c r="B260" t="s">
        <v>621</v>
      </c>
      <c r="C260" t="s">
        <v>3127</v>
      </c>
      <c r="D260" t="s">
        <v>18</v>
      </c>
      <c r="E260">
        <v>31439.869460603</v>
      </c>
      <c r="F260">
        <v>179.39</v>
      </c>
      <c r="G260">
        <v>54.629884325396603</v>
      </c>
      <c r="H260">
        <v>-11.7995390914118</v>
      </c>
      <c r="I260">
        <v>-34.751243765493797</v>
      </c>
      <c r="J260">
        <v>3.7772663121243601</v>
      </c>
      <c r="K260">
        <v>196.484610541417</v>
      </c>
      <c r="L260">
        <v>190.61579645907301</v>
      </c>
      <c r="M260">
        <v>38.174646186494797</v>
      </c>
      <c r="N260">
        <v>0.38485209453994401</v>
      </c>
      <c r="O260">
        <v>61.240871843469499</v>
      </c>
      <c r="P260">
        <v>98.220994475138099</v>
      </c>
      <c r="Q260">
        <v>0.11305486220697999</v>
      </c>
    </row>
    <row r="261" spans="1:17" x14ac:dyDescent="0.3">
      <c r="A261" t="s">
        <v>622</v>
      </c>
      <c r="B261" t="s">
        <v>623</v>
      </c>
      <c r="C261" t="s">
        <v>3143</v>
      </c>
      <c r="D261" t="s">
        <v>276</v>
      </c>
      <c r="E261">
        <v>31329.892256159899</v>
      </c>
      <c r="F261">
        <v>634.65</v>
      </c>
      <c r="G261">
        <v>127.56718220187901</v>
      </c>
      <c r="H261">
        <v>23.604353733066599</v>
      </c>
      <c r="I261">
        <v>78.6556471507879</v>
      </c>
      <c r="J261">
        <v>2.1652794542562801</v>
      </c>
      <c r="K261">
        <v>553.16775798067295</v>
      </c>
      <c r="L261">
        <v>413.01576858337802</v>
      </c>
      <c r="M261">
        <v>49.5840982240261</v>
      </c>
      <c r="N261">
        <v>1.1163021122247401</v>
      </c>
      <c r="O261">
        <v>8.5165051603246003</v>
      </c>
      <c r="P261">
        <v>183.32589285714201</v>
      </c>
      <c r="Q261">
        <v>0.24412472867216101</v>
      </c>
    </row>
    <row r="262" spans="1:17" x14ac:dyDescent="0.3">
      <c r="A262" t="s">
        <v>624</v>
      </c>
      <c r="B262" t="s">
        <v>625</v>
      </c>
      <c r="C262" t="s">
        <v>3129</v>
      </c>
      <c r="D262" t="s">
        <v>54</v>
      </c>
      <c r="E262">
        <v>30716.894223300002</v>
      </c>
      <c r="F262">
        <v>394.95</v>
      </c>
      <c r="G262">
        <v>-23.898773715815601</v>
      </c>
      <c r="H262">
        <v>3.8367531400403498</v>
      </c>
      <c r="I262">
        <v>-31.105684694599098</v>
      </c>
      <c r="J262">
        <v>3.0192649415508099</v>
      </c>
      <c r="K262">
        <v>395.95915785004098</v>
      </c>
      <c r="L262">
        <v>413.33918148126702</v>
      </c>
      <c r="M262">
        <v>47.124971959049901</v>
      </c>
      <c r="N262">
        <v>0.63582287571532803</v>
      </c>
      <c r="O262">
        <v>31.586276743891599</v>
      </c>
      <c r="P262">
        <v>17.4397859054415</v>
      </c>
      <c r="Q262">
        <v>9.5515211566281996E-2</v>
      </c>
    </row>
    <row r="263" spans="1:17" hidden="1" x14ac:dyDescent="0.3">
      <c r="A263" t="s">
        <v>626</v>
      </c>
      <c r="B263" t="s">
        <v>627</v>
      </c>
      <c r="C263" t="s">
        <v>3144</v>
      </c>
      <c r="D263" t="s">
        <v>143</v>
      </c>
      <c r="E263">
        <v>30602.690117999999</v>
      </c>
      <c r="F263">
        <v>1801.8</v>
      </c>
      <c r="G263">
        <v>179.90491694961401</v>
      </c>
      <c r="H263">
        <v>8.2093811236775096</v>
      </c>
      <c r="I263">
        <v>122.957135838664</v>
      </c>
      <c r="J263">
        <v>4.41383550209998</v>
      </c>
      <c r="K263">
        <v>1538.7487391315101</v>
      </c>
      <c r="L263">
        <v>1109.8054532834201</v>
      </c>
      <c r="M263">
        <v>68.480010767207105</v>
      </c>
      <c r="N263">
        <v>0.88524875816827797</v>
      </c>
      <c r="O263">
        <v>1.5651015651015601</v>
      </c>
      <c r="P263">
        <v>244.51242829827899</v>
      </c>
    </row>
    <row r="264" spans="1:17" x14ac:dyDescent="0.3">
      <c r="A264" t="s">
        <v>628</v>
      </c>
      <c r="B264" t="s">
        <v>629</v>
      </c>
      <c r="C264" t="s">
        <v>3133</v>
      </c>
      <c r="D264" t="s">
        <v>51</v>
      </c>
      <c r="E264">
        <v>30543.976245659898</v>
      </c>
      <c r="F264">
        <v>1199.8499999999999</v>
      </c>
      <c r="G264">
        <v>82.874695824108898</v>
      </c>
      <c r="H264">
        <v>11.493902463958401</v>
      </c>
      <c r="I264">
        <v>74.7467125741845</v>
      </c>
      <c r="J264">
        <v>5.1602564627993397</v>
      </c>
      <c r="K264">
        <v>1083.0086903710201</v>
      </c>
      <c r="L264">
        <v>836.00489055460503</v>
      </c>
      <c r="M264">
        <v>56.390626204823</v>
      </c>
      <c r="N264">
        <v>0.57449629049427697</v>
      </c>
      <c r="O264">
        <v>7.3384173021627799</v>
      </c>
      <c r="P264">
        <v>121.783733826247</v>
      </c>
      <c r="Q264">
        <v>8.9473886442201001E-2</v>
      </c>
    </row>
    <row r="265" spans="1:17" x14ac:dyDescent="0.3">
      <c r="A265" t="s">
        <v>630</v>
      </c>
      <c r="B265" t="s">
        <v>631</v>
      </c>
      <c r="C265" t="s">
        <v>3132</v>
      </c>
      <c r="D265" t="s">
        <v>48</v>
      </c>
      <c r="E265">
        <v>30421.8</v>
      </c>
      <c r="F265">
        <v>112.67333333333301</v>
      </c>
      <c r="G265">
        <v>148.13691111806401</v>
      </c>
      <c r="H265">
        <v>-4.1864250392172702</v>
      </c>
      <c r="I265">
        <v>13.996266807727601</v>
      </c>
      <c r="J265">
        <v>-0.58156267587245802</v>
      </c>
      <c r="K265">
        <v>117.110449336203</v>
      </c>
      <c r="L265">
        <v>96.534319686412601</v>
      </c>
      <c r="M265">
        <v>37.428394599968598</v>
      </c>
      <c r="N265">
        <v>0.31232399651278098</v>
      </c>
      <c r="O265">
        <v>24.105082539494699</v>
      </c>
      <c r="P265">
        <v>197.291116974494</v>
      </c>
      <c r="Q265">
        <v>0.13139069985040799</v>
      </c>
    </row>
    <row r="266" spans="1:17" x14ac:dyDescent="0.3">
      <c r="A266" t="s">
        <v>632</v>
      </c>
      <c r="B266" t="s">
        <v>633</v>
      </c>
      <c r="C266" t="s">
        <v>3147</v>
      </c>
      <c r="D266" t="s">
        <v>634</v>
      </c>
      <c r="E266">
        <v>30388.998695999999</v>
      </c>
      <c r="F266">
        <v>2751.55</v>
      </c>
      <c r="G266">
        <v>128.044545219036</v>
      </c>
      <c r="H266">
        <v>25.187459115323399</v>
      </c>
      <c r="I266">
        <v>53.256295429445601</v>
      </c>
      <c r="J266">
        <v>9.1154747741424398</v>
      </c>
      <c r="K266">
        <v>2526.4459075302798</v>
      </c>
      <c r="L266">
        <v>2009.86274179165</v>
      </c>
      <c r="M266">
        <v>49.217681787403201</v>
      </c>
      <c r="N266">
        <v>0.56781530812518</v>
      </c>
      <c r="O266">
        <v>6.7198488124874798</v>
      </c>
      <c r="P266">
        <v>162.94137321420001</v>
      </c>
      <c r="Q266">
        <v>0.12880614011101801</v>
      </c>
    </row>
    <row r="267" spans="1:17" x14ac:dyDescent="0.3">
      <c r="A267" t="s">
        <v>635</v>
      </c>
      <c r="B267" t="s">
        <v>636</v>
      </c>
      <c r="C267" t="s">
        <v>3133</v>
      </c>
      <c r="D267" t="s">
        <v>51</v>
      </c>
      <c r="E267">
        <v>30246.532465535998</v>
      </c>
      <c r="F267">
        <v>229.23</v>
      </c>
      <c r="G267">
        <v>100.413696558268</v>
      </c>
      <c r="H267">
        <v>17.520911582169202</v>
      </c>
      <c r="I267">
        <v>57.323967572012997</v>
      </c>
      <c r="J267">
        <v>2.27048681385893</v>
      </c>
      <c r="K267">
        <v>203.78511119910499</v>
      </c>
      <c r="L267">
        <v>162.77899865793401</v>
      </c>
      <c r="M267">
        <v>58.426539470533399</v>
      </c>
      <c r="N267">
        <v>1.0263099592913401</v>
      </c>
      <c r="O267">
        <v>6.4389477817039698</v>
      </c>
      <c r="P267">
        <v>161.97714285714201</v>
      </c>
    </row>
    <row r="268" spans="1:17" x14ac:dyDescent="0.3">
      <c r="A268" t="s">
        <v>637</v>
      </c>
      <c r="B268" t="s">
        <v>638</v>
      </c>
      <c r="C268" t="s">
        <v>3140</v>
      </c>
      <c r="D268" t="s">
        <v>436</v>
      </c>
      <c r="E268">
        <v>30204.663255315001</v>
      </c>
      <c r="F268">
        <v>408.15</v>
      </c>
      <c r="G268">
        <v>-29.152965232787199</v>
      </c>
      <c r="H268">
        <v>-1.66817174739158</v>
      </c>
      <c r="I268">
        <v>-22.3657528788649</v>
      </c>
      <c r="J268">
        <v>-2.2500381650767798</v>
      </c>
      <c r="K268">
        <v>417.84262007907398</v>
      </c>
      <c r="L268">
        <v>417.16273000108998</v>
      </c>
      <c r="M268">
        <v>26.705663699585099</v>
      </c>
      <c r="N268">
        <v>0.67271100901958603</v>
      </c>
      <c r="O268">
        <v>19.563885826289301</v>
      </c>
      <c r="P268">
        <v>15.2315076228119</v>
      </c>
      <c r="Q268">
        <v>-7.1367846952941003E-2</v>
      </c>
    </row>
    <row r="269" spans="1:17" x14ac:dyDescent="0.3">
      <c r="A269" t="s">
        <v>639</v>
      </c>
      <c r="B269" t="s">
        <v>640</v>
      </c>
      <c r="C269" t="s">
        <v>3129</v>
      </c>
      <c r="D269" t="s">
        <v>24</v>
      </c>
      <c r="E269">
        <v>30102.606441749998</v>
      </c>
      <c r="F269">
        <v>186.86</v>
      </c>
      <c r="G269">
        <v>-54.244389013875498</v>
      </c>
      <c r="H269">
        <v>-4.0934160204308903</v>
      </c>
      <c r="I269">
        <v>-16.706084027788599</v>
      </c>
      <c r="J269">
        <v>-3.9422224247945898</v>
      </c>
      <c r="K269">
        <v>200.59861288638001</v>
      </c>
      <c r="L269">
        <v>204.43233640632801</v>
      </c>
      <c r="M269">
        <v>21.243928612166801</v>
      </c>
      <c r="N269">
        <v>0.7626912678619</v>
      </c>
      <c r="O269">
        <v>40.800599379214297</v>
      </c>
      <c r="P269">
        <v>10.4699970440437</v>
      </c>
      <c r="Q269">
        <v>-0.11389337080131599</v>
      </c>
    </row>
    <row r="270" spans="1:17" x14ac:dyDescent="0.3">
      <c r="A270" t="s">
        <v>641</v>
      </c>
      <c r="B270" t="s">
        <v>642</v>
      </c>
      <c r="C270" t="s">
        <v>3138</v>
      </c>
      <c r="D270" t="s">
        <v>325</v>
      </c>
      <c r="E270">
        <v>29974.738555799999</v>
      </c>
      <c r="F270">
        <v>2362.6</v>
      </c>
      <c r="G270">
        <v>14.3994050970941</v>
      </c>
      <c r="H270">
        <v>6.9750280493372099</v>
      </c>
      <c r="I270">
        <v>65.519523273800999</v>
      </c>
      <c r="J270">
        <v>12.020823030796301</v>
      </c>
      <c r="K270">
        <v>2097.11947376232</v>
      </c>
      <c r="L270">
        <v>1785.6227278143999</v>
      </c>
      <c r="M270">
        <v>84.779988875171597</v>
      </c>
      <c r="N270">
        <v>1.2889142831971301</v>
      </c>
      <c r="O270">
        <v>0.67722001185135305</v>
      </c>
      <c r="P270">
        <v>99.190624736531504</v>
      </c>
      <c r="Q270">
        <v>-4.2358461525733998E-2</v>
      </c>
    </row>
    <row r="271" spans="1:17" x14ac:dyDescent="0.3">
      <c r="A271" t="s">
        <v>643</v>
      </c>
      <c r="B271" t="s">
        <v>644</v>
      </c>
      <c r="C271" t="s">
        <v>3143</v>
      </c>
      <c r="D271" t="s">
        <v>406</v>
      </c>
      <c r="E271">
        <v>29846.268007659899</v>
      </c>
      <c r="F271">
        <v>6641.05</v>
      </c>
      <c r="G271">
        <v>-5.2610074237677704</v>
      </c>
      <c r="H271">
        <v>2.52933193422332</v>
      </c>
      <c r="I271">
        <v>11.1722651162641</v>
      </c>
      <c r="J271">
        <v>7.9450687634613804</v>
      </c>
      <c r="K271">
        <v>6393.5565413140403</v>
      </c>
      <c r="L271">
        <v>5953.4702994995596</v>
      </c>
      <c r="M271">
        <v>69.147740951179202</v>
      </c>
      <c r="N271">
        <v>1.17687461697164</v>
      </c>
      <c r="O271">
        <v>8.3691584915036099</v>
      </c>
      <c r="P271">
        <v>37.984375324648298</v>
      </c>
      <c r="Q271">
        <v>-1.056318043494E-3</v>
      </c>
    </row>
    <row r="272" spans="1:17" x14ac:dyDescent="0.3">
      <c r="A272" t="s">
        <v>645</v>
      </c>
      <c r="B272" t="s">
        <v>646</v>
      </c>
      <c r="C272" t="s">
        <v>3135</v>
      </c>
      <c r="D272" t="s">
        <v>540</v>
      </c>
      <c r="E272">
        <v>29824.794109271901</v>
      </c>
      <c r="F272">
        <v>67.459999999999994</v>
      </c>
      <c r="G272">
        <v>-21.622380641227</v>
      </c>
      <c r="H272">
        <v>-2.1858955870921699</v>
      </c>
      <c r="I272">
        <v>-15.551251241015899</v>
      </c>
      <c r="J272">
        <v>-1.42820469538865</v>
      </c>
      <c r="K272">
        <v>70.651739764756897</v>
      </c>
      <c r="L272">
        <v>68.566681714720403</v>
      </c>
      <c r="M272">
        <v>26.9685049454745</v>
      </c>
      <c r="N272">
        <v>1.2709035374350599</v>
      </c>
      <c r="O272">
        <v>18.588793359027498</v>
      </c>
      <c r="P272">
        <v>16.611927398444202</v>
      </c>
      <c r="Q272">
        <v>2.8461406330223E-2</v>
      </c>
    </row>
    <row r="273" spans="1:17" x14ac:dyDescent="0.3">
      <c r="A273" t="s">
        <v>647</v>
      </c>
      <c r="B273" t="s">
        <v>648</v>
      </c>
      <c r="C273" t="s">
        <v>3135</v>
      </c>
      <c r="D273" t="s">
        <v>190</v>
      </c>
      <c r="E273">
        <v>29805.65864265</v>
      </c>
      <c r="F273">
        <v>1418.45</v>
      </c>
      <c r="G273">
        <v>-15.9608165785979</v>
      </c>
      <c r="H273">
        <v>3.8421174084583898</v>
      </c>
      <c r="I273">
        <v>19.810046410729001</v>
      </c>
      <c r="J273">
        <v>2.50676788761207</v>
      </c>
      <c r="K273">
        <v>1371.8449939023899</v>
      </c>
      <c r="L273">
        <v>1274.9261603769701</v>
      </c>
      <c r="M273">
        <v>60.171631628164903</v>
      </c>
      <c r="N273">
        <v>0.89103594062556501</v>
      </c>
      <c r="O273">
        <v>6.1687052768867296</v>
      </c>
      <c r="P273">
        <v>41.413688250834902</v>
      </c>
      <c r="Q273">
        <v>3.2358931043105998E-2</v>
      </c>
    </row>
    <row r="274" spans="1:17" x14ac:dyDescent="0.3">
      <c r="A274" t="s">
        <v>649</v>
      </c>
      <c r="B274" t="s">
        <v>650</v>
      </c>
      <c r="C274" t="s">
        <v>3129</v>
      </c>
      <c r="D274" t="s">
        <v>422</v>
      </c>
      <c r="E274">
        <v>29549.84939127</v>
      </c>
      <c r="F274">
        <v>5805.15</v>
      </c>
      <c r="G274">
        <v>172.17676573374601</v>
      </c>
      <c r="H274">
        <v>12.728657136467501</v>
      </c>
      <c r="I274">
        <v>50.577165224688798</v>
      </c>
      <c r="J274">
        <v>5.6557439429084404</v>
      </c>
      <c r="K274">
        <v>5127.33951610024</v>
      </c>
      <c r="L274">
        <v>4027.8740768262501</v>
      </c>
      <c r="M274">
        <v>63.397893120711302</v>
      </c>
      <c r="N274">
        <v>0.67894141239042305</v>
      </c>
      <c r="O274">
        <v>3.9671670843991902</v>
      </c>
      <c r="P274">
        <v>203.43412696338399</v>
      </c>
      <c r="Q274">
        <v>0.129057859412122</v>
      </c>
    </row>
    <row r="275" spans="1:17" x14ac:dyDescent="0.3">
      <c r="A275" t="s">
        <v>651</v>
      </c>
      <c r="B275" t="s">
        <v>652</v>
      </c>
      <c r="C275" t="s">
        <v>3135</v>
      </c>
      <c r="D275" t="s">
        <v>190</v>
      </c>
      <c r="E275">
        <v>29364.854845440001</v>
      </c>
      <c r="F275">
        <v>15481.6</v>
      </c>
      <c r="G275">
        <v>-26.5992316730546</v>
      </c>
      <c r="H275">
        <v>3.8812511545188002</v>
      </c>
      <c r="I275">
        <v>-7.7103309598507099</v>
      </c>
      <c r="J275">
        <v>3.6607456134449898</v>
      </c>
      <c r="K275">
        <v>15979.5237784771</v>
      </c>
      <c r="L275">
        <v>15285.1969553572</v>
      </c>
      <c r="M275">
        <v>32.739429978968197</v>
      </c>
      <c r="N275">
        <v>0.63169705641926899</v>
      </c>
      <c r="O275">
        <v>17.881872674658901</v>
      </c>
      <c r="P275">
        <v>19.318689788053899</v>
      </c>
      <c r="Q275">
        <v>8.0314023759399999E-2</v>
      </c>
    </row>
    <row r="276" spans="1:17" x14ac:dyDescent="0.3">
      <c r="A276" t="s">
        <v>653</v>
      </c>
      <c r="B276" t="s">
        <v>654</v>
      </c>
      <c r="C276" t="s">
        <v>3133</v>
      </c>
      <c r="D276" t="s">
        <v>284</v>
      </c>
      <c r="E276">
        <v>29090.944987499999</v>
      </c>
      <c r="F276">
        <v>3495.3</v>
      </c>
      <c r="G276">
        <v>11.8271873716321</v>
      </c>
      <c r="H276">
        <v>2.4742516544708102</v>
      </c>
      <c r="I276">
        <v>42.421179409131</v>
      </c>
      <c r="J276">
        <v>8.8393532978632301</v>
      </c>
      <c r="K276">
        <v>3250.2869345373801</v>
      </c>
      <c r="L276">
        <v>2829.3692285511902</v>
      </c>
      <c r="M276">
        <v>75.548006990251196</v>
      </c>
      <c r="N276">
        <v>0.914755707503632</v>
      </c>
      <c r="O276">
        <v>0.84971247103251502</v>
      </c>
      <c r="P276">
        <v>79.827133816946997</v>
      </c>
      <c r="Q276">
        <v>-2.6166031963339002E-2</v>
      </c>
    </row>
    <row r="277" spans="1:17" x14ac:dyDescent="0.3">
      <c r="A277" t="s">
        <v>655</v>
      </c>
      <c r="B277" t="s">
        <v>656</v>
      </c>
      <c r="C277" t="s">
        <v>3141</v>
      </c>
      <c r="D277" t="s">
        <v>161</v>
      </c>
      <c r="E277">
        <v>28976.821294400001</v>
      </c>
      <c r="F277">
        <v>222.25</v>
      </c>
      <c r="G277">
        <v>330.018584516766</v>
      </c>
      <c r="H277">
        <v>5.6776542160469798</v>
      </c>
      <c r="I277">
        <v>53.391937007862197</v>
      </c>
      <c r="J277">
        <v>-1.6872869098632599</v>
      </c>
      <c r="K277">
        <v>218.343626067755</v>
      </c>
      <c r="L277">
        <v>160.458369071758</v>
      </c>
      <c r="M277">
        <v>26.949737316189101</v>
      </c>
      <c r="N277">
        <v>0.55855740590130998</v>
      </c>
      <c r="O277">
        <v>17.840269966254201</v>
      </c>
      <c r="P277">
        <v>370.37037037036998</v>
      </c>
      <c r="Q277">
        <v>0.20208161539825301</v>
      </c>
    </row>
    <row r="278" spans="1:17" hidden="1" x14ac:dyDescent="0.3">
      <c r="A278" t="s">
        <v>657</v>
      </c>
      <c r="B278" t="s">
        <v>658</v>
      </c>
      <c r="C278" t="s">
        <v>3144</v>
      </c>
      <c r="D278" t="s">
        <v>190</v>
      </c>
      <c r="E278">
        <v>28852.798779979999</v>
      </c>
      <c r="F278">
        <v>12990.7</v>
      </c>
      <c r="G278">
        <v>114.565234298508</v>
      </c>
      <c r="H278">
        <v>-2.1534158865377</v>
      </c>
      <c r="I278">
        <v>45.232801122178699</v>
      </c>
      <c r="J278">
        <v>-3.0390530164818101</v>
      </c>
      <c r="K278">
        <v>13708.1024185061</v>
      </c>
      <c r="L278">
        <v>11044.751190422599</v>
      </c>
      <c r="M278">
        <v>27.997536495703098</v>
      </c>
      <c r="N278">
        <v>1.50703700039387</v>
      </c>
      <c r="O278">
        <v>16.525283472022199</v>
      </c>
      <c r="P278">
        <v>151.628524110679</v>
      </c>
      <c r="Q278">
        <v>0.203034743032565</v>
      </c>
    </row>
    <row r="279" spans="1:17" x14ac:dyDescent="0.3">
      <c r="A279" t="s">
        <v>659</v>
      </c>
      <c r="B279" t="s">
        <v>660</v>
      </c>
      <c r="C279" t="s">
        <v>3133</v>
      </c>
      <c r="D279" t="s">
        <v>51</v>
      </c>
      <c r="E279">
        <v>28815.900111315001</v>
      </c>
      <c r="F279">
        <v>1749.05</v>
      </c>
      <c r="G279">
        <v>-24.324470552005799</v>
      </c>
      <c r="H279">
        <v>-5.55555671830313</v>
      </c>
      <c r="I279">
        <v>-12.5711821294804</v>
      </c>
      <c r="J279">
        <v>2.91994866038829</v>
      </c>
      <c r="K279">
        <v>1875.17491817569</v>
      </c>
      <c r="L279">
        <v>1836.7044202096899</v>
      </c>
      <c r="M279">
        <v>24.484444097354402</v>
      </c>
      <c r="N279">
        <v>1.07207001334225</v>
      </c>
      <c r="O279">
        <v>26.980360767273599</v>
      </c>
      <c r="P279">
        <v>18.575641503677801</v>
      </c>
      <c r="Q279">
        <v>-0.11357552436914101</v>
      </c>
    </row>
    <row r="280" spans="1:17" x14ac:dyDescent="0.3">
      <c r="A280" t="s">
        <v>661</v>
      </c>
      <c r="B280" t="s">
        <v>662</v>
      </c>
      <c r="C280" t="s">
        <v>3143</v>
      </c>
      <c r="D280" t="s">
        <v>167</v>
      </c>
      <c r="E280">
        <v>28753.067316469998</v>
      </c>
      <c r="F280">
        <v>1128.6500000000001</v>
      </c>
      <c r="G280">
        <v>-17.0923514066242</v>
      </c>
      <c r="H280">
        <v>3.7304568874513202</v>
      </c>
      <c r="I280">
        <v>-7.9033665748469204</v>
      </c>
      <c r="J280">
        <v>11.5716055630445</v>
      </c>
      <c r="K280">
        <v>1068.70645766694</v>
      </c>
      <c r="L280">
        <v>1060.74728330422</v>
      </c>
      <c r="M280">
        <v>78.578951350753798</v>
      </c>
      <c r="N280">
        <v>1.6487875547989901</v>
      </c>
      <c r="O280">
        <v>19.5233243255216</v>
      </c>
      <c r="P280">
        <v>20.969989281886399</v>
      </c>
      <c r="Q280">
        <v>2.8689560210719998E-3</v>
      </c>
    </row>
    <row r="281" spans="1:17" x14ac:dyDescent="0.3">
      <c r="A281" t="s">
        <v>663</v>
      </c>
      <c r="B281" t="s">
        <v>664</v>
      </c>
      <c r="C281" t="s">
        <v>3129</v>
      </c>
      <c r="D281" t="s">
        <v>422</v>
      </c>
      <c r="E281">
        <v>28712.42</v>
      </c>
      <c r="F281">
        <v>1373.8</v>
      </c>
      <c r="G281">
        <v>79.963528629132597</v>
      </c>
      <c r="H281">
        <v>0.67762901340062398</v>
      </c>
      <c r="I281">
        <v>35.235985576779598</v>
      </c>
      <c r="J281">
        <v>0.21515745815920501</v>
      </c>
      <c r="K281">
        <v>1375.64302499225</v>
      </c>
      <c r="L281">
        <v>1121.83112669345</v>
      </c>
      <c r="M281">
        <v>24.692187955044901</v>
      </c>
      <c r="N281">
        <v>0.75250948112276805</v>
      </c>
      <c r="O281">
        <v>21.153006260008699</v>
      </c>
      <c r="P281">
        <v>117.717908082408</v>
      </c>
      <c r="Q281">
        <v>8.1846961931584999E-2</v>
      </c>
    </row>
    <row r="282" spans="1:17" x14ac:dyDescent="0.3">
      <c r="A282" t="s">
        <v>665</v>
      </c>
      <c r="B282" t="s">
        <v>666</v>
      </c>
      <c r="C282" t="s">
        <v>3129</v>
      </c>
      <c r="D282" t="s">
        <v>562</v>
      </c>
      <c r="E282">
        <v>28153.665591720001</v>
      </c>
      <c r="F282">
        <v>868.85</v>
      </c>
      <c r="G282">
        <v>13.4762938801279</v>
      </c>
      <c r="H282">
        <v>4.3141398845705403</v>
      </c>
      <c r="I282">
        <v>9.7293844261660603</v>
      </c>
      <c r="J282">
        <v>1.9868950417383</v>
      </c>
      <c r="K282">
        <v>833.69891609000797</v>
      </c>
      <c r="L282">
        <v>761.98070028290294</v>
      </c>
      <c r="M282">
        <v>45.2851715912348</v>
      </c>
      <c r="N282">
        <v>0.74434831595490103</v>
      </c>
      <c r="O282">
        <v>6.1690740634171499</v>
      </c>
      <c r="P282">
        <v>42.902960526315702</v>
      </c>
      <c r="Q282">
        <v>-1.4334930502331001E-2</v>
      </c>
    </row>
    <row r="283" spans="1:17" x14ac:dyDescent="0.3">
      <c r="A283" t="s">
        <v>667</v>
      </c>
      <c r="B283" t="s">
        <v>668</v>
      </c>
      <c r="C283" t="s">
        <v>3141</v>
      </c>
      <c r="D283" t="s">
        <v>271</v>
      </c>
      <c r="E283">
        <v>27958.319870879899</v>
      </c>
      <c r="F283">
        <v>1469.1</v>
      </c>
      <c r="G283">
        <v>-4.7532116560487498</v>
      </c>
      <c r="H283">
        <v>-2.2477490986478901</v>
      </c>
      <c r="I283">
        <v>2.86841220013015</v>
      </c>
      <c r="J283">
        <v>0.17082491284389101</v>
      </c>
      <c r="K283">
        <v>1539.27248498992</v>
      </c>
      <c r="L283">
        <v>1441.3538891124899</v>
      </c>
      <c r="M283">
        <v>34.829042383808101</v>
      </c>
      <c r="N283">
        <v>0.57968015010711404</v>
      </c>
      <c r="O283">
        <v>25.325028929276399</v>
      </c>
      <c r="P283">
        <v>43.242979719188703</v>
      </c>
      <c r="Q283">
        <v>5.1701052501091999E-2</v>
      </c>
    </row>
    <row r="284" spans="1:17" x14ac:dyDescent="0.3">
      <c r="A284" t="s">
        <v>669</v>
      </c>
      <c r="B284" t="s">
        <v>670</v>
      </c>
      <c r="C284" t="s">
        <v>3131</v>
      </c>
      <c r="D284" t="s">
        <v>195</v>
      </c>
      <c r="E284">
        <v>27788.510131514999</v>
      </c>
      <c r="F284">
        <v>8527.9500000000007</v>
      </c>
      <c r="G284">
        <v>9.2184418830144299</v>
      </c>
      <c r="H284">
        <v>-4.82906235166634</v>
      </c>
      <c r="I284">
        <v>17.7796378889966</v>
      </c>
      <c r="J284">
        <v>3.6810069602906101</v>
      </c>
      <c r="K284">
        <v>8441.7489279422898</v>
      </c>
      <c r="L284">
        <v>7398.2653507842697</v>
      </c>
      <c r="M284">
        <v>36.399674979614403</v>
      </c>
      <c r="N284">
        <v>1.50162903090556</v>
      </c>
      <c r="O284">
        <v>12.101970579095701</v>
      </c>
      <c r="P284">
        <v>43.181303044803101</v>
      </c>
      <c r="Q284">
        <v>2.4260816854530999E-2</v>
      </c>
    </row>
    <row r="285" spans="1:17" x14ac:dyDescent="0.3">
      <c r="A285" t="s">
        <v>671</v>
      </c>
      <c r="B285" t="s">
        <v>672</v>
      </c>
      <c r="C285" t="s">
        <v>3143</v>
      </c>
      <c r="D285" t="s">
        <v>276</v>
      </c>
      <c r="E285">
        <v>27480.46849548</v>
      </c>
      <c r="F285">
        <v>550.54999999999995</v>
      </c>
      <c r="G285">
        <v>2.9772784363081399</v>
      </c>
      <c r="H285">
        <v>9.7654804330418905</v>
      </c>
      <c r="I285">
        <v>39.525615792772903</v>
      </c>
      <c r="J285">
        <v>4.5388982494892698</v>
      </c>
      <c r="K285">
        <v>541.00111977362803</v>
      </c>
      <c r="L285">
        <v>474.20362011146602</v>
      </c>
      <c r="M285">
        <v>42.618049500979197</v>
      </c>
      <c r="N285">
        <v>0.68191497896311704</v>
      </c>
      <c r="O285">
        <v>14.122241394968601</v>
      </c>
      <c r="P285">
        <v>63.805415055043099</v>
      </c>
      <c r="Q285">
        <v>1.4205548681585E-2</v>
      </c>
    </row>
    <row r="286" spans="1:17" x14ac:dyDescent="0.3">
      <c r="A286" t="s">
        <v>673</v>
      </c>
      <c r="B286" t="s">
        <v>674</v>
      </c>
      <c r="C286" t="s">
        <v>3132</v>
      </c>
      <c r="D286" t="s">
        <v>48</v>
      </c>
      <c r="E286">
        <v>27478.494999999999</v>
      </c>
      <c r="F286">
        <v>1032.25</v>
      </c>
      <c r="G286">
        <v>23.907656999691699</v>
      </c>
      <c r="H286">
        <v>11.105357332244701</v>
      </c>
      <c r="I286">
        <v>22.998321989687799</v>
      </c>
      <c r="J286">
        <v>4.7269048750465901</v>
      </c>
      <c r="K286">
        <v>940.81452629916896</v>
      </c>
      <c r="L286">
        <v>805.86253536972697</v>
      </c>
      <c r="M286">
        <v>61.075570178187597</v>
      </c>
      <c r="N286">
        <v>1.0441490273574501</v>
      </c>
      <c r="O286">
        <v>3.4633083070961499</v>
      </c>
      <c r="P286">
        <v>87.664757749295504</v>
      </c>
      <c r="Q286">
        <v>8.6407780696783995E-2</v>
      </c>
    </row>
    <row r="287" spans="1:17" x14ac:dyDescent="0.3">
      <c r="A287" t="s">
        <v>675</v>
      </c>
      <c r="B287" t="s">
        <v>676</v>
      </c>
      <c r="C287" t="s">
        <v>3141</v>
      </c>
      <c r="D287" t="s">
        <v>271</v>
      </c>
      <c r="E287">
        <v>27441.29853788</v>
      </c>
      <c r="F287">
        <v>3648.2</v>
      </c>
      <c r="G287">
        <v>-10.579679992892499</v>
      </c>
      <c r="H287">
        <v>-1.81788976960923</v>
      </c>
      <c r="I287">
        <v>12.541085027206501</v>
      </c>
      <c r="J287">
        <v>1.90815027479925</v>
      </c>
      <c r="K287">
        <v>3835.3726463364301</v>
      </c>
      <c r="L287">
        <v>3630.36471787865</v>
      </c>
      <c r="M287">
        <v>35.453278097826498</v>
      </c>
      <c r="N287">
        <v>0.58014048237197502</v>
      </c>
      <c r="O287">
        <v>32.062386930541003</v>
      </c>
      <c r="P287">
        <v>44.511784511784498</v>
      </c>
      <c r="Q287">
        <v>8.1446007043703E-2</v>
      </c>
    </row>
    <row r="288" spans="1:17" x14ac:dyDescent="0.3">
      <c r="A288" t="s">
        <v>677</v>
      </c>
      <c r="B288" t="s">
        <v>678</v>
      </c>
      <c r="C288" t="s">
        <v>3138</v>
      </c>
      <c r="D288" t="s">
        <v>325</v>
      </c>
      <c r="E288">
        <v>27165.241201764999</v>
      </c>
      <c r="F288">
        <v>422.05</v>
      </c>
      <c r="G288">
        <v>10.841980515149301</v>
      </c>
      <c r="H288">
        <v>-7.1581878737653897</v>
      </c>
      <c r="I288">
        <v>39.279380199857002</v>
      </c>
      <c r="J288">
        <v>5.8235321215308504</v>
      </c>
      <c r="K288">
        <v>439.65292082447098</v>
      </c>
      <c r="L288">
        <v>384.22531619915299</v>
      </c>
      <c r="M288">
        <v>35.320063601309599</v>
      </c>
      <c r="N288">
        <v>1.12031221890017</v>
      </c>
      <c r="O288">
        <v>14.6783556450657</v>
      </c>
      <c r="P288">
        <v>61.550239234449698</v>
      </c>
      <c r="Q288">
        <v>-5.4324825227161998E-2</v>
      </c>
    </row>
    <row r="289" spans="1:17" x14ac:dyDescent="0.3">
      <c r="A289" t="s">
        <v>679</v>
      </c>
      <c r="B289" t="s">
        <v>680</v>
      </c>
      <c r="C289" t="s">
        <v>3131</v>
      </c>
      <c r="D289" t="s">
        <v>233</v>
      </c>
      <c r="E289">
        <v>27161.226877829999</v>
      </c>
      <c r="F289">
        <v>2030.55</v>
      </c>
      <c r="G289">
        <v>41.4394415934972</v>
      </c>
      <c r="H289">
        <v>4.0918741176609696</v>
      </c>
      <c r="I289">
        <v>9.5720606736430902</v>
      </c>
      <c r="J289">
        <v>0.38999211337996598</v>
      </c>
      <c r="K289">
        <v>1945.7029830577601</v>
      </c>
      <c r="L289">
        <v>1722.5880543307901</v>
      </c>
      <c r="M289">
        <v>40.633304544027403</v>
      </c>
      <c r="N289">
        <v>0.65722481078445705</v>
      </c>
      <c r="O289">
        <v>14.880204870601499</v>
      </c>
      <c r="P289">
        <v>77.923329682365804</v>
      </c>
      <c r="Q289">
        <v>8.8746033230996002E-2</v>
      </c>
    </row>
    <row r="290" spans="1:17" x14ac:dyDescent="0.3">
      <c r="A290" t="s">
        <v>681</v>
      </c>
      <c r="B290" t="s">
        <v>682</v>
      </c>
      <c r="C290" t="s">
        <v>3141</v>
      </c>
      <c r="D290" t="s">
        <v>271</v>
      </c>
      <c r="E290">
        <v>27028.412799999998</v>
      </c>
      <c r="F290">
        <v>2441.15</v>
      </c>
      <c r="G290">
        <v>-11.617403170411</v>
      </c>
      <c r="H290">
        <v>-0.73313917098139703</v>
      </c>
      <c r="I290">
        <v>8.7220863172168794</v>
      </c>
      <c r="J290">
        <v>5.1341276681350303</v>
      </c>
      <c r="K290">
        <v>2453.11659138305</v>
      </c>
      <c r="L290">
        <v>2369.5726324132102</v>
      </c>
      <c r="M290">
        <v>64.857208391056602</v>
      </c>
      <c r="N290">
        <v>0.88273027172613505</v>
      </c>
      <c r="O290">
        <v>21.254326854146601</v>
      </c>
      <c r="P290">
        <v>30.1807807167235</v>
      </c>
      <c r="Q290">
        <v>4.9870541665708E-2</v>
      </c>
    </row>
    <row r="291" spans="1:17" hidden="1" x14ac:dyDescent="0.3">
      <c r="A291" t="s">
        <v>683</v>
      </c>
      <c r="B291" t="s">
        <v>684</v>
      </c>
      <c r="C291" t="s">
        <v>3144</v>
      </c>
      <c r="D291" t="s">
        <v>51</v>
      </c>
      <c r="E291">
        <v>26982.443133429999</v>
      </c>
      <c r="F291">
        <v>1426.9</v>
      </c>
      <c r="G291">
        <v>-23.717012615342401</v>
      </c>
      <c r="H291">
        <v>6.4083610216672904</v>
      </c>
      <c r="I291">
        <v>-6.1189260677777204</v>
      </c>
      <c r="J291">
        <v>5.8012485337978497</v>
      </c>
      <c r="K291">
        <v>1387.7262832895401</v>
      </c>
      <c r="M291">
        <v>43.201407009674199</v>
      </c>
      <c r="O291">
        <v>10.729553577685801</v>
      </c>
      <c r="P291">
        <v>16.481632653061201</v>
      </c>
    </row>
    <row r="292" spans="1:17" x14ac:dyDescent="0.3">
      <c r="A292" t="s">
        <v>685</v>
      </c>
      <c r="B292" t="s">
        <v>686</v>
      </c>
      <c r="C292" t="s">
        <v>3133</v>
      </c>
      <c r="D292" t="s">
        <v>51</v>
      </c>
      <c r="E292">
        <v>26638.750688119999</v>
      </c>
      <c r="F292">
        <v>1715.15</v>
      </c>
      <c r="G292">
        <v>-13.9260907535495</v>
      </c>
      <c r="H292">
        <v>-9.0399087496189896</v>
      </c>
      <c r="I292">
        <v>-10.393169169797799</v>
      </c>
      <c r="J292">
        <v>-3.39890347298397</v>
      </c>
      <c r="K292">
        <v>1877.3382490541401</v>
      </c>
      <c r="L292">
        <v>1741.79567923794</v>
      </c>
      <c r="M292">
        <v>22.564181903887899</v>
      </c>
      <c r="N292">
        <v>1.6464434800355301</v>
      </c>
      <c r="O292">
        <v>18.356995015013201</v>
      </c>
      <c r="P292">
        <v>37.823938285989797</v>
      </c>
      <c r="Q292">
        <v>7.1224637022041001E-2</v>
      </c>
    </row>
    <row r="293" spans="1:17" x14ac:dyDescent="0.3">
      <c r="A293" t="s">
        <v>687</v>
      </c>
      <c r="B293" t="s">
        <v>688</v>
      </c>
      <c r="C293" t="s">
        <v>3141</v>
      </c>
      <c r="D293" t="s">
        <v>271</v>
      </c>
      <c r="E293">
        <v>26272.075107645</v>
      </c>
      <c r="F293">
        <v>5314.15</v>
      </c>
      <c r="G293">
        <v>-27.5000812915731</v>
      </c>
      <c r="H293">
        <v>4.2734503877467596</v>
      </c>
      <c r="I293">
        <v>6.9820027346444604</v>
      </c>
      <c r="J293">
        <v>3.82245171382037</v>
      </c>
      <c r="K293">
        <v>5441.0107072663104</v>
      </c>
      <c r="L293">
        <v>5280.4477919661003</v>
      </c>
      <c r="M293">
        <v>30.747307202829798</v>
      </c>
      <c r="N293">
        <v>0.88908860017583202</v>
      </c>
      <c r="O293">
        <v>38.309983722702597</v>
      </c>
      <c r="P293">
        <v>32.0449745309976</v>
      </c>
      <c r="Q293">
        <v>4.4845810919046998E-2</v>
      </c>
    </row>
    <row r="294" spans="1:17" x14ac:dyDescent="0.3">
      <c r="A294" t="s">
        <v>689</v>
      </c>
      <c r="B294" t="s">
        <v>690</v>
      </c>
      <c r="C294" t="s">
        <v>3133</v>
      </c>
      <c r="D294" t="s">
        <v>284</v>
      </c>
      <c r="E294">
        <v>25971.217313220001</v>
      </c>
      <c r="F294">
        <v>967.1</v>
      </c>
      <c r="G294">
        <v>1.89919958663275</v>
      </c>
      <c r="H294">
        <v>-15.2788976955762</v>
      </c>
      <c r="I294">
        <v>-39.788859379501702</v>
      </c>
      <c r="J294">
        <v>-3.7217685968962102</v>
      </c>
      <c r="K294">
        <v>1114.5898368139499</v>
      </c>
      <c r="L294">
        <v>1126.6202070243601</v>
      </c>
      <c r="M294">
        <v>10.7034849904132</v>
      </c>
      <c r="N294">
        <v>2.03798327587235</v>
      </c>
      <c r="O294">
        <v>56.540171647192601</v>
      </c>
      <c r="P294">
        <v>36.596045197740096</v>
      </c>
    </row>
    <row r="295" spans="1:17" hidden="1" x14ac:dyDescent="0.3">
      <c r="A295" t="s">
        <v>691</v>
      </c>
      <c r="B295" t="s">
        <v>692</v>
      </c>
      <c r="C295" t="s">
        <v>3141</v>
      </c>
      <c r="D295" t="s">
        <v>693</v>
      </c>
      <c r="E295">
        <v>25826.166781759999</v>
      </c>
      <c r="F295">
        <v>1135.5999999999999</v>
      </c>
      <c r="G295">
        <v>132.83671581786899</v>
      </c>
      <c r="H295">
        <v>-2.8206747642097101</v>
      </c>
      <c r="I295">
        <v>39.296976546461401</v>
      </c>
      <c r="J295">
        <v>2.9461946305033799</v>
      </c>
      <c r="K295">
        <v>1161.0144514051101</v>
      </c>
      <c r="M295">
        <v>38.397361471424801</v>
      </c>
      <c r="N295">
        <v>0.43442227783751602</v>
      </c>
      <c r="O295">
        <v>27.6814019020782</v>
      </c>
      <c r="P295">
        <v>208.58695652173901</v>
      </c>
    </row>
    <row r="296" spans="1:17" x14ac:dyDescent="0.3">
      <c r="A296" t="s">
        <v>694</v>
      </c>
      <c r="B296" t="s">
        <v>695</v>
      </c>
      <c r="C296" t="s">
        <v>3134</v>
      </c>
      <c r="D296" t="s">
        <v>57</v>
      </c>
      <c r="E296">
        <v>25755.833454899999</v>
      </c>
      <c r="F296">
        <v>194.3</v>
      </c>
      <c r="G296">
        <v>91.094634369905606</v>
      </c>
      <c r="H296">
        <v>-0.21154705208938199</v>
      </c>
      <c r="I296">
        <v>30.051444350401599</v>
      </c>
      <c r="J296">
        <v>-0.439264946973767</v>
      </c>
      <c r="K296">
        <v>187.98890494813301</v>
      </c>
      <c r="L296">
        <v>154.743177793879</v>
      </c>
      <c r="M296">
        <v>43.9751108271916</v>
      </c>
      <c r="N296">
        <v>0.71857926074791301</v>
      </c>
      <c r="O296">
        <v>9.3618116314976696</v>
      </c>
      <c r="P296">
        <v>136.08748481166401</v>
      </c>
      <c r="Q296">
        <v>9.8640593481086003E-2</v>
      </c>
    </row>
    <row r="297" spans="1:17" x14ac:dyDescent="0.3">
      <c r="A297" t="s">
        <v>696</v>
      </c>
      <c r="B297" t="s">
        <v>697</v>
      </c>
      <c r="C297" t="s">
        <v>3133</v>
      </c>
      <c r="D297" t="s">
        <v>51</v>
      </c>
      <c r="E297">
        <v>25693.756200479998</v>
      </c>
      <c r="F297">
        <v>5616.4</v>
      </c>
      <c r="G297">
        <v>14.698141937070099</v>
      </c>
      <c r="H297">
        <v>-8.7619810125361095</v>
      </c>
      <c r="I297">
        <v>18.678781237828598</v>
      </c>
      <c r="J297">
        <v>5.0852720524759496</v>
      </c>
      <c r="K297">
        <v>5647.1427032912097</v>
      </c>
      <c r="L297">
        <v>4959.4260498911399</v>
      </c>
      <c r="M297">
        <v>46.870144889932597</v>
      </c>
      <c r="N297">
        <v>1.2819608574032699</v>
      </c>
      <c r="O297">
        <v>14.862723452745501</v>
      </c>
      <c r="P297">
        <v>46.3366336633663</v>
      </c>
      <c r="Q297">
        <v>-5.5438866129100997E-2</v>
      </c>
    </row>
    <row r="298" spans="1:17" x14ac:dyDescent="0.3">
      <c r="A298" t="s">
        <v>698</v>
      </c>
      <c r="B298" t="s">
        <v>699</v>
      </c>
      <c r="C298" t="s">
        <v>3127</v>
      </c>
      <c r="D298" t="s">
        <v>439</v>
      </c>
      <c r="E298">
        <v>25431.705000000002</v>
      </c>
      <c r="F298">
        <v>724.55</v>
      </c>
      <c r="G298">
        <v>92.839303048709198</v>
      </c>
      <c r="H298">
        <v>-12.162115705910599</v>
      </c>
      <c r="I298">
        <v>53.904311676437402</v>
      </c>
      <c r="J298">
        <v>1.9010694035523199</v>
      </c>
      <c r="K298">
        <v>779.75498535642998</v>
      </c>
      <c r="L298">
        <v>650.52779726210201</v>
      </c>
      <c r="M298">
        <v>30.387936283940199</v>
      </c>
      <c r="N298">
        <v>0.52770419526787504</v>
      </c>
      <c r="O298">
        <v>33.876199020081401</v>
      </c>
      <c r="P298">
        <v>158.767857142857</v>
      </c>
      <c r="Q298">
        <v>0.115342452932616</v>
      </c>
    </row>
    <row r="299" spans="1:17" x14ac:dyDescent="0.3">
      <c r="A299" t="s">
        <v>700</v>
      </c>
      <c r="B299" t="s">
        <v>701</v>
      </c>
      <c r="C299" t="s">
        <v>3141</v>
      </c>
      <c r="D299" t="s">
        <v>446</v>
      </c>
      <c r="E299">
        <v>25339.65984</v>
      </c>
      <c r="F299">
        <v>3615.2</v>
      </c>
      <c r="G299">
        <v>10.232192252583401</v>
      </c>
      <c r="H299">
        <v>-2.9851503701332098</v>
      </c>
      <c r="I299">
        <v>10.1609110575806</v>
      </c>
      <c r="J299">
        <v>3.63243998227252</v>
      </c>
      <c r="K299">
        <v>3640.68236942561</v>
      </c>
      <c r="L299">
        <v>3343.51548739191</v>
      </c>
      <c r="M299">
        <v>32.728862612180798</v>
      </c>
      <c r="N299">
        <v>0.70965758467988005</v>
      </c>
      <c r="O299">
        <v>10.049236556760301</v>
      </c>
      <c r="P299">
        <v>43.162063162063099</v>
      </c>
      <c r="Q299">
        <v>0.108261547827669</v>
      </c>
    </row>
    <row r="300" spans="1:17" hidden="1" x14ac:dyDescent="0.3">
      <c r="A300" t="s">
        <v>702</v>
      </c>
      <c r="B300" t="s">
        <v>703</v>
      </c>
      <c r="C300" t="s">
        <v>3144</v>
      </c>
      <c r="D300" t="s">
        <v>120</v>
      </c>
      <c r="E300">
        <v>25326.434026629999</v>
      </c>
      <c r="F300">
        <v>1136.3</v>
      </c>
      <c r="G300">
        <v>-30.030332035284601</v>
      </c>
      <c r="H300">
        <v>-12.692963372116299</v>
      </c>
      <c r="I300">
        <v>-0.32077918862643801</v>
      </c>
      <c r="J300">
        <v>1.97925969677469</v>
      </c>
      <c r="K300">
        <v>1209.20227546297</v>
      </c>
      <c r="L300">
        <v>1140.71220004575</v>
      </c>
      <c r="M300">
        <v>24.353837322774101</v>
      </c>
      <c r="N300">
        <v>0.15068183170930799</v>
      </c>
      <c r="O300">
        <v>23.2068995863768</v>
      </c>
      <c r="P300">
        <v>18.370748476483101</v>
      </c>
      <c r="Q300">
        <v>-7.5472703603367997E-2</v>
      </c>
    </row>
    <row r="301" spans="1:17" x14ac:dyDescent="0.3">
      <c r="A301" t="s">
        <v>704</v>
      </c>
      <c r="B301" t="s">
        <v>705</v>
      </c>
      <c r="C301" t="s">
        <v>3141</v>
      </c>
      <c r="D301" t="s">
        <v>117</v>
      </c>
      <c r="E301">
        <v>25261.194004785</v>
      </c>
      <c r="F301">
        <v>908.55</v>
      </c>
      <c r="G301">
        <v>77.505698673416006</v>
      </c>
      <c r="H301">
        <v>15.900090120086899</v>
      </c>
      <c r="I301">
        <v>36.077614113867199</v>
      </c>
      <c r="J301">
        <v>3.7131233945791</v>
      </c>
      <c r="K301">
        <v>822.57085261679504</v>
      </c>
      <c r="L301">
        <v>679.82714790214197</v>
      </c>
      <c r="M301">
        <v>57.048805686510498</v>
      </c>
      <c r="N301">
        <v>0.68671907007264998</v>
      </c>
      <c r="O301">
        <v>5.3216663915029496</v>
      </c>
      <c r="P301">
        <v>116.218467396477</v>
      </c>
      <c r="Q301">
        <v>0.110851288870683</v>
      </c>
    </row>
    <row r="302" spans="1:17" x14ac:dyDescent="0.3">
      <c r="A302" t="s">
        <v>706</v>
      </c>
      <c r="B302" t="s">
        <v>707</v>
      </c>
      <c r="C302" t="s">
        <v>3135</v>
      </c>
      <c r="D302" t="s">
        <v>509</v>
      </c>
      <c r="E302">
        <v>25250.17921744</v>
      </c>
      <c r="F302">
        <v>1379.6</v>
      </c>
      <c r="G302">
        <v>83.969751119241295</v>
      </c>
      <c r="H302">
        <v>-8.8760734217770292</v>
      </c>
      <c r="I302">
        <v>59.586102658089203</v>
      </c>
      <c r="J302">
        <v>6.6332026294363899</v>
      </c>
      <c r="K302">
        <v>1441.34422278687</v>
      </c>
      <c r="L302">
        <v>1217.8629962934499</v>
      </c>
      <c r="M302">
        <v>46.418359704929102</v>
      </c>
      <c r="N302">
        <v>1.00533054193703</v>
      </c>
      <c r="O302">
        <v>28.729341838213902</v>
      </c>
      <c r="P302">
        <v>130.317195325542</v>
      </c>
      <c r="Q302">
        <v>6.6249038428495999E-2</v>
      </c>
    </row>
    <row r="303" spans="1:17" x14ac:dyDescent="0.3">
      <c r="A303" t="s">
        <v>708</v>
      </c>
      <c r="B303" t="s">
        <v>709</v>
      </c>
      <c r="C303" t="s">
        <v>3133</v>
      </c>
      <c r="D303" t="s">
        <v>284</v>
      </c>
      <c r="E303">
        <v>24751.776891450001</v>
      </c>
      <c r="F303">
        <v>1218.7</v>
      </c>
      <c r="G303">
        <v>-16.430902791066501</v>
      </c>
      <c r="H303">
        <v>-1.5359993241799099</v>
      </c>
      <c r="I303">
        <v>-16.579498775912601</v>
      </c>
      <c r="J303">
        <v>4.04717193668366</v>
      </c>
      <c r="K303">
        <v>1256.32959625843</v>
      </c>
      <c r="L303">
        <v>1219.4048894042601</v>
      </c>
      <c r="M303">
        <v>38.975876142138901</v>
      </c>
      <c r="N303">
        <v>1.1183481469231999</v>
      </c>
      <c r="O303">
        <v>18.560761467137102</v>
      </c>
      <c r="P303">
        <v>24.363487933057801</v>
      </c>
      <c r="Q303">
        <v>0.10939233284104</v>
      </c>
    </row>
    <row r="304" spans="1:17" x14ac:dyDescent="0.3">
      <c r="A304" t="s">
        <v>710</v>
      </c>
      <c r="B304" t="s">
        <v>711</v>
      </c>
      <c r="C304" t="s">
        <v>3142</v>
      </c>
      <c r="D304" t="s">
        <v>135</v>
      </c>
      <c r="E304">
        <v>24652.032745065</v>
      </c>
      <c r="F304">
        <v>721.05</v>
      </c>
      <c r="G304">
        <v>200.84578627209501</v>
      </c>
      <c r="H304">
        <v>18.5460579413886</v>
      </c>
      <c r="I304">
        <v>110.723751994485</v>
      </c>
      <c r="J304">
        <v>1.42761590847666</v>
      </c>
      <c r="K304">
        <v>619.43431602691101</v>
      </c>
      <c r="L304">
        <v>453.19051988631298</v>
      </c>
      <c r="M304">
        <v>60.500211264214897</v>
      </c>
      <c r="N304">
        <v>1.31190291068578</v>
      </c>
      <c r="O304">
        <v>3.8762915193121201</v>
      </c>
      <c r="P304">
        <v>233.819444444444</v>
      </c>
      <c r="Q304">
        <v>0.24238671389302899</v>
      </c>
    </row>
    <row r="305" spans="1:17" x14ac:dyDescent="0.3">
      <c r="A305" t="s">
        <v>712</v>
      </c>
      <c r="B305" t="s">
        <v>713</v>
      </c>
      <c r="C305" t="s">
        <v>3129</v>
      </c>
      <c r="D305" t="s">
        <v>579</v>
      </c>
      <c r="E305">
        <v>24551.251776735</v>
      </c>
      <c r="F305">
        <v>944.85</v>
      </c>
      <c r="G305">
        <v>2.2455205811195</v>
      </c>
      <c r="H305">
        <v>-4.6707268538658502</v>
      </c>
      <c r="I305">
        <v>11.6599346683291</v>
      </c>
      <c r="J305">
        <v>-1.2529955646451201</v>
      </c>
      <c r="K305">
        <v>943.00631151110201</v>
      </c>
      <c r="L305">
        <v>815.38243674995294</v>
      </c>
      <c r="M305">
        <v>31.511889114784999</v>
      </c>
      <c r="N305">
        <v>0.46987001646433801</v>
      </c>
      <c r="O305">
        <v>27.237127586389299</v>
      </c>
      <c r="P305">
        <v>56.432119205298001</v>
      </c>
      <c r="Q305">
        <v>5.7604277612072999E-2</v>
      </c>
    </row>
    <row r="306" spans="1:17" x14ac:dyDescent="0.3">
      <c r="A306" t="s">
        <v>714</v>
      </c>
      <c r="B306" t="s">
        <v>715</v>
      </c>
      <c r="C306" t="s">
        <v>3139</v>
      </c>
      <c r="D306" t="s">
        <v>292</v>
      </c>
      <c r="E306">
        <v>24461.119978929899</v>
      </c>
      <c r="F306">
        <v>391.15</v>
      </c>
      <c r="G306">
        <v>39.462484717928902</v>
      </c>
      <c r="H306">
        <v>3.0222040730858</v>
      </c>
      <c r="I306">
        <v>-28.136218299127599</v>
      </c>
      <c r="J306">
        <v>8.0442914669536307</v>
      </c>
      <c r="K306">
        <v>388.83910836964202</v>
      </c>
      <c r="L306">
        <v>378.36722767209</v>
      </c>
      <c r="M306">
        <v>68.353294109247003</v>
      </c>
      <c r="N306">
        <v>0.72847274791750904</v>
      </c>
      <c r="O306">
        <v>28.3906429758404</v>
      </c>
      <c r="P306">
        <v>90.294332279250696</v>
      </c>
      <c r="Q306">
        <v>0.12104422268565</v>
      </c>
    </row>
    <row r="307" spans="1:17" x14ac:dyDescent="0.3">
      <c r="A307" t="s">
        <v>716</v>
      </c>
      <c r="B307" t="s">
        <v>717</v>
      </c>
      <c r="C307" t="s">
        <v>3133</v>
      </c>
      <c r="D307" t="s">
        <v>51</v>
      </c>
      <c r="E307">
        <v>24429.847866339998</v>
      </c>
      <c r="F307">
        <v>1242.8499999999999</v>
      </c>
      <c r="G307">
        <v>31.098961447520999</v>
      </c>
      <c r="H307">
        <v>18.130328394340999</v>
      </c>
      <c r="I307">
        <v>12.6307228270722</v>
      </c>
      <c r="J307">
        <v>8.8776110967573505</v>
      </c>
      <c r="K307">
        <v>1140.2171076263701</v>
      </c>
      <c r="L307">
        <v>1001.2900813867</v>
      </c>
      <c r="M307">
        <v>68.569726188974897</v>
      </c>
      <c r="N307">
        <v>0.61248078538883299</v>
      </c>
      <c r="O307">
        <v>3.3873757895160401</v>
      </c>
      <c r="P307">
        <v>75.754790355652901</v>
      </c>
      <c r="Q307">
        <v>4.0753631369307E-2</v>
      </c>
    </row>
    <row r="308" spans="1:17" x14ac:dyDescent="0.3">
      <c r="A308" t="s">
        <v>718</v>
      </c>
      <c r="B308" t="s">
        <v>719</v>
      </c>
      <c r="C308" t="s">
        <v>3133</v>
      </c>
      <c r="D308" t="s">
        <v>51</v>
      </c>
      <c r="E308">
        <v>24250.580848649999</v>
      </c>
      <c r="F308">
        <v>1353.95</v>
      </c>
      <c r="G308">
        <v>28.781208168232599</v>
      </c>
      <c r="H308">
        <v>-9.2628017352953105</v>
      </c>
      <c r="I308">
        <v>25.184025159349702</v>
      </c>
      <c r="J308">
        <v>2.6284275742325098</v>
      </c>
      <c r="K308">
        <v>1428.7108801982099</v>
      </c>
      <c r="L308">
        <v>1171.9332559331599</v>
      </c>
      <c r="M308">
        <v>20.8589659157204</v>
      </c>
      <c r="N308">
        <v>0.80985055450721399</v>
      </c>
      <c r="O308">
        <v>21.053214668193</v>
      </c>
      <c r="P308">
        <v>86.9580226456779</v>
      </c>
      <c r="Q308">
        <v>3.1400285431573999E-2</v>
      </c>
    </row>
    <row r="309" spans="1:17" x14ac:dyDescent="0.3">
      <c r="A309" t="s">
        <v>720</v>
      </c>
      <c r="B309" t="s">
        <v>721</v>
      </c>
      <c r="C309" t="s">
        <v>3127</v>
      </c>
      <c r="D309" t="s">
        <v>176</v>
      </c>
      <c r="E309">
        <v>24167.994290959999</v>
      </c>
      <c r="F309">
        <v>428.35</v>
      </c>
      <c r="G309">
        <v>22.205423558956898</v>
      </c>
      <c r="H309">
        <v>-5.3259643146739499</v>
      </c>
      <c r="I309">
        <v>6.4780042911505502</v>
      </c>
      <c r="J309">
        <v>8.4407557221102607</v>
      </c>
      <c r="K309">
        <v>389.435513777187</v>
      </c>
      <c r="L309">
        <v>342.39476634410499</v>
      </c>
      <c r="M309">
        <v>63.548095149341997</v>
      </c>
      <c r="N309">
        <v>0.46906233255883001</v>
      </c>
      <c r="O309">
        <v>9.65332088245591</v>
      </c>
      <c r="P309">
        <v>68.310412573673801</v>
      </c>
      <c r="Q309">
        <v>1.8233464609950002E-2</v>
      </c>
    </row>
    <row r="310" spans="1:17" x14ac:dyDescent="0.3">
      <c r="A310" t="s">
        <v>722</v>
      </c>
      <c r="B310" t="s">
        <v>723</v>
      </c>
      <c r="C310" t="s">
        <v>3133</v>
      </c>
      <c r="D310" t="s">
        <v>51</v>
      </c>
      <c r="E310">
        <v>24000.676862709999</v>
      </c>
      <c r="F310">
        <v>445.15</v>
      </c>
      <c r="G310">
        <v>-14.910845925090999</v>
      </c>
      <c r="H310">
        <v>-0.66037615378360304</v>
      </c>
      <c r="I310">
        <v>-9.3318256110703004</v>
      </c>
      <c r="J310">
        <v>3.8115387751941201</v>
      </c>
      <c r="K310">
        <v>463.55119853891699</v>
      </c>
      <c r="L310">
        <v>435.56704963844498</v>
      </c>
      <c r="M310">
        <v>24.831388875251101</v>
      </c>
      <c r="N310">
        <v>0.66160699169939496</v>
      </c>
      <c r="O310">
        <v>16.365270133662801</v>
      </c>
      <c r="P310">
        <v>27.404121350887198</v>
      </c>
      <c r="Q310">
        <v>-8.3234654370584998E-2</v>
      </c>
    </row>
    <row r="311" spans="1:17" x14ac:dyDescent="0.3">
      <c r="A311" t="s">
        <v>724</v>
      </c>
      <c r="B311" t="s">
        <v>725</v>
      </c>
      <c r="C311" t="s">
        <v>3129</v>
      </c>
      <c r="D311" t="s">
        <v>562</v>
      </c>
      <c r="E311">
        <v>23995.490072979999</v>
      </c>
      <c r="F311">
        <v>2661.7</v>
      </c>
      <c r="G311">
        <v>14.515902920785299</v>
      </c>
      <c r="H311">
        <v>9.4360698459480705</v>
      </c>
      <c r="I311">
        <v>-22.9649790842826</v>
      </c>
      <c r="J311">
        <v>14.782425811994701</v>
      </c>
      <c r="K311">
        <v>2494.3245350613502</v>
      </c>
      <c r="L311">
        <v>2510.17684408489</v>
      </c>
      <c r="M311">
        <v>59.532362284049697</v>
      </c>
      <c r="N311">
        <v>1.45182138855806</v>
      </c>
      <c r="O311">
        <v>46.372619002892797</v>
      </c>
      <c r="P311">
        <v>45.722810763461098</v>
      </c>
      <c r="Q311">
        <v>7.0064607433723003E-2</v>
      </c>
    </row>
    <row r="312" spans="1:17" x14ac:dyDescent="0.3">
      <c r="A312" t="s">
        <v>726</v>
      </c>
      <c r="B312" t="s">
        <v>727</v>
      </c>
      <c r="C312" t="s">
        <v>3130</v>
      </c>
      <c r="D312" t="s">
        <v>728</v>
      </c>
      <c r="E312">
        <v>23964.520233719999</v>
      </c>
      <c r="F312">
        <v>249.4</v>
      </c>
      <c r="G312">
        <v>-4.5568263795598002E-2</v>
      </c>
      <c r="H312">
        <v>-11.7545837837398</v>
      </c>
      <c r="I312">
        <v>-18.9891624047909</v>
      </c>
      <c r="J312">
        <v>-1.9484288739317199</v>
      </c>
      <c r="K312">
        <v>286.38142344843902</v>
      </c>
      <c r="L312">
        <v>278.78150474100602</v>
      </c>
      <c r="M312">
        <v>22.086178178148</v>
      </c>
      <c r="N312">
        <v>0.46646986261685602</v>
      </c>
      <c r="O312">
        <v>54.089815557337602</v>
      </c>
      <c r="P312">
        <v>35.396308360477697</v>
      </c>
      <c r="Q312">
        <v>6.7852676856124006E-2</v>
      </c>
    </row>
    <row r="313" spans="1:17" x14ac:dyDescent="0.3">
      <c r="A313" t="s">
        <v>729</v>
      </c>
      <c r="B313" t="s">
        <v>730</v>
      </c>
      <c r="C313" t="s">
        <v>3133</v>
      </c>
      <c r="D313" t="s">
        <v>731</v>
      </c>
      <c r="E313">
        <v>23778.466586574999</v>
      </c>
      <c r="F313">
        <v>2347.5500000000002</v>
      </c>
      <c r="G313">
        <v>37.667270260414902</v>
      </c>
      <c r="H313">
        <v>-7.6293187977419601</v>
      </c>
      <c r="I313">
        <v>38.236332556989503</v>
      </c>
      <c r="J313">
        <v>3.2642254209141299</v>
      </c>
      <c r="K313">
        <v>2263.6520243795298</v>
      </c>
      <c r="L313">
        <v>1879.2864939732201</v>
      </c>
      <c r="M313">
        <v>47.715635072021499</v>
      </c>
      <c r="N313">
        <v>0.66323398040308801</v>
      </c>
      <c r="O313">
        <v>14.442716875039901</v>
      </c>
      <c r="P313">
        <v>87.788976881849393</v>
      </c>
      <c r="Q313">
        <v>9.7087836294088001E-2</v>
      </c>
    </row>
    <row r="314" spans="1:17" x14ac:dyDescent="0.3">
      <c r="A314" t="s">
        <v>732</v>
      </c>
      <c r="B314" t="s">
        <v>733</v>
      </c>
      <c r="C314" t="s">
        <v>3138</v>
      </c>
      <c r="D314" t="s">
        <v>100</v>
      </c>
      <c r="E314">
        <v>23613.272806379999</v>
      </c>
      <c r="F314">
        <v>292.10000000000002</v>
      </c>
      <c r="G314">
        <v>-38.198260050568798</v>
      </c>
      <c r="H314">
        <v>2.3301891364538601</v>
      </c>
      <c r="I314">
        <v>-8.6483803235008399</v>
      </c>
      <c r="J314">
        <v>2.6892724826618402</v>
      </c>
      <c r="K314">
        <v>299.45719604878099</v>
      </c>
      <c r="L314">
        <v>295.09897657429798</v>
      </c>
      <c r="M314">
        <v>27.943296540591099</v>
      </c>
      <c r="N314">
        <v>0.59381572223797396</v>
      </c>
      <c r="O314">
        <v>22.321122903115299</v>
      </c>
      <c r="P314">
        <v>15.981735159817299</v>
      </c>
      <c r="Q314">
        <v>-0.105764389809613</v>
      </c>
    </row>
    <row r="315" spans="1:17" x14ac:dyDescent="0.3">
      <c r="A315" t="s">
        <v>734</v>
      </c>
      <c r="B315" t="s">
        <v>735</v>
      </c>
      <c r="C315" t="s">
        <v>3129</v>
      </c>
      <c r="D315" t="s">
        <v>54</v>
      </c>
      <c r="E315">
        <v>23372.59581545</v>
      </c>
      <c r="F315">
        <v>799.1</v>
      </c>
      <c r="G315">
        <v>-17.630788739564899</v>
      </c>
      <c r="H315">
        <v>9.0815866223730595</v>
      </c>
      <c r="I315">
        <v>-5.0448629688996496</v>
      </c>
      <c r="J315">
        <v>6.1256139952908697</v>
      </c>
      <c r="K315">
        <v>767.23843301966599</v>
      </c>
      <c r="L315">
        <v>741.80961376223104</v>
      </c>
      <c r="M315">
        <v>53.702340385588499</v>
      </c>
      <c r="N315">
        <v>4.2617942743392598</v>
      </c>
      <c r="O315">
        <v>7.9652108622199904</v>
      </c>
      <c r="P315">
        <v>33.172235647029403</v>
      </c>
    </row>
    <row r="316" spans="1:17" x14ac:dyDescent="0.3">
      <c r="A316" t="s">
        <v>736</v>
      </c>
      <c r="B316" t="s">
        <v>737</v>
      </c>
      <c r="C316" t="s">
        <v>3138</v>
      </c>
      <c r="D316" t="s">
        <v>738</v>
      </c>
      <c r="E316">
        <v>23179.249273500001</v>
      </c>
      <c r="F316">
        <v>1455.45</v>
      </c>
      <c r="G316">
        <v>-20.219652775338101</v>
      </c>
      <c r="H316">
        <v>6.86024087113588</v>
      </c>
      <c r="I316">
        <v>6.2618758644696602</v>
      </c>
      <c r="J316">
        <v>2.6721152169427298</v>
      </c>
      <c r="K316">
        <v>1435.6390128216799</v>
      </c>
      <c r="L316">
        <v>1351.94733752656</v>
      </c>
      <c r="M316">
        <v>40.704651562122002</v>
      </c>
      <c r="N316">
        <v>1.2959335901884499</v>
      </c>
      <c r="O316">
        <v>8.4681713559380203</v>
      </c>
      <c r="P316">
        <v>31.080289998649</v>
      </c>
      <c r="Q316">
        <v>-6.7514582063680001E-3</v>
      </c>
    </row>
    <row r="317" spans="1:17" x14ac:dyDescent="0.3">
      <c r="A317" t="s">
        <v>739</v>
      </c>
      <c r="B317" t="s">
        <v>740</v>
      </c>
      <c r="C317" t="s">
        <v>3129</v>
      </c>
      <c r="D317" t="s">
        <v>398</v>
      </c>
      <c r="E317">
        <v>23165.08498629</v>
      </c>
      <c r="F317">
        <v>1032.45</v>
      </c>
      <c r="G317">
        <v>-29.973560207802201</v>
      </c>
      <c r="H317">
        <v>0.70220968843000497</v>
      </c>
      <c r="I317">
        <v>9.4322114708346891</v>
      </c>
      <c r="J317">
        <v>0.85732890642359305</v>
      </c>
      <c r="K317">
        <v>1034.49393564106</v>
      </c>
      <c r="L317">
        <v>959.76915922671196</v>
      </c>
      <c r="M317">
        <v>33.686812553958603</v>
      </c>
      <c r="N317">
        <v>0.58266513889145899</v>
      </c>
      <c r="O317">
        <v>10.785025909244901</v>
      </c>
      <c r="P317">
        <v>40.164268259571003</v>
      </c>
      <c r="Q317">
        <v>-7.4804668826184001E-2</v>
      </c>
    </row>
    <row r="318" spans="1:17" x14ac:dyDescent="0.3">
      <c r="A318" t="s">
        <v>741</v>
      </c>
      <c r="B318" t="s">
        <v>742</v>
      </c>
      <c r="C318" t="s">
        <v>3141</v>
      </c>
      <c r="D318" t="s">
        <v>446</v>
      </c>
      <c r="E318">
        <v>23111.555027685001</v>
      </c>
      <c r="F318">
        <v>726.15</v>
      </c>
      <c r="G318">
        <v>74.360334816320602</v>
      </c>
      <c r="H318">
        <v>0.22433533460977401</v>
      </c>
      <c r="I318">
        <v>33.908822105055499</v>
      </c>
      <c r="J318">
        <v>-0.75767524516768903</v>
      </c>
      <c r="K318">
        <v>678.362835984806</v>
      </c>
      <c r="L318">
        <v>557.74119214041696</v>
      </c>
      <c r="M318">
        <v>51.973371603790497</v>
      </c>
      <c r="N318">
        <v>0.78159910101510999</v>
      </c>
      <c r="O318">
        <v>4.6478000413137703</v>
      </c>
      <c r="P318">
        <v>121.01658803834999</v>
      </c>
      <c r="Q318">
        <v>0.185069043963797</v>
      </c>
    </row>
    <row r="319" spans="1:17" hidden="1" x14ac:dyDescent="0.3">
      <c r="A319" t="s">
        <v>743</v>
      </c>
      <c r="B319" t="s">
        <v>744</v>
      </c>
      <c r="C319" t="s">
        <v>3144</v>
      </c>
      <c r="D319" t="s">
        <v>745</v>
      </c>
      <c r="E319">
        <v>23025.673136879999</v>
      </c>
      <c r="F319">
        <v>99.02</v>
      </c>
      <c r="G319">
        <v>60.846493176804501</v>
      </c>
      <c r="H319">
        <v>-0.41440724864506601</v>
      </c>
      <c r="I319">
        <v>8.3414554228713307</v>
      </c>
      <c r="J319">
        <v>3.41010796646224</v>
      </c>
      <c r="K319">
        <v>99.604642869404302</v>
      </c>
      <c r="L319">
        <v>87.354635676516693</v>
      </c>
      <c r="M319">
        <v>50.681017208567297</v>
      </c>
      <c r="N319">
        <v>0.88522935182902296</v>
      </c>
      <c r="O319">
        <v>7.65501918804281</v>
      </c>
      <c r="P319">
        <v>95.691699604742993</v>
      </c>
      <c r="Q319">
        <v>2.0612820630179999E-2</v>
      </c>
    </row>
    <row r="320" spans="1:17" x14ac:dyDescent="0.3">
      <c r="A320" t="s">
        <v>746</v>
      </c>
      <c r="B320" t="s">
        <v>747</v>
      </c>
      <c r="C320" t="s">
        <v>3143</v>
      </c>
      <c r="D320" t="s">
        <v>167</v>
      </c>
      <c r="E320">
        <v>22642.476100299999</v>
      </c>
      <c r="F320">
        <v>7690.6</v>
      </c>
      <c r="G320">
        <v>-18.079851774115099</v>
      </c>
      <c r="H320">
        <v>0.18288332122550099</v>
      </c>
      <c r="I320">
        <v>17.146751479764699</v>
      </c>
      <c r="J320">
        <v>7.2887309165317404</v>
      </c>
      <c r="K320">
        <v>7626.8130521173398</v>
      </c>
      <c r="L320">
        <v>6997.1249071940401</v>
      </c>
      <c r="M320">
        <v>46.138292118143703</v>
      </c>
      <c r="N320">
        <v>1.2821772195885199</v>
      </c>
      <c r="O320">
        <v>5.7836839778430704</v>
      </c>
      <c r="P320">
        <v>48.614935698619199</v>
      </c>
      <c r="Q320">
        <v>-0.10870780814001101</v>
      </c>
    </row>
    <row r="321" spans="1:17" hidden="1" x14ac:dyDescent="0.3">
      <c r="A321" t="s">
        <v>748</v>
      </c>
      <c r="B321" t="s">
        <v>749</v>
      </c>
      <c r="C321" t="s">
        <v>3144</v>
      </c>
      <c r="D321" t="s">
        <v>117</v>
      </c>
      <c r="E321">
        <v>22608.340771200001</v>
      </c>
      <c r="F321">
        <v>372</v>
      </c>
      <c r="G321">
        <v>-13.3350221975652</v>
      </c>
      <c r="H321">
        <v>-7.8124851675014702</v>
      </c>
      <c r="I321">
        <v>-27.282117938236802</v>
      </c>
      <c r="J321">
        <v>1.3450932710127601</v>
      </c>
      <c r="K321">
        <v>407.16752271593799</v>
      </c>
      <c r="L321">
        <v>402.35894957701402</v>
      </c>
      <c r="M321">
        <v>29.044743510652602</v>
      </c>
      <c r="N321">
        <v>0.47997198917184702</v>
      </c>
      <c r="O321">
        <v>55.201612903225801</v>
      </c>
      <c r="P321">
        <v>23.505976095617498</v>
      </c>
      <c r="Q321">
        <v>3.0369815923925E-2</v>
      </c>
    </row>
    <row r="322" spans="1:17" x14ac:dyDescent="0.3">
      <c r="A322" t="s">
        <v>750</v>
      </c>
      <c r="B322" t="s">
        <v>751</v>
      </c>
      <c r="C322" t="s">
        <v>3127</v>
      </c>
      <c r="D322" t="s">
        <v>276</v>
      </c>
      <c r="E322">
        <v>22598.479107248</v>
      </c>
      <c r="F322">
        <v>228.47</v>
      </c>
      <c r="G322">
        <v>38.064677637072101</v>
      </c>
      <c r="H322">
        <v>-10.613644393764201</v>
      </c>
      <c r="I322">
        <v>-1.8140155471005199</v>
      </c>
      <c r="J322">
        <v>-0.479761981261839</v>
      </c>
      <c r="K322">
        <v>249.81963761350701</v>
      </c>
      <c r="L322">
        <v>216.817456964136</v>
      </c>
      <c r="M322">
        <v>15.5452537873926</v>
      </c>
      <c r="N322">
        <v>0.31293068453400003</v>
      </c>
      <c r="O322">
        <v>24.4802381056593</v>
      </c>
      <c r="P322">
        <v>72.560422960725006</v>
      </c>
      <c r="Q322">
        <v>4.1823972339223997E-2</v>
      </c>
    </row>
    <row r="323" spans="1:17" x14ac:dyDescent="0.3">
      <c r="A323" t="s">
        <v>752</v>
      </c>
      <c r="B323" t="s">
        <v>753</v>
      </c>
      <c r="C323" t="s">
        <v>3131</v>
      </c>
      <c r="D323" t="s">
        <v>120</v>
      </c>
      <c r="E323">
        <v>22559.434418000001</v>
      </c>
      <c r="F323">
        <v>901</v>
      </c>
      <c r="G323">
        <v>58.5774062228707</v>
      </c>
      <c r="H323">
        <v>7.1229178316425896</v>
      </c>
      <c r="I323">
        <v>55.5013704127715</v>
      </c>
      <c r="J323">
        <v>-2.0157572605694698</v>
      </c>
      <c r="K323">
        <v>853.70565218781599</v>
      </c>
      <c r="L323">
        <v>682.10141498974895</v>
      </c>
      <c r="M323">
        <v>42.247708794333199</v>
      </c>
      <c r="N323">
        <v>1.1425430719588601</v>
      </c>
      <c r="O323">
        <v>11.870144284128701</v>
      </c>
      <c r="P323">
        <v>100.13327410039901</v>
      </c>
    </row>
    <row r="324" spans="1:17" x14ac:dyDescent="0.3">
      <c r="A324" t="s">
        <v>754</v>
      </c>
      <c r="B324" t="s">
        <v>755</v>
      </c>
      <c r="C324" t="s">
        <v>3133</v>
      </c>
      <c r="D324" t="s">
        <v>284</v>
      </c>
      <c r="E324">
        <v>21997.637951625002</v>
      </c>
      <c r="F324">
        <v>549.75</v>
      </c>
      <c r="G324">
        <v>13.720534072154001</v>
      </c>
      <c r="H324">
        <v>6.1391535561736603</v>
      </c>
      <c r="I324">
        <v>23.572969930353299</v>
      </c>
      <c r="J324">
        <v>4.78099070691019</v>
      </c>
      <c r="K324">
        <v>507.07446732918299</v>
      </c>
      <c r="L324">
        <v>439.063084343318</v>
      </c>
      <c r="M324">
        <v>54.051980355515198</v>
      </c>
      <c r="N324">
        <v>0.72627913435450397</v>
      </c>
      <c r="O324">
        <v>5.5025011368804</v>
      </c>
      <c r="P324">
        <v>57.071428571428498</v>
      </c>
      <c r="Q324">
        <v>0.107381235967332</v>
      </c>
    </row>
    <row r="325" spans="1:17" x14ac:dyDescent="0.3">
      <c r="A325" t="s">
        <v>756</v>
      </c>
      <c r="B325" t="s">
        <v>757</v>
      </c>
      <c r="C325" t="s">
        <v>3132</v>
      </c>
      <c r="D325" t="s">
        <v>224</v>
      </c>
      <c r="E325">
        <v>21896.116828079899</v>
      </c>
      <c r="F325">
        <v>1347.9</v>
      </c>
      <c r="G325">
        <v>72.6469132832393</v>
      </c>
      <c r="H325">
        <v>-5.0226348756268697</v>
      </c>
      <c r="I325">
        <v>8.6458077779321698</v>
      </c>
      <c r="J325">
        <v>3.3746556040651798</v>
      </c>
      <c r="K325">
        <v>1325.4866952836901</v>
      </c>
      <c r="L325">
        <v>1131.6346702780299</v>
      </c>
      <c r="M325">
        <v>49.515115114641503</v>
      </c>
      <c r="N325">
        <v>0.79554606664694905</v>
      </c>
      <c r="O325">
        <v>7.5005564210994802</v>
      </c>
      <c r="P325">
        <v>124.18295218295199</v>
      </c>
      <c r="Q325">
        <v>0.16720734763471201</v>
      </c>
    </row>
    <row r="326" spans="1:17" x14ac:dyDescent="0.3">
      <c r="A326" t="s">
        <v>758</v>
      </c>
      <c r="B326" t="s">
        <v>759</v>
      </c>
      <c r="C326" t="s">
        <v>3142</v>
      </c>
      <c r="D326" t="s">
        <v>135</v>
      </c>
      <c r="E326">
        <v>21583.144691055</v>
      </c>
      <c r="F326">
        <v>1536.05</v>
      </c>
      <c r="G326">
        <v>198.919028514237</v>
      </c>
      <c r="H326">
        <v>11.868675918592301</v>
      </c>
      <c r="I326">
        <v>7.2315359273154902</v>
      </c>
      <c r="J326">
        <v>3.1664474113881802</v>
      </c>
      <c r="K326">
        <v>1497.47260515524</v>
      </c>
      <c r="L326">
        <v>1258.4847235597499</v>
      </c>
      <c r="M326">
        <v>43.786307014085899</v>
      </c>
      <c r="N326">
        <v>1.30648769772356</v>
      </c>
      <c r="O326">
        <v>7.2230721656196097</v>
      </c>
      <c r="P326">
        <v>238.26249724730201</v>
      </c>
    </row>
    <row r="327" spans="1:17" x14ac:dyDescent="0.3">
      <c r="A327" t="s">
        <v>760</v>
      </c>
      <c r="B327" t="s">
        <v>761</v>
      </c>
      <c r="C327" t="s">
        <v>3139</v>
      </c>
      <c r="D327" t="s">
        <v>527</v>
      </c>
      <c r="E327">
        <v>21525.42200291</v>
      </c>
      <c r="F327">
        <v>178.45</v>
      </c>
      <c r="G327">
        <v>-46.5046015474</v>
      </c>
      <c r="H327">
        <v>6.2334181036466898</v>
      </c>
      <c r="I327">
        <v>3.95114417964836</v>
      </c>
      <c r="J327">
        <v>-3.3122833525283299</v>
      </c>
      <c r="K327">
        <v>185.812002984896</v>
      </c>
      <c r="L327">
        <v>176.05534746837901</v>
      </c>
      <c r="M327">
        <v>28.069468814055199</v>
      </c>
      <c r="N327">
        <v>1.6562469234532</v>
      </c>
      <c r="O327">
        <v>24.964976183805</v>
      </c>
      <c r="P327">
        <v>25.448154657293401</v>
      </c>
      <c r="Q327">
        <v>4.4559223132417003E-2</v>
      </c>
    </row>
    <row r="328" spans="1:17" x14ac:dyDescent="0.3">
      <c r="A328" t="s">
        <v>762</v>
      </c>
      <c r="B328" t="s">
        <v>763</v>
      </c>
      <c r="C328" t="s">
        <v>3141</v>
      </c>
      <c r="D328" t="s">
        <v>271</v>
      </c>
      <c r="E328">
        <v>21513.0107606399</v>
      </c>
      <c r="F328">
        <v>680.4</v>
      </c>
      <c r="G328">
        <v>6.9982941677206201</v>
      </c>
      <c r="H328">
        <v>-1.9484898496662499</v>
      </c>
      <c r="I328">
        <v>-6.9634586679381698</v>
      </c>
      <c r="J328">
        <v>3.0326657183994499</v>
      </c>
      <c r="K328">
        <v>691.48136510171798</v>
      </c>
      <c r="L328">
        <v>642.56456604459595</v>
      </c>
      <c r="M328">
        <v>36.956561488893897</v>
      </c>
      <c r="N328">
        <v>0.55859526198492504</v>
      </c>
      <c r="O328">
        <v>17.423574368018802</v>
      </c>
      <c r="P328">
        <v>45.758354755783998</v>
      </c>
      <c r="Q328">
        <v>0.115568578192131</v>
      </c>
    </row>
    <row r="329" spans="1:17" x14ac:dyDescent="0.3">
      <c r="A329" t="s">
        <v>764</v>
      </c>
      <c r="B329" t="s">
        <v>765</v>
      </c>
      <c r="C329" t="s">
        <v>3128</v>
      </c>
      <c r="D329" t="s">
        <v>766</v>
      </c>
      <c r="E329">
        <v>21512.765137900002</v>
      </c>
      <c r="F329">
        <v>1533.8</v>
      </c>
      <c r="G329">
        <v>10.721943034975499</v>
      </c>
      <c r="H329">
        <v>-0.96160818673161097</v>
      </c>
      <c r="I329">
        <v>28.867138417773901</v>
      </c>
      <c r="J329">
        <v>2.52759222291597</v>
      </c>
      <c r="K329">
        <v>1536.628746952</v>
      </c>
      <c r="L329">
        <v>1331.42552561298</v>
      </c>
      <c r="M329">
        <v>34.4749881599612</v>
      </c>
      <c r="N329">
        <v>0.38361038342291698</v>
      </c>
      <c r="O329">
        <v>11.8137958012778</v>
      </c>
      <c r="P329">
        <v>55.219349289075502</v>
      </c>
      <c r="Q329">
        <v>1.0396463582334E-2</v>
      </c>
    </row>
    <row r="330" spans="1:17" x14ac:dyDescent="0.3">
      <c r="A330" t="s">
        <v>767</v>
      </c>
      <c r="B330" t="s">
        <v>768</v>
      </c>
      <c r="C330" t="s">
        <v>3141</v>
      </c>
      <c r="D330" t="s">
        <v>161</v>
      </c>
      <c r="E330">
        <v>21340.666554255</v>
      </c>
      <c r="F330">
        <v>671.35</v>
      </c>
      <c r="G330">
        <v>29.318732095107499</v>
      </c>
      <c r="H330">
        <v>-9.1985313121388508</v>
      </c>
      <c r="I330">
        <v>8.2156334600483003</v>
      </c>
      <c r="J330">
        <v>0.12559393683933001</v>
      </c>
      <c r="K330">
        <v>705.03351430851001</v>
      </c>
      <c r="L330">
        <v>587.87656260101005</v>
      </c>
      <c r="M330">
        <v>29.315096838431899</v>
      </c>
      <c r="N330">
        <v>0.39185603501748301</v>
      </c>
      <c r="O330">
        <v>25.709391524540099</v>
      </c>
      <c r="P330">
        <v>115.176282051282</v>
      </c>
      <c r="Q330">
        <v>0.14631563069979001</v>
      </c>
    </row>
    <row r="331" spans="1:17" x14ac:dyDescent="0.3">
      <c r="A331" t="s">
        <v>769</v>
      </c>
      <c r="B331" t="s">
        <v>770</v>
      </c>
      <c r="C331" t="s">
        <v>3129</v>
      </c>
      <c r="D331" t="s">
        <v>398</v>
      </c>
      <c r="E331">
        <v>21058.161985800001</v>
      </c>
      <c r="F331">
        <v>5895.9</v>
      </c>
      <c r="G331">
        <v>141.28176925330601</v>
      </c>
      <c r="H331">
        <v>-6.1053678521262098</v>
      </c>
      <c r="I331">
        <v>7.9825768018865704</v>
      </c>
      <c r="J331">
        <v>-7.0756344628065797</v>
      </c>
      <c r="K331">
        <v>6320.1305672291301</v>
      </c>
      <c r="L331">
        <v>4985.5813084625197</v>
      </c>
      <c r="M331">
        <v>19.215634973781199</v>
      </c>
      <c r="N331">
        <v>1.4066885425314799</v>
      </c>
      <c r="O331">
        <v>20.4226665988229</v>
      </c>
      <c r="P331">
        <v>180.75714285714199</v>
      </c>
    </row>
    <row r="332" spans="1:17" x14ac:dyDescent="0.3">
      <c r="A332" t="s">
        <v>771</v>
      </c>
      <c r="B332" t="s">
        <v>772</v>
      </c>
      <c r="C332" t="s">
        <v>3135</v>
      </c>
      <c r="D332" t="s">
        <v>190</v>
      </c>
      <c r="E332">
        <v>21057.449266560001</v>
      </c>
      <c r="F332">
        <v>1780.8</v>
      </c>
      <c r="G332">
        <v>9.9682433776791903</v>
      </c>
      <c r="H332">
        <v>-3.9600969680342999</v>
      </c>
      <c r="I332">
        <v>-11.6342964963809</v>
      </c>
      <c r="J332">
        <v>2.6553076468009098</v>
      </c>
      <c r="K332">
        <v>1916.6680022810101</v>
      </c>
      <c r="L332">
        <v>1827.4504814899401</v>
      </c>
      <c r="M332">
        <v>27.174873523362901</v>
      </c>
      <c r="N332">
        <v>0.704062909838716</v>
      </c>
      <c r="O332">
        <v>36.362870619946001</v>
      </c>
      <c r="P332">
        <v>59.949701351776099</v>
      </c>
      <c r="Q332">
        <v>0.20336404248783099</v>
      </c>
    </row>
    <row r="333" spans="1:17" x14ac:dyDescent="0.3">
      <c r="A333" t="s">
        <v>773</v>
      </c>
      <c r="B333" t="s">
        <v>774</v>
      </c>
      <c r="C333" t="s">
        <v>3129</v>
      </c>
      <c r="D333" t="s">
        <v>398</v>
      </c>
      <c r="E333">
        <v>21026.571897450001</v>
      </c>
      <c r="F333">
        <v>4266.5</v>
      </c>
      <c r="G333">
        <v>45.444665430655903</v>
      </c>
      <c r="H333">
        <v>3.2694881879673598</v>
      </c>
      <c r="I333">
        <v>24.7569933020152</v>
      </c>
      <c r="J333">
        <v>3.0332097215153699</v>
      </c>
      <c r="K333">
        <v>4305.9955238831599</v>
      </c>
      <c r="L333">
        <v>3625.9211636508198</v>
      </c>
      <c r="M333">
        <v>36.627039138160299</v>
      </c>
      <c r="N333">
        <v>0.87462582598433902</v>
      </c>
      <c r="O333">
        <v>15.0826204148599</v>
      </c>
      <c r="P333">
        <v>91.322869955156904</v>
      </c>
      <c r="Q333">
        <v>1.7107827805627002E-2</v>
      </c>
    </row>
    <row r="334" spans="1:17" x14ac:dyDescent="0.3">
      <c r="A334" t="s">
        <v>775</v>
      </c>
      <c r="B334" t="s">
        <v>776</v>
      </c>
      <c r="C334" t="s">
        <v>3143</v>
      </c>
      <c r="D334" t="s">
        <v>482</v>
      </c>
      <c r="E334">
        <v>21023.90849776</v>
      </c>
      <c r="F334">
        <v>2028.05</v>
      </c>
      <c r="G334">
        <v>-20.165715108620201</v>
      </c>
      <c r="H334">
        <v>9.4550389690474095</v>
      </c>
      <c r="I334">
        <v>24.086155178870801</v>
      </c>
      <c r="J334">
        <v>9.8128180747260103</v>
      </c>
      <c r="K334">
        <v>1986.4116405735999</v>
      </c>
      <c r="L334">
        <v>1864.6563416531401</v>
      </c>
      <c r="M334">
        <v>52.352594209382502</v>
      </c>
      <c r="N334">
        <v>0.794742382245194</v>
      </c>
      <c r="O334">
        <v>14.8886861763763</v>
      </c>
      <c r="P334">
        <v>38.698536451921697</v>
      </c>
      <c r="Q334">
        <v>-4.5448230120359999E-2</v>
      </c>
    </row>
    <row r="335" spans="1:17" x14ac:dyDescent="0.3">
      <c r="A335" t="s">
        <v>777</v>
      </c>
      <c r="B335" t="s">
        <v>778</v>
      </c>
      <c r="C335" t="s">
        <v>3140</v>
      </c>
      <c r="D335" t="s">
        <v>779</v>
      </c>
      <c r="E335">
        <v>20976.579039619999</v>
      </c>
      <c r="F335">
        <v>303.95</v>
      </c>
      <c r="G335">
        <v>59.6191960390113</v>
      </c>
      <c r="H335">
        <v>0.87722081087204495</v>
      </c>
      <c r="I335">
        <v>38.404456911576602</v>
      </c>
      <c r="J335">
        <v>-3.2689017016370499</v>
      </c>
      <c r="K335">
        <v>298.83968419339999</v>
      </c>
      <c r="L335">
        <v>238.16989528531099</v>
      </c>
      <c r="M335">
        <v>37.560165541081403</v>
      </c>
      <c r="N335">
        <v>0.83049969078426</v>
      </c>
      <c r="O335">
        <v>13.505510774798401</v>
      </c>
      <c r="P335">
        <v>104.95616992582499</v>
      </c>
      <c r="Q335">
        <v>3.0909408073175E-2</v>
      </c>
    </row>
    <row r="336" spans="1:17" x14ac:dyDescent="0.3">
      <c r="A336" t="s">
        <v>780</v>
      </c>
      <c r="B336" t="s">
        <v>781</v>
      </c>
      <c r="C336" t="s">
        <v>3135</v>
      </c>
      <c r="D336" t="s">
        <v>190</v>
      </c>
      <c r="E336">
        <v>20938.906398514999</v>
      </c>
      <c r="F336">
        <v>551.95000000000005</v>
      </c>
      <c r="G336">
        <v>-10.041098617507</v>
      </c>
      <c r="H336">
        <v>-3.7934406853648399</v>
      </c>
      <c r="I336">
        <v>3.2308825152171101</v>
      </c>
      <c r="J336">
        <v>5.1161911164623897</v>
      </c>
      <c r="K336">
        <v>566.03397877794998</v>
      </c>
      <c r="L336">
        <v>529.76112596146595</v>
      </c>
      <c r="M336">
        <v>40.070892404568099</v>
      </c>
      <c r="N336">
        <v>0.98952128418359997</v>
      </c>
      <c r="O336">
        <v>12.7638373041036</v>
      </c>
      <c r="P336">
        <v>35.680924287118899</v>
      </c>
      <c r="Q336">
        <v>8.8540671460437995E-2</v>
      </c>
    </row>
    <row r="337" spans="1:17" x14ac:dyDescent="0.3">
      <c r="A337" t="s">
        <v>782</v>
      </c>
      <c r="B337" t="s">
        <v>783</v>
      </c>
      <c r="C337" t="s">
        <v>3141</v>
      </c>
      <c r="D337" t="s">
        <v>117</v>
      </c>
      <c r="E337">
        <v>20922.6843656399</v>
      </c>
      <c r="F337">
        <v>13975.3</v>
      </c>
      <c r="G337">
        <v>118.63337511263001</v>
      </c>
      <c r="H337">
        <v>-1.2816874568647501</v>
      </c>
      <c r="I337">
        <v>68.197881696582499</v>
      </c>
      <c r="J337">
        <v>10.2302550349316</v>
      </c>
      <c r="K337">
        <v>13733.4507932908</v>
      </c>
      <c r="L337">
        <v>10766.5542619966</v>
      </c>
      <c r="M337">
        <v>53.906078772078303</v>
      </c>
      <c r="N337">
        <v>2.3347444021847501</v>
      </c>
      <c r="O337">
        <v>12.3560853792047</v>
      </c>
      <c r="P337">
        <v>212.69200219271201</v>
      </c>
    </row>
    <row r="338" spans="1:17" x14ac:dyDescent="0.3">
      <c r="A338" t="s">
        <v>784</v>
      </c>
      <c r="B338" t="s">
        <v>785</v>
      </c>
      <c r="C338" t="s">
        <v>3141</v>
      </c>
      <c r="D338" t="s">
        <v>540</v>
      </c>
      <c r="E338">
        <v>20878.514682674999</v>
      </c>
      <c r="F338">
        <v>1365.15</v>
      </c>
      <c r="G338">
        <v>-2.0350790539254202</v>
      </c>
      <c r="H338">
        <v>-3.6029248374160501</v>
      </c>
      <c r="I338">
        <v>23.7059986554425</v>
      </c>
      <c r="J338">
        <v>-0.71374372532423402</v>
      </c>
      <c r="K338">
        <v>1442.34701487956</v>
      </c>
      <c r="L338">
        <v>1283.72436770586</v>
      </c>
      <c r="M338">
        <v>32.6413801476454</v>
      </c>
      <c r="N338">
        <v>2.5066908039815399</v>
      </c>
      <c r="O338">
        <v>24.528440098157699</v>
      </c>
      <c r="P338">
        <v>64.228571428571399</v>
      </c>
      <c r="Q338">
        <v>0.116454085229332</v>
      </c>
    </row>
    <row r="339" spans="1:17" x14ac:dyDescent="0.3">
      <c r="A339" t="s">
        <v>786</v>
      </c>
      <c r="B339" t="s">
        <v>787</v>
      </c>
      <c r="C339" t="s">
        <v>3141</v>
      </c>
      <c r="D339" t="s">
        <v>788</v>
      </c>
      <c r="E339">
        <v>20853.466657125002</v>
      </c>
      <c r="F339">
        <v>491.25</v>
      </c>
      <c r="G339">
        <v>25.633786795901699</v>
      </c>
      <c r="H339">
        <v>-8.0743228332539996</v>
      </c>
      <c r="I339">
        <v>15.360493227538999</v>
      </c>
      <c r="J339">
        <v>-0.458616536140034</v>
      </c>
      <c r="K339">
        <v>548.38233342013598</v>
      </c>
      <c r="L339">
        <v>487.75179559177502</v>
      </c>
      <c r="M339">
        <v>27.527716019827299</v>
      </c>
      <c r="N339">
        <v>0.63025999960979096</v>
      </c>
      <c r="O339">
        <v>52.284987277353601</v>
      </c>
      <c r="P339">
        <v>84.126686656671595</v>
      </c>
      <c r="Q339">
        <v>0.23624858548527</v>
      </c>
    </row>
    <row r="340" spans="1:17" x14ac:dyDescent="0.3">
      <c r="A340" t="s">
        <v>789</v>
      </c>
      <c r="B340" t="s">
        <v>790</v>
      </c>
      <c r="C340" t="s">
        <v>3128</v>
      </c>
      <c r="D340" t="s">
        <v>287</v>
      </c>
      <c r="E340">
        <v>20727.910135149999</v>
      </c>
      <c r="F340">
        <v>1884.1</v>
      </c>
      <c r="G340">
        <v>-15.800259622797199</v>
      </c>
      <c r="H340">
        <v>-3.78599467361872</v>
      </c>
      <c r="I340">
        <v>-24.048097200057398</v>
      </c>
      <c r="J340">
        <v>-0.55638629807699103</v>
      </c>
      <c r="K340">
        <v>1941.5756582577101</v>
      </c>
      <c r="L340">
        <v>1870.50459819304</v>
      </c>
      <c r="M340">
        <v>29.797986670916899</v>
      </c>
      <c r="N340">
        <v>0.58959159051694399</v>
      </c>
      <c r="O340">
        <v>30.510588609946399</v>
      </c>
      <c r="P340">
        <v>22.177550094027598</v>
      </c>
      <c r="Q340">
        <v>5.2189479412373001E-2</v>
      </c>
    </row>
    <row r="341" spans="1:17" x14ac:dyDescent="0.3">
      <c r="A341" t="s">
        <v>791</v>
      </c>
      <c r="B341" t="s">
        <v>792</v>
      </c>
      <c r="C341" t="s">
        <v>3129</v>
      </c>
      <c r="D341" t="s">
        <v>227</v>
      </c>
      <c r="E341">
        <v>20663.661528649998</v>
      </c>
      <c r="F341">
        <v>716.75</v>
      </c>
      <c r="G341">
        <v>34.8091474013424</v>
      </c>
      <c r="H341">
        <v>-0.34656954895901998</v>
      </c>
      <c r="I341">
        <v>38.452939679346102</v>
      </c>
      <c r="J341">
        <v>2.6387675880883399</v>
      </c>
      <c r="K341">
        <v>718.28224910158099</v>
      </c>
      <c r="L341">
        <v>607.04925443780905</v>
      </c>
      <c r="M341">
        <v>38.773621572526999</v>
      </c>
      <c r="N341">
        <v>1.14655868077929</v>
      </c>
      <c r="O341">
        <v>8.12696198116498</v>
      </c>
      <c r="P341">
        <v>69.4444444444444</v>
      </c>
      <c r="Q341">
        <v>-3.0951818341298998E-2</v>
      </c>
    </row>
    <row r="342" spans="1:17" x14ac:dyDescent="0.3">
      <c r="A342" t="s">
        <v>793</v>
      </c>
      <c r="B342" t="s">
        <v>794</v>
      </c>
      <c r="C342" t="s">
        <v>3133</v>
      </c>
      <c r="D342" t="s">
        <v>284</v>
      </c>
      <c r="E342">
        <v>20537.481351539998</v>
      </c>
      <c r="F342">
        <v>412.45</v>
      </c>
      <c r="G342">
        <v>-4.1133149699502001</v>
      </c>
      <c r="H342">
        <v>6.2264713363210502</v>
      </c>
      <c r="I342">
        <v>-21.1766996178109</v>
      </c>
      <c r="J342">
        <v>6.8854984894046396</v>
      </c>
      <c r="K342">
        <v>400.34704237331499</v>
      </c>
      <c r="L342">
        <v>381.68137278264697</v>
      </c>
      <c r="M342">
        <v>43.874719500762197</v>
      </c>
      <c r="N342">
        <v>0.429434035789241</v>
      </c>
      <c r="O342">
        <v>35.289125954661102</v>
      </c>
      <c r="P342">
        <v>32.5779492124718</v>
      </c>
      <c r="Q342">
        <v>0.102932466908659</v>
      </c>
    </row>
    <row r="343" spans="1:17" x14ac:dyDescent="0.3">
      <c r="A343" t="s">
        <v>795</v>
      </c>
      <c r="B343" t="s">
        <v>796</v>
      </c>
      <c r="C343" t="s">
        <v>3137</v>
      </c>
      <c r="D343" t="s">
        <v>77</v>
      </c>
      <c r="E343">
        <v>20520.811741099998</v>
      </c>
      <c r="F343">
        <v>868.45</v>
      </c>
      <c r="G343">
        <v>-37.439660810966203</v>
      </c>
      <c r="H343">
        <v>6.23579024754856</v>
      </c>
      <c r="I343">
        <v>-7.6982891664785296</v>
      </c>
      <c r="J343">
        <v>6.1900816160011098</v>
      </c>
      <c r="K343">
        <v>837.09258490795298</v>
      </c>
      <c r="L343">
        <v>843.21841035751902</v>
      </c>
      <c r="M343">
        <v>63.478028827121001</v>
      </c>
      <c r="N343">
        <v>0.69088037870128005</v>
      </c>
      <c r="O343">
        <v>21.849271690943599</v>
      </c>
      <c r="P343">
        <v>24.064285714285699</v>
      </c>
      <c r="Q343">
        <v>-6.6717488758748E-2</v>
      </c>
    </row>
    <row r="344" spans="1:17" hidden="1" x14ac:dyDescent="0.3">
      <c r="A344" t="s">
        <v>797</v>
      </c>
      <c r="B344" t="s">
        <v>798</v>
      </c>
      <c r="C344" t="s">
        <v>3144</v>
      </c>
      <c r="D344" t="s">
        <v>57</v>
      </c>
      <c r="E344">
        <v>20466.467071769999</v>
      </c>
      <c r="F344">
        <v>50.95</v>
      </c>
      <c r="G344">
        <v>142.30889257728001</v>
      </c>
      <c r="H344">
        <v>83.365935430793598</v>
      </c>
      <c r="I344">
        <v>41.669954020375897</v>
      </c>
      <c r="J344">
        <v>20.175812713382602</v>
      </c>
      <c r="K344">
        <v>35.7021311526278</v>
      </c>
      <c r="L344">
        <v>28.8951032502533</v>
      </c>
      <c r="M344">
        <v>79.386487068606897</v>
      </c>
      <c r="N344">
        <v>1.64566401786691</v>
      </c>
      <c r="O344">
        <v>5.2796859666339504</v>
      </c>
      <c r="P344">
        <v>227.65273311897101</v>
      </c>
      <c r="Q344">
        <v>0.10820238557966599</v>
      </c>
    </row>
    <row r="345" spans="1:17" x14ac:dyDescent="0.3">
      <c r="A345" t="s">
        <v>799</v>
      </c>
      <c r="B345" t="s">
        <v>800</v>
      </c>
      <c r="C345" t="s">
        <v>3143</v>
      </c>
      <c r="D345" t="s">
        <v>276</v>
      </c>
      <c r="E345">
        <v>20447.1492586799</v>
      </c>
      <c r="F345">
        <v>541.70000000000005</v>
      </c>
      <c r="G345">
        <v>176.91179447686901</v>
      </c>
      <c r="H345">
        <v>11.4395373071091</v>
      </c>
      <c r="I345">
        <v>82.880226234313696</v>
      </c>
      <c r="J345">
        <v>6.6852264343503398</v>
      </c>
      <c r="K345">
        <v>462.84323621608701</v>
      </c>
      <c r="L345">
        <v>333.98120311779201</v>
      </c>
      <c r="M345">
        <v>52.924979093697203</v>
      </c>
      <c r="N345">
        <v>0.44981115422241902</v>
      </c>
      <c r="O345">
        <v>7.8825918405020996</v>
      </c>
      <c r="P345">
        <v>206.912181303116</v>
      </c>
      <c r="Q345">
        <v>0.155914065825872</v>
      </c>
    </row>
    <row r="346" spans="1:17" x14ac:dyDescent="0.3">
      <c r="A346" t="s">
        <v>801</v>
      </c>
      <c r="B346" t="s">
        <v>802</v>
      </c>
      <c r="C346" t="s">
        <v>3132</v>
      </c>
      <c r="D346" t="s">
        <v>48</v>
      </c>
      <c r="E346">
        <v>20443.04947256</v>
      </c>
      <c r="F346">
        <v>217.36</v>
      </c>
      <c r="G346">
        <v>24.153387894035198</v>
      </c>
      <c r="H346">
        <v>-12.846481853924599</v>
      </c>
      <c r="I346">
        <v>-16.9472805722042</v>
      </c>
      <c r="J346">
        <v>1.4099633602731001</v>
      </c>
      <c r="K346">
        <v>248.57255000675599</v>
      </c>
      <c r="L346">
        <v>233.54102495548301</v>
      </c>
      <c r="M346">
        <v>23.865376561983201</v>
      </c>
      <c r="N346">
        <v>0.366984520608297</v>
      </c>
      <c r="O346">
        <v>61.759293338240703</v>
      </c>
      <c r="P346">
        <v>70.813359528487197</v>
      </c>
      <c r="Q346">
        <v>0.15403631583112101</v>
      </c>
    </row>
    <row r="347" spans="1:17" x14ac:dyDescent="0.3">
      <c r="A347" t="s">
        <v>803</v>
      </c>
      <c r="B347" t="s">
        <v>804</v>
      </c>
      <c r="C347" t="s">
        <v>3130</v>
      </c>
      <c r="D347" t="s">
        <v>728</v>
      </c>
      <c r="E347">
        <v>20375.727386524999</v>
      </c>
      <c r="F347">
        <v>1189.75</v>
      </c>
      <c r="G347">
        <v>5.0606917407604097</v>
      </c>
      <c r="H347">
        <v>-12.036816859798501</v>
      </c>
      <c r="I347">
        <v>42.471918469931197</v>
      </c>
      <c r="J347">
        <v>-1.9160900308447599</v>
      </c>
      <c r="K347">
        <v>1253.47098967549</v>
      </c>
      <c r="L347">
        <v>1107.0946029909701</v>
      </c>
      <c r="M347">
        <v>40.538116471340501</v>
      </c>
      <c r="N347">
        <v>0.76639794571993403</v>
      </c>
      <c r="O347">
        <v>25.656650556839601</v>
      </c>
      <c r="P347">
        <v>82.687140115163103</v>
      </c>
      <c r="Q347">
        <v>8.7521183618175E-2</v>
      </c>
    </row>
    <row r="348" spans="1:17" x14ac:dyDescent="0.3">
      <c r="A348" t="s">
        <v>805</v>
      </c>
      <c r="B348" t="s">
        <v>806</v>
      </c>
      <c r="C348" t="s">
        <v>3142</v>
      </c>
      <c r="D348" t="s">
        <v>135</v>
      </c>
      <c r="E348">
        <v>20335.44522768</v>
      </c>
      <c r="F348">
        <v>1790.85</v>
      </c>
      <c r="G348">
        <v>148.330773590647</v>
      </c>
      <c r="H348">
        <v>6.5688861756488004</v>
      </c>
      <c r="I348">
        <v>6.57159758279104</v>
      </c>
      <c r="J348">
        <v>-3.57999286104647</v>
      </c>
      <c r="K348">
        <v>1828.6407072351799</v>
      </c>
      <c r="L348">
        <v>1592.8349400529801</v>
      </c>
      <c r="M348">
        <v>32.402830558681302</v>
      </c>
      <c r="N348">
        <v>1.06781291065312</v>
      </c>
      <c r="O348">
        <v>20.657978807381799</v>
      </c>
      <c r="P348">
        <v>186.54593941840801</v>
      </c>
      <c r="Q348">
        <v>8.1311209063450005E-2</v>
      </c>
    </row>
    <row r="349" spans="1:17" hidden="1" x14ac:dyDescent="0.3">
      <c r="A349" t="s">
        <v>807</v>
      </c>
      <c r="B349" t="s">
        <v>808</v>
      </c>
      <c r="C349" t="s">
        <v>3144</v>
      </c>
      <c r="D349" t="s">
        <v>135</v>
      </c>
      <c r="E349">
        <v>20173.740000000002</v>
      </c>
      <c r="F349">
        <v>142.11000000000001</v>
      </c>
      <c r="G349">
        <v>-18.127516028715299</v>
      </c>
      <c r="H349">
        <v>2.8244560607741001</v>
      </c>
      <c r="I349">
        <v>-3.9721099834306299</v>
      </c>
      <c r="J349">
        <v>1.7300791142029499</v>
      </c>
      <c r="K349">
        <v>141.166829888705</v>
      </c>
      <c r="L349">
        <v>134.86844849992599</v>
      </c>
      <c r="M349">
        <v>53.328059728626101</v>
      </c>
      <c r="N349">
        <v>0.27643919225865499</v>
      </c>
      <c r="O349">
        <v>8.9648863556399903</v>
      </c>
      <c r="P349">
        <v>18.178794178794199</v>
      </c>
    </row>
    <row r="350" spans="1:17" x14ac:dyDescent="0.3">
      <c r="A350" t="s">
        <v>809</v>
      </c>
      <c r="B350" t="s">
        <v>810</v>
      </c>
      <c r="C350" t="s">
        <v>3130</v>
      </c>
      <c r="D350" t="s">
        <v>728</v>
      </c>
      <c r="E350">
        <v>20160.486814296</v>
      </c>
      <c r="F350">
        <v>139.83000000000001</v>
      </c>
      <c r="G350">
        <v>57.738254279407897</v>
      </c>
      <c r="H350">
        <v>-5.3527788713260502</v>
      </c>
      <c r="I350">
        <v>32.458969163728298</v>
      </c>
      <c r="J350">
        <v>-4.5225707486038296</v>
      </c>
      <c r="K350">
        <v>143.476452916852</v>
      </c>
      <c r="L350">
        <v>115.78690307455599</v>
      </c>
      <c r="M350">
        <v>25.338488726989599</v>
      </c>
      <c r="N350">
        <v>0.70732422664022498</v>
      </c>
      <c r="O350">
        <v>22.291353786740999</v>
      </c>
      <c r="P350">
        <v>127.365853658536</v>
      </c>
      <c r="Q350">
        <v>6.2667131784365004E-2</v>
      </c>
    </row>
    <row r="351" spans="1:17" hidden="1" x14ac:dyDescent="0.3">
      <c r="A351" t="s">
        <v>811</v>
      </c>
      <c r="B351" t="s">
        <v>812</v>
      </c>
      <c r="C351" t="s">
        <v>3144</v>
      </c>
      <c r="D351" t="s">
        <v>135</v>
      </c>
      <c r="E351">
        <v>20155.501969815999</v>
      </c>
      <c r="F351">
        <v>363.02</v>
      </c>
      <c r="G351">
        <v>-11.7117360525289</v>
      </c>
      <c r="H351">
        <v>7.0441125074753002</v>
      </c>
      <c r="I351">
        <v>-5.7124558053397099</v>
      </c>
      <c r="J351">
        <v>7.2619430878625897</v>
      </c>
      <c r="K351">
        <v>346.66589704646498</v>
      </c>
      <c r="L351">
        <v>339.12319013524802</v>
      </c>
      <c r="M351">
        <v>42.778347382377802</v>
      </c>
      <c r="N351">
        <v>0.86808077884801105</v>
      </c>
      <c r="O351">
        <v>0.54542449451821995</v>
      </c>
      <c r="P351">
        <v>19.2183908045976</v>
      </c>
      <c r="Q351">
        <v>-0.10379904096142301</v>
      </c>
    </row>
    <row r="352" spans="1:17" x14ac:dyDescent="0.3">
      <c r="A352" t="s">
        <v>813</v>
      </c>
      <c r="B352" t="s">
        <v>814</v>
      </c>
      <c r="C352" t="s">
        <v>3133</v>
      </c>
      <c r="D352" t="s">
        <v>51</v>
      </c>
      <c r="E352">
        <v>20099.388193499999</v>
      </c>
      <c r="F352">
        <v>1921.25</v>
      </c>
      <c r="G352">
        <v>53.303748784902403</v>
      </c>
      <c r="H352">
        <v>8.6494689496779706</v>
      </c>
      <c r="I352">
        <v>15.8246267583306</v>
      </c>
      <c r="J352">
        <v>-6.6983539895345903</v>
      </c>
      <c r="K352">
        <v>1884.2990493541599</v>
      </c>
      <c r="L352">
        <v>1583.49153381308</v>
      </c>
      <c r="M352">
        <v>35.0882038128264</v>
      </c>
      <c r="N352">
        <v>2.4870253117244498</v>
      </c>
      <c r="O352">
        <v>38.6597267404033</v>
      </c>
      <c r="P352">
        <v>82.802093244529004</v>
      </c>
    </row>
    <row r="353" spans="1:17" x14ac:dyDescent="0.3">
      <c r="A353" t="s">
        <v>815</v>
      </c>
      <c r="B353" t="s">
        <v>816</v>
      </c>
      <c r="C353" t="s">
        <v>3143</v>
      </c>
      <c r="D353" t="s">
        <v>482</v>
      </c>
      <c r="E353">
        <v>19980.248463749998</v>
      </c>
      <c r="F353">
        <v>551.15</v>
      </c>
      <c r="G353">
        <v>-15.343045597186</v>
      </c>
      <c r="H353">
        <v>-6.5834665524911404</v>
      </c>
      <c r="I353">
        <v>-31.440437376395099</v>
      </c>
      <c r="J353">
        <v>1.0482239458148099</v>
      </c>
      <c r="K353">
        <v>615.54939332243202</v>
      </c>
      <c r="L353">
        <v>635.47141930315104</v>
      </c>
      <c r="M353">
        <v>24.547077953988602</v>
      </c>
      <c r="N353">
        <v>0.82298660731255302</v>
      </c>
      <c r="O353">
        <v>39.571804408962997</v>
      </c>
      <c r="P353">
        <v>25.8333333333333</v>
      </c>
      <c r="Q353">
        <v>-0.12249261477242</v>
      </c>
    </row>
    <row r="354" spans="1:17" x14ac:dyDescent="0.3">
      <c r="A354" t="s">
        <v>817</v>
      </c>
      <c r="B354" t="s">
        <v>818</v>
      </c>
      <c r="C354" t="s">
        <v>3143</v>
      </c>
      <c r="D354" t="s">
        <v>406</v>
      </c>
      <c r="E354">
        <v>19962.500698025</v>
      </c>
      <c r="F354">
        <v>498.25</v>
      </c>
      <c r="G354">
        <v>54.781958937850099</v>
      </c>
      <c r="H354">
        <v>3.0716337073173601</v>
      </c>
      <c r="I354">
        <v>23.813752145683701</v>
      </c>
      <c r="J354">
        <v>8.50290274530769</v>
      </c>
      <c r="K354">
        <v>505.81489842197999</v>
      </c>
      <c r="L354">
        <v>438.090780312172</v>
      </c>
      <c r="M354">
        <v>41.121876481412201</v>
      </c>
      <c r="N354">
        <v>1.0061338570637799</v>
      </c>
      <c r="O354">
        <v>15.2734570998494</v>
      </c>
      <c r="P354">
        <v>89.125071171000101</v>
      </c>
      <c r="Q354">
        <v>5.5941110386099999E-4</v>
      </c>
    </row>
    <row r="355" spans="1:17" hidden="1" x14ac:dyDescent="0.3">
      <c r="A355" t="s">
        <v>819</v>
      </c>
      <c r="B355" t="s">
        <v>820</v>
      </c>
      <c r="C355" t="s">
        <v>3144</v>
      </c>
      <c r="D355" t="s">
        <v>588</v>
      </c>
      <c r="E355">
        <v>19874.012013309999</v>
      </c>
      <c r="F355">
        <v>798.35</v>
      </c>
      <c r="G355">
        <v>-40.559322314574899</v>
      </c>
      <c r="H355">
        <v>-0.97343167418445098</v>
      </c>
      <c r="I355">
        <v>-16.344015256113298</v>
      </c>
      <c r="J355">
        <v>3.4876573735768699</v>
      </c>
      <c r="K355">
        <v>819.34114898210896</v>
      </c>
      <c r="L355">
        <v>839.29686710821602</v>
      </c>
      <c r="M355">
        <v>31.013910507203001</v>
      </c>
      <c r="N355">
        <v>0.694677629399027</v>
      </c>
      <c r="O355">
        <v>20.1227531784305</v>
      </c>
      <c r="P355">
        <v>5.2884932410154999</v>
      </c>
      <c r="Q355">
        <v>-0.17544983455763699</v>
      </c>
    </row>
    <row r="356" spans="1:17" x14ac:dyDescent="0.3">
      <c r="A356" t="s">
        <v>821</v>
      </c>
      <c r="B356" t="s">
        <v>822</v>
      </c>
      <c r="C356" t="s">
        <v>3131</v>
      </c>
      <c r="D356" t="s">
        <v>37</v>
      </c>
      <c r="E356">
        <v>19814.578430239999</v>
      </c>
      <c r="F356">
        <v>539.6</v>
      </c>
      <c r="G356">
        <v>20.4208188779984</v>
      </c>
      <c r="H356">
        <v>-0.14441826841975899</v>
      </c>
      <c r="I356">
        <v>12.7430243247922</v>
      </c>
      <c r="J356">
        <v>3.87485619101958</v>
      </c>
      <c r="K356">
        <v>535.22662402281401</v>
      </c>
      <c r="L356">
        <v>472.51305509891699</v>
      </c>
      <c r="M356">
        <v>44.9589951544108</v>
      </c>
      <c r="N356">
        <v>0.53232600318770695</v>
      </c>
      <c r="O356">
        <v>10.4243884358784</v>
      </c>
      <c r="P356">
        <v>62.042042042041999</v>
      </c>
      <c r="Q356">
        <v>0.14351391939583599</v>
      </c>
    </row>
    <row r="357" spans="1:17" x14ac:dyDescent="0.3">
      <c r="A357" t="s">
        <v>823</v>
      </c>
      <c r="B357" t="s">
        <v>824</v>
      </c>
      <c r="C357" t="s">
        <v>3138</v>
      </c>
      <c r="D357" t="s">
        <v>37</v>
      </c>
      <c r="E357">
        <v>19719.511410349998</v>
      </c>
      <c r="F357">
        <v>892.75</v>
      </c>
      <c r="G357">
        <v>-15.9380726120914</v>
      </c>
      <c r="H357">
        <v>-0.24379428295001701</v>
      </c>
      <c r="I357">
        <v>-0.93521343970222204</v>
      </c>
      <c r="J357">
        <v>6.02979125523097</v>
      </c>
      <c r="K357">
        <v>901.03185435738703</v>
      </c>
      <c r="L357">
        <v>867.17736891091204</v>
      </c>
      <c r="M357">
        <v>50.6597805158043</v>
      </c>
      <c r="N357">
        <v>0.81813377095889395</v>
      </c>
      <c r="O357">
        <v>14.813777653318301</v>
      </c>
      <c r="P357">
        <v>25.5272778402699</v>
      </c>
    </row>
    <row r="358" spans="1:17" x14ac:dyDescent="0.3">
      <c r="A358" t="s">
        <v>825</v>
      </c>
      <c r="B358" t="s">
        <v>826</v>
      </c>
      <c r="C358" t="s">
        <v>3140</v>
      </c>
      <c r="D358" t="s">
        <v>436</v>
      </c>
      <c r="E358">
        <v>19714.70988291</v>
      </c>
      <c r="F358">
        <v>8308.65</v>
      </c>
      <c r="G358">
        <v>-6.0385927210571397</v>
      </c>
      <c r="H358">
        <v>4.0772173649530696</v>
      </c>
      <c r="I358">
        <v>25.995989359223501</v>
      </c>
      <c r="J358">
        <v>8.90132822260931</v>
      </c>
      <c r="K358">
        <v>8166.1089280901697</v>
      </c>
      <c r="L358">
        <v>7489.3191104059097</v>
      </c>
      <c r="M358">
        <v>49.414762880141502</v>
      </c>
      <c r="N358">
        <v>1.3774034623562901</v>
      </c>
      <c r="O358">
        <v>14.202668303515001</v>
      </c>
      <c r="P358">
        <v>51.435315131411002</v>
      </c>
      <c r="Q358">
        <v>6.0700225300430004E-3</v>
      </c>
    </row>
    <row r="359" spans="1:17" x14ac:dyDescent="0.3">
      <c r="A359" t="s">
        <v>827</v>
      </c>
      <c r="B359" t="s">
        <v>828</v>
      </c>
      <c r="C359" t="s">
        <v>3141</v>
      </c>
      <c r="D359" t="s">
        <v>540</v>
      </c>
      <c r="E359">
        <v>19623.798824275</v>
      </c>
      <c r="F359">
        <v>1735.75</v>
      </c>
      <c r="G359">
        <v>-4.9273669991602</v>
      </c>
      <c r="H359">
        <v>7.8190434236553603</v>
      </c>
      <c r="I359">
        <v>0.33738605826541201</v>
      </c>
      <c r="J359">
        <v>5.5038404453092999</v>
      </c>
      <c r="K359">
        <v>1678.2942859006</v>
      </c>
      <c r="L359">
        <v>1614.2856941611001</v>
      </c>
      <c r="M359">
        <v>68.316112626713505</v>
      </c>
      <c r="N359">
        <v>1.2210309552201499</v>
      </c>
      <c r="O359">
        <v>9.5751116232176194</v>
      </c>
      <c r="P359">
        <v>32.702599388379198</v>
      </c>
    </row>
    <row r="360" spans="1:17" x14ac:dyDescent="0.3">
      <c r="A360" t="s">
        <v>829</v>
      </c>
      <c r="B360" t="s">
        <v>830</v>
      </c>
      <c r="C360" t="s">
        <v>3129</v>
      </c>
      <c r="D360" t="s">
        <v>562</v>
      </c>
      <c r="E360">
        <v>19557.5662037</v>
      </c>
      <c r="F360">
        <v>461</v>
      </c>
      <c r="G360">
        <v>-51.410951663281203</v>
      </c>
      <c r="H360">
        <v>-1.0478072724632499</v>
      </c>
      <c r="I360">
        <v>22.546646686132501</v>
      </c>
      <c r="J360">
        <v>-2.7897204765859902</v>
      </c>
      <c r="K360">
        <v>472.75912789320898</v>
      </c>
      <c r="L360">
        <v>476.63803872070099</v>
      </c>
      <c r="M360">
        <v>37.219330327634502</v>
      </c>
      <c r="N360">
        <v>2.50217360206201</v>
      </c>
      <c r="O360">
        <v>48.5949177430305</v>
      </c>
      <c r="P360">
        <v>51.5051925857762</v>
      </c>
      <c r="Q360">
        <v>5.1324968814093999E-2</v>
      </c>
    </row>
    <row r="361" spans="1:17" x14ac:dyDescent="0.3">
      <c r="A361" t="s">
        <v>831</v>
      </c>
      <c r="B361" t="s">
        <v>832</v>
      </c>
      <c r="C361" t="s">
        <v>3136</v>
      </c>
      <c r="D361" t="s">
        <v>117</v>
      </c>
      <c r="E361">
        <v>19360.712098889999</v>
      </c>
      <c r="F361">
        <v>1061.1500000000001</v>
      </c>
      <c r="G361">
        <v>101.932898921876</v>
      </c>
      <c r="H361">
        <v>11.6178714253445</v>
      </c>
      <c r="I361">
        <v>0.40853082276923403</v>
      </c>
      <c r="J361">
        <v>-0.17440815226369999</v>
      </c>
      <c r="K361">
        <v>1024.06787923977</v>
      </c>
      <c r="L361">
        <v>888.252851893958</v>
      </c>
      <c r="M361">
        <v>42.622522796886898</v>
      </c>
      <c r="N361">
        <v>1.7268857233939101</v>
      </c>
      <c r="O361">
        <v>23.8279225368703</v>
      </c>
      <c r="P361">
        <v>138.460674157303</v>
      </c>
      <c r="Q361">
        <v>0.240064080836635</v>
      </c>
    </row>
    <row r="362" spans="1:17" x14ac:dyDescent="0.3">
      <c r="A362" t="s">
        <v>833</v>
      </c>
      <c r="B362" t="s">
        <v>834</v>
      </c>
      <c r="C362" t="s">
        <v>3138</v>
      </c>
      <c r="D362" t="s">
        <v>217</v>
      </c>
      <c r="E362">
        <v>19311.668102570002</v>
      </c>
      <c r="F362">
        <v>443.9</v>
      </c>
      <c r="G362">
        <v>21.036827394604298</v>
      </c>
      <c r="H362">
        <v>-4.5942088373140404</v>
      </c>
      <c r="I362">
        <v>19.801678485480402</v>
      </c>
      <c r="J362">
        <v>2.6478823454553799</v>
      </c>
      <c r="K362">
        <v>454.32345491736697</v>
      </c>
      <c r="L362">
        <v>395.57758784565198</v>
      </c>
      <c r="M362">
        <v>41.701941064250299</v>
      </c>
      <c r="N362">
        <v>0.65410652544089598</v>
      </c>
      <c r="O362">
        <v>30.0856048659608</v>
      </c>
      <c r="P362">
        <v>57.971530249110302</v>
      </c>
      <c r="Q362">
        <v>5.3829584684184001E-2</v>
      </c>
    </row>
    <row r="363" spans="1:17" x14ac:dyDescent="0.3">
      <c r="A363" t="s">
        <v>835</v>
      </c>
      <c r="B363" t="s">
        <v>836</v>
      </c>
      <c r="C363" t="s">
        <v>3131</v>
      </c>
      <c r="D363" t="s">
        <v>230</v>
      </c>
      <c r="E363">
        <v>19267.161325500001</v>
      </c>
      <c r="F363">
        <v>2761.45</v>
      </c>
      <c r="G363">
        <v>94.535926065988306</v>
      </c>
      <c r="H363">
        <v>7.2067618624399303</v>
      </c>
      <c r="I363">
        <v>56.023981086005499</v>
      </c>
      <c r="J363">
        <v>6.9178384956501997</v>
      </c>
      <c r="K363">
        <v>2524.3307414770002</v>
      </c>
      <c r="L363">
        <v>1974.27766068907</v>
      </c>
      <c r="M363">
        <v>53.025742073410399</v>
      </c>
      <c r="N363">
        <v>0.70765610522295896</v>
      </c>
      <c r="O363">
        <v>7.7332560792337404</v>
      </c>
      <c r="P363">
        <v>136.69909570136701</v>
      </c>
      <c r="Q363">
        <v>9.4317786210809995E-2</v>
      </c>
    </row>
    <row r="364" spans="1:17" x14ac:dyDescent="0.3">
      <c r="A364" t="s">
        <v>837</v>
      </c>
      <c r="B364" t="s">
        <v>838</v>
      </c>
      <c r="C364" t="s">
        <v>3138</v>
      </c>
      <c r="D364" t="s">
        <v>839</v>
      </c>
      <c r="E364">
        <v>19256.843908250001</v>
      </c>
      <c r="F364">
        <v>866.75</v>
      </c>
      <c r="G364">
        <v>7.4726454812932097</v>
      </c>
      <c r="H364">
        <v>12.916107857341901</v>
      </c>
      <c r="I364">
        <v>18.620205228678799</v>
      </c>
      <c r="J364">
        <v>4.52700446040524</v>
      </c>
      <c r="K364">
        <v>806.73506043326802</v>
      </c>
      <c r="L364">
        <v>725.83549834642997</v>
      </c>
      <c r="M364">
        <v>47.786076489182499</v>
      </c>
      <c r="N364">
        <v>1.07011554558609</v>
      </c>
      <c r="O364">
        <v>7.8742428612633404</v>
      </c>
      <c r="P364">
        <v>45.917508417508401</v>
      </c>
      <c r="Q364">
        <v>6.3071845302381996E-2</v>
      </c>
    </row>
    <row r="365" spans="1:17" x14ac:dyDescent="0.3">
      <c r="A365" t="s">
        <v>840</v>
      </c>
      <c r="B365" t="s">
        <v>841</v>
      </c>
      <c r="C365" t="s">
        <v>3141</v>
      </c>
      <c r="D365" t="s">
        <v>161</v>
      </c>
      <c r="E365">
        <v>19014.748383375001</v>
      </c>
      <c r="F365">
        <v>795.25</v>
      </c>
      <c r="G365">
        <v>94.589002559626906</v>
      </c>
      <c r="H365">
        <v>-3.8200945088521099</v>
      </c>
      <c r="I365">
        <v>-13.088006248888499</v>
      </c>
      <c r="J365">
        <v>-1.1950885231524899</v>
      </c>
      <c r="K365">
        <v>807.39257427976997</v>
      </c>
      <c r="L365">
        <v>701.97650077478204</v>
      </c>
      <c r="M365">
        <v>44.342643021958303</v>
      </c>
      <c r="N365">
        <v>2.52325721836131</v>
      </c>
      <c r="O365">
        <v>23.231688148381</v>
      </c>
      <c r="P365">
        <v>165.083333333333</v>
      </c>
      <c r="Q365">
        <v>0.18852999392640099</v>
      </c>
    </row>
    <row r="366" spans="1:17" x14ac:dyDescent="0.3">
      <c r="A366" t="s">
        <v>842</v>
      </c>
      <c r="B366" t="s">
        <v>843</v>
      </c>
      <c r="C366" t="s">
        <v>3141</v>
      </c>
      <c r="D366" t="s">
        <v>322</v>
      </c>
      <c r="E366">
        <v>19011.62268</v>
      </c>
      <c r="F366">
        <v>1659.65</v>
      </c>
      <c r="G366">
        <v>77.1335513152506</v>
      </c>
      <c r="H366">
        <v>-12.946110812575901</v>
      </c>
      <c r="I366">
        <v>75.804387451219498</v>
      </c>
      <c r="J366">
        <v>1.21507480851677</v>
      </c>
      <c r="K366">
        <v>1832.3246196386899</v>
      </c>
      <c r="L366">
        <v>1483.98479339863</v>
      </c>
      <c r="M366">
        <v>33.038783204371398</v>
      </c>
      <c r="N366">
        <v>0.70731130753304305</v>
      </c>
      <c r="O366">
        <v>70.746844214141504</v>
      </c>
      <c r="P366">
        <v>156.000308499151</v>
      </c>
      <c r="Q366">
        <v>0.18269385878310501</v>
      </c>
    </row>
    <row r="367" spans="1:17" hidden="1" x14ac:dyDescent="0.3">
      <c r="A367" t="s">
        <v>844</v>
      </c>
      <c r="B367" t="s">
        <v>845</v>
      </c>
      <c r="C367" t="s">
        <v>3139</v>
      </c>
      <c r="D367" t="s">
        <v>846</v>
      </c>
      <c r="E367">
        <v>18993.089824170002</v>
      </c>
      <c r="F367">
        <v>1749.1</v>
      </c>
      <c r="G367">
        <v>-4.3257235347142604</v>
      </c>
      <c r="H367">
        <v>-1.2940642893569501</v>
      </c>
      <c r="I367">
        <v>13.2723630128505</v>
      </c>
      <c r="J367">
        <v>6.4878331425661901</v>
      </c>
      <c r="K367">
        <v>1739.9900084533599</v>
      </c>
      <c r="M367">
        <v>43.263665224685802</v>
      </c>
      <c r="N367">
        <v>0.54817258639125999</v>
      </c>
      <c r="O367">
        <v>14.401692298896499</v>
      </c>
      <c r="P367">
        <v>42.012747127836597</v>
      </c>
    </row>
    <row r="368" spans="1:17" x14ac:dyDescent="0.3">
      <c r="A368" t="s">
        <v>847</v>
      </c>
      <c r="B368" t="s">
        <v>848</v>
      </c>
      <c r="C368" t="s">
        <v>3141</v>
      </c>
      <c r="D368" t="s">
        <v>117</v>
      </c>
      <c r="E368">
        <v>18889.469382949999</v>
      </c>
      <c r="F368">
        <v>720.25</v>
      </c>
      <c r="G368">
        <v>60.439535792012897</v>
      </c>
      <c r="H368">
        <v>5.7377361020324704</v>
      </c>
      <c r="I368">
        <v>12.3007784179946</v>
      </c>
      <c r="J368">
        <v>5.3052314679786203</v>
      </c>
      <c r="K368">
        <v>686.19330499955299</v>
      </c>
      <c r="L368">
        <v>589.88587098292999</v>
      </c>
      <c r="M368">
        <v>51.406500336302997</v>
      </c>
      <c r="N368">
        <v>1.3149173981356299</v>
      </c>
      <c r="O368">
        <v>10.3436306837903</v>
      </c>
      <c r="P368">
        <v>91.479462980194</v>
      </c>
      <c r="Q368">
        <v>0.15989541213516001</v>
      </c>
    </row>
    <row r="369" spans="1:17" x14ac:dyDescent="0.3">
      <c r="A369" t="s">
        <v>849</v>
      </c>
      <c r="B369" t="s">
        <v>850</v>
      </c>
      <c r="C369" t="s">
        <v>3127</v>
      </c>
      <c r="D369" t="s">
        <v>176</v>
      </c>
      <c r="E369">
        <v>18870.01282023</v>
      </c>
      <c r="F369">
        <v>1910.35</v>
      </c>
      <c r="G369">
        <v>41.4701766025862</v>
      </c>
      <c r="H369">
        <v>7.1714472868262504</v>
      </c>
      <c r="I369">
        <v>25.843901671447298</v>
      </c>
      <c r="J369">
        <v>3.7640362221343699</v>
      </c>
      <c r="K369">
        <v>1827.2622726739301</v>
      </c>
      <c r="L369">
        <v>1550.29631647363</v>
      </c>
      <c r="M369">
        <v>49.0583450160307</v>
      </c>
      <c r="N369">
        <v>1.0785066223338999</v>
      </c>
      <c r="O369">
        <v>4.0647001858298202</v>
      </c>
      <c r="P369">
        <v>95.182630906768793</v>
      </c>
      <c r="Q369">
        <v>6.7467596086722995E-2</v>
      </c>
    </row>
    <row r="370" spans="1:17" x14ac:dyDescent="0.3">
      <c r="A370" t="s">
        <v>851</v>
      </c>
      <c r="B370" t="s">
        <v>852</v>
      </c>
      <c r="C370" t="s">
        <v>3132</v>
      </c>
      <c r="D370" t="s">
        <v>48</v>
      </c>
      <c r="E370">
        <v>18866.789969400001</v>
      </c>
      <c r="F370">
        <v>300.5</v>
      </c>
      <c r="G370">
        <v>62.821517504391899</v>
      </c>
      <c r="H370">
        <v>-5.79215873523151</v>
      </c>
      <c r="I370">
        <v>6.6932832025116804</v>
      </c>
      <c r="J370">
        <v>2.813403410511</v>
      </c>
      <c r="K370">
        <v>313.82762796619897</v>
      </c>
      <c r="L370">
        <v>272.17222448921501</v>
      </c>
      <c r="M370">
        <v>33.170988132929999</v>
      </c>
      <c r="N370">
        <v>0.61519677094928704</v>
      </c>
      <c r="O370">
        <v>21.2978369384359</v>
      </c>
      <c r="P370">
        <v>120.065909923105</v>
      </c>
      <c r="Q370">
        <v>0.15278517834590599</v>
      </c>
    </row>
    <row r="371" spans="1:17" x14ac:dyDescent="0.3">
      <c r="A371" t="s">
        <v>853</v>
      </c>
      <c r="B371" t="s">
        <v>854</v>
      </c>
      <c r="C371" t="s">
        <v>3139</v>
      </c>
      <c r="D371" t="s">
        <v>292</v>
      </c>
      <c r="E371">
        <v>18814.981883929999</v>
      </c>
      <c r="F371">
        <v>862.1</v>
      </c>
      <c r="G371">
        <v>20.540875243659599</v>
      </c>
      <c r="H371">
        <v>3.9496462737142997E-3</v>
      </c>
      <c r="I371">
        <v>-9.4828658683771199</v>
      </c>
      <c r="J371">
        <v>2.3880306098081001</v>
      </c>
      <c r="K371">
        <v>853.03314527718703</v>
      </c>
      <c r="L371">
        <v>781.39050584362997</v>
      </c>
      <c r="M371">
        <v>40.400772301929997</v>
      </c>
      <c r="N371">
        <v>1.2005551803032299</v>
      </c>
      <c r="O371">
        <v>11.123999536016701</v>
      </c>
      <c r="P371">
        <v>61.110072883573103</v>
      </c>
      <c r="Q371">
        <v>0.16568564595051499</v>
      </c>
    </row>
    <row r="372" spans="1:17" x14ac:dyDescent="0.3">
      <c r="A372" t="s">
        <v>855</v>
      </c>
      <c r="B372" t="s">
        <v>856</v>
      </c>
      <c r="C372" t="s">
        <v>3141</v>
      </c>
      <c r="D372" t="s">
        <v>271</v>
      </c>
      <c r="E372">
        <v>18786.91014</v>
      </c>
      <c r="F372">
        <v>17585.8</v>
      </c>
      <c r="G372">
        <v>-5.9601648446542104</v>
      </c>
      <c r="H372">
        <v>16.227272945721399</v>
      </c>
      <c r="I372">
        <v>-8.3933637885017998</v>
      </c>
      <c r="J372">
        <v>13.349077910837201</v>
      </c>
      <c r="K372">
        <v>16221.511377327501</v>
      </c>
      <c r="L372">
        <v>15402.4466228408</v>
      </c>
      <c r="M372">
        <v>60.743485395540901</v>
      </c>
      <c r="N372">
        <v>1.7178209584425801</v>
      </c>
      <c r="O372">
        <v>9.1787123702077906</v>
      </c>
      <c r="P372">
        <v>38.228150570258499</v>
      </c>
      <c r="Q372">
        <v>9.4145391624271005E-2</v>
      </c>
    </row>
    <row r="373" spans="1:17" hidden="1" x14ac:dyDescent="0.3">
      <c r="A373" t="s">
        <v>857</v>
      </c>
      <c r="B373" t="s">
        <v>858</v>
      </c>
      <c r="C373" t="s">
        <v>3129</v>
      </c>
      <c r="D373" t="s">
        <v>54</v>
      </c>
      <c r="E373">
        <v>18719.728628249999</v>
      </c>
      <c r="F373">
        <v>435.5</v>
      </c>
      <c r="G373">
        <v>3.4882679385367599</v>
      </c>
      <c r="H373">
        <v>6.35231787566617</v>
      </c>
      <c r="I373">
        <v>21.086354486101499</v>
      </c>
      <c r="J373">
        <v>-2.4695253702039701</v>
      </c>
      <c r="K373">
        <v>437.40504903078897</v>
      </c>
      <c r="M373">
        <v>33.422122563673298</v>
      </c>
      <c r="N373">
        <v>1.26957369745891</v>
      </c>
      <c r="O373">
        <v>18.668197474167599</v>
      </c>
      <c r="P373">
        <v>49.143835616438302</v>
      </c>
    </row>
    <row r="374" spans="1:17" x14ac:dyDescent="0.3">
      <c r="A374" t="s">
        <v>859</v>
      </c>
      <c r="B374" t="s">
        <v>860</v>
      </c>
      <c r="C374" t="s">
        <v>3135</v>
      </c>
      <c r="D374" t="s">
        <v>190</v>
      </c>
      <c r="E374">
        <v>18689.969344935002</v>
      </c>
      <c r="F374">
        <v>768.85</v>
      </c>
      <c r="G374">
        <v>-2.7330392407035</v>
      </c>
      <c r="H374">
        <v>15.737091219050599</v>
      </c>
      <c r="I374">
        <v>24.352648085605502</v>
      </c>
      <c r="J374">
        <v>0.51406861240190704</v>
      </c>
      <c r="K374">
        <v>700.46984477036403</v>
      </c>
      <c r="L374">
        <v>629.18861843761397</v>
      </c>
      <c r="M374">
        <v>55.709815870753197</v>
      </c>
      <c r="N374">
        <v>3.6565405262430701</v>
      </c>
      <c r="O374">
        <v>8.4671912596735392</v>
      </c>
      <c r="P374">
        <v>53.294786162895001</v>
      </c>
      <c r="Q374">
        <v>8.2416163809013995E-2</v>
      </c>
    </row>
    <row r="375" spans="1:17" x14ac:dyDescent="0.3">
      <c r="A375" t="s">
        <v>861</v>
      </c>
      <c r="B375" t="s">
        <v>862</v>
      </c>
      <c r="C375" t="s">
        <v>3133</v>
      </c>
      <c r="D375" t="s">
        <v>51</v>
      </c>
      <c r="E375">
        <v>18591.75</v>
      </c>
      <c r="F375">
        <v>7436.7</v>
      </c>
      <c r="G375">
        <v>35.4783143288603</v>
      </c>
      <c r="H375">
        <v>11.729866500703499</v>
      </c>
      <c r="I375">
        <v>35.273665893403098</v>
      </c>
      <c r="J375">
        <v>9.4793590886327799</v>
      </c>
      <c r="K375">
        <v>6943.9757915802602</v>
      </c>
      <c r="L375">
        <v>6087.8097437782599</v>
      </c>
      <c r="M375">
        <v>53.307025289150403</v>
      </c>
      <c r="N375">
        <v>4.2499026198661403</v>
      </c>
      <c r="O375">
        <v>9.4235346322965903</v>
      </c>
      <c r="P375">
        <v>66.183240223463599</v>
      </c>
      <c r="Q375">
        <v>0.106661983216224</v>
      </c>
    </row>
    <row r="376" spans="1:17" x14ac:dyDescent="0.3">
      <c r="A376" t="s">
        <v>863</v>
      </c>
      <c r="B376" t="s">
        <v>864</v>
      </c>
      <c r="C376" t="s">
        <v>3129</v>
      </c>
      <c r="D376" t="s">
        <v>865</v>
      </c>
      <c r="E376">
        <v>18491.484302875</v>
      </c>
      <c r="F376">
        <v>207.95</v>
      </c>
      <c r="G376">
        <v>31.6916210360604</v>
      </c>
      <c r="H376">
        <v>2.4486892246423699</v>
      </c>
      <c r="I376">
        <v>32.508219280011303</v>
      </c>
      <c r="J376">
        <v>4.0758215533928501</v>
      </c>
      <c r="K376">
        <v>202.98139390011599</v>
      </c>
      <c r="L376">
        <v>174.29065677617601</v>
      </c>
      <c r="M376">
        <v>43.774147539780898</v>
      </c>
      <c r="N376">
        <v>2.11785770201636</v>
      </c>
      <c r="O376">
        <v>17.528251983649898</v>
      </c>
      <c r="P376">
        <v>71.363823650597396</v>
      </c>
      <c r="Q376">
        <v>-3.0452026236934E-2</v>
      </c>
    </row>
    <row r="377" spans="1:17" hidden="1" x14ac:dyDescent="0.3">
      <c r="A377" t="s">
        <v>866</v>
      </c>
      <c r="B377" t="s">
        <v>867</v>
      </c>
      <c r="C377" t="s">
        <v>3144</v>
      </c>
      <c r="D377" t="s">
        <v>48</v>
      </c>
      <c r="E377">
        <v>18420.889975145001</v>
      </c>
      <c r="F377">
        <v>1767.05</v>
      </c>
      <c r="G377">
        <v>516.27763158349205</v>
      </c>
      <c r="H377">
        <v>22.634060274121399</v>
      </c>
      <c r="I377">
        <v>-7.6585122347296997</v>
      </c>
      <c r="J377">
        <v>6.56610839863382</v>
      </c>
      <c r="K377">
        <v>1699.5341312423</v>
      </c>
      <c r="L377">
        <v>1497.4189411447101</v>
      </c>
      <c r="M377">
        <v>47.6735324453198</v>
      </c>
      <c r="N377">
        <v>1.1405520754276399</v>
      </c>
      <c r="O377">
        <v>71.910811804985698</v>
      </c>
      <c r="P377">
        <v>636.27083333333303</v>
      </c>
      <c r="Q377">
        <v>0.293998717970336</v>
      </c>
    </row>
    <row r="378" spans="1:17" x14ac:dyDescent="0.3">
      <c r="A378" t="s">
        <v>868</v>
      </c>
      <c r="B378" t="s">
        <v>869</v>
      </c>
      <c r="C378" t="s">
        <v>3133</v>
      </c>
      <c r="D378" t="s">
        <v>51</v>
      </c>
      <c r="E378">
        <v>18382.448267520002</v>
      </c>
      <c r="F378">
        <v>1350.6</v>
      </c>
      <c r="G378">
        <v>21.223325045906101</v>
      </c>
      <c r="H378">
        <v>-7.2597215250861602</v>
      </c>
      <c r="I378">
        <v>49.7394990977836</v>
      </c>
      <c r="J378">
        <v>8.5572464146727594</v>
      </c>
      <c r="K378">
        <v>1279.08861914099</v>
      </c>
      <c r="L378">
        <v>1056.9113356591399</v>
      </c>
      <c r="M378">
        <v>54.874634429794398</v>
      </c>
      <c r="N378">
        <v>2.1991342169771602</v>
      </c>
      <c r="O378">
        <v>12.694358063083</v>
      </c>
      <c r="P378">
        <v>67.985074626865597</v>
      </c>
      <c r="Q378">
        <v>5.5329975966153001E-2</v>
      </c>
    </row>
    <row r="379" spans="1:17" x14ac:dyDescent="0.3">
      <c r="A379" t="s">
        <v>870</v>
      </c>
      <c r="B379" t="s">
        <v>871</v>
      </c>
      <c r="C379" t="s">
        <v>3129</v>
      </c>
      <c r="D379" t="s">
        <v>54</v>
      </c>
      <c r="E379">
        <v>18340.6101465049</v>
      </c>
      <c r="F379">
        <v>1150.1500000000001</v>
      </c>
      <c r="G379">
        <v>-41.473350892940502</v>
      </c>
      <c r="H379">
        <v>-2.3656895599783301</v>
      </c>
      <c r="I379">
        <v>-33.293558709610203</v>
      </c>
      <c r="J379">
        <v>-1.3222182598644401E-3</v>
      </c>
      <c r="K379">
        <v>1242.2254642354201</v>
      </c>
      <c r="L379">
        <v>1343.7518638188601</v>
      </c>
      <c r="M379">
        <v>19.454703761541602</v>
      </c>
      <c r="N379">
        <v>0.655341391926896</v>
      </c>
      <c r="O379">
        <v>56.1535451897578</v>
      </c>
      <c r="P379">
        <v>0.45855533234344598</v>
      </c>
      <c r="Q379">
        <v>5.1192273443087001E-2</v>
      </c>
    </row>
    <row r="380" spans="1:17" x14ac:dyDescent="0.3">
      <c r="A380" t="s">
        <v>872</v>
      </c>
      <c r="B380" t="s">
        <v>873</v>
      </c>
      <c r="C380" t="s">
        <v>3128</v>
      </c>
      <c r="D380" t="s">
        <v>287</v>
      </c>
      <c r="E380">
        <v>18103.663893770001</v>
      </c>
      <c r="F380">
        <v>1294.3</v>
      </c>
      <c r="G380">
        <v>168.156052444545</v>
      </c>
      <c r="H380">
        <v>24.733246518840101</v>
      </c>
      <c r="I380">
        <v>52.545348286828499</v>
      </c>
      <c r="J380">
        <v>0.137028877361006</v>
      </c>
      <c r="K380">
        <v>1154.78578703828</v>
      </c>
      <c r="L380">
        <v>927.09392182038596</v>
      </c>
      <c r="M380">
        <v>52.600338829904402</v>
      </c>
      <c r="N380">
        <v>2.1684592060827801</v>
      </c>
      <c r="O380">
        <v>19.601328903654402</v>
      </c>
      <c r="P380">
        <v>197.506033789219</v>
      </c>
      <c r="Q380">
        <v>0.162420466728422</v>
      </c>
    </row>
    <row r="381" spans="1:17" x14ac:dyDescent="0.3">
      <c r="A381" t="s">
        <v>874</v>
      </c>
      <c r="B381" t="s">
        <v>875</v>
      </c>
      <c r="C381" t="s">
        <v>3129</v>
      </c>
      <c r="D381" t="s">
        <v>579</v>
      </c>
      <c r="E381">
        <v>17965.317945999999</v>
      </c>
      <c r="F381">
        <v>359.5</v>
      </c>
      <c r="G381">
        <v>-6.31876699718784</v>
      </c>
      <c r="H381">
        <v>6.7402460551029204</v>
      </c>
      <c r="I381">
        <v>-1.6335008295437601</v>
      </c>
      <c r="J381">
        <v>-1.7644638385443401</v>
      </c>
      <c r="K381">
        <v>334.64408371714597</v>
      </c>
      <c r="L381">
        <v>322.906874813434</v>
      </c>
      <c r="M381">
        <v>57.611796305547003</v>
      </c>
      <c r="N381">
        <v>1.8301013929444501</v>
      </c>
      <c r="O381">
        <v>9.0403337969401996</v>
      </c>
      <c r="P381">
        <v>29.270046745774799</v>
      </c>
      <c r="Q381">
        <v>-8.408682863671E-3</v>
      </c>
    </row>
    <row r="382" spans="1:17" x14ac:dyDescent="0.3">
      <c r="A382" t="s">
        <v>876</v>
      </c>
      <c r="B382" t="s">
        <v>877</v>
      </c>
      <c r="C382" t="s">
        <v>607</v>
      </c>
      <c r="D382" t="s">
        <v>607</v>
      </c>
      <c r="E382">
        <v>17909.488865970001</v>
      </c>
      <c r="F382">
        <v>35.590000000000003</v>
      </c>
      <c r="G382">
        <v>-31.9897891988529</v>
      </c>
      <c r="H382">
        <v>-1.6607111029364401</v>
      </c>
      <c r="I382">
        <v>-23.873267016164501</v>
      </c>
      <c r="J382">
        <v>4.7548341398432701</v>
      </c>
      <c r="K382">
        <v>36.910688399204602</v>
      </c>
      <c r="L382">
        <v>37.9133966907849</v>
      </c>
      <c r="M382">
        <v>38.306758032826998</v>
      </c>
      <c r="N382">
        <v>0.72870587947336496</v>
      </c>
      <c r="O382">
        <v>48.637257656645097</v>
      </c>
      <c r="P382">
        <v>9.8456790123456894</v>
      </c>
      <c r="Q382">
        <v>-1.5850481187400001E-4</v>
      </c>
    </row>
    <row r="383" spans="1:17" x14ac:dyDescent="0.3">
      <c r="A383" t="s">
        <v>878</v>
      </c>
      <c r="B383" t="s">
        <v>879</v>
      </c>
      <c r="C383" t="s">
        <v>3132</v>
      </c>
      <c r="D383" t="s">
        <v>48</v>
      </c>
      <c r="E383">
        <v>17797.905307090001</v>
      </c>
      <c r="F383">
        <v>1530.35</v>
      </c>
      <c r="G383">
        <v>169.23459225273601</v>
      </c>
      <c r="H383">
        <v>-4.0952013761372701</v>
      </c>
      <c r="I383">
        <v>78.624830784820404</v>
      </c>
      <c r="J383">
        <v>2.3691717437422701</v>
      </c>
      <c r="K383">
        <v>1575.5253367193</v>
      </c>
      <c r="L383">
        <v>1229.9280243779399</v>
      </c>
      <c r="M383">
        <v>34.052097371902903</v>
      </c>
      <c r="N383">
        <v>1.5473480354116</v>
      </c>
      <c r="O383">
        <v>17.404515306955901</v>
      </c>
      <c r="P383">
        <v>218.822916666666</v>
      </c>
      <c r="Q383">
        <v>0.18588888000716799</v>
      </c>
    </row>
    <row r="384" spans="1:17" x14ac:dyDescent="0.3">
      <c r="A384" t="s">
        <v>880</v>
      </c>
      <c r="B384" t="s">
        <v>881</v>
      </c>
      <c r="C384" t="s">
        <v>3140</v>
      </c>
      <c r="D384" t="s">
        <v>439</v>
      </c>
      <c r="E384">
        <v>17609.615473545</v>
      </c>
      <c r="F384">
        <v>1233.45</v>
      </c>
      <c r="G384">
        <v>18.050187652400101</v>
      </c>
      <c r="H384">
        <v>-4.7286921407874196</v>
      </c>
      <c r="I384">
        <v>9.2857800929918994</v>
      </c>
      <c r="J384">
        <v>6.3906090064830297</v>
      </c>
      <c r="K384">
        <v>1264.1328974958701</v>
      </c>
      <c r="L384">
        <v>1127.13113361046</v>
      </c>
      <c r="M384">
        <v>51.794153703148098</v>
      </c>
      <c r="N384">
        <v>0.36512891547937698</v>
      </c>
      <c r="O384">
        <v>25.153026065101901</v>
      </c>
      <c r="P384">
        <v>69.546391752577307</v>
      </c>
      <c r="Q384">
        <v>0.148717584201463</v>
      </c>
    </row>
    <row r="385" spans="1:17" x14ac:dyDescent="0.3">
      <c r="A385" t="s">
        <v>882</v>
      </c>
      <c r="B385" t="s">
        <v>883</v>
      </c>
      <c r="C385" t="s">
        <v>3133</v>
      </c>
      <c r="D385" t="s">
        <v>51</v>
      </c>
      <c r="E385">
        <v>17607.810200715001</v>
      </c>
      <c r="F385">
        <v>1111.95</v>
      </c>
      <c r="G385">
        <v>128.723882245607</v>
      </c>
      <c r="H385">
        <v>24.0492261004574</v>
      </c>
      <c r="I385">
        <v>63.484188212747497</v>
      </c>
      <c r="J385">
        <v>-2.0674498185331198</v>
      </c>
      <c r="K385">
        <v>1006.12558357083</v>
      </c>
      <c r="L385">
        <v>759.67871399740898</v>
      </c>
      <c r="M385">
        <v>40.6966821965066</v>
      </c>
      <c r="N385">
        <v>0.367995997004816</v>
      </c>
      <c r="O385">
        <v>12.1588200908314</v>
      </c>
      <c r="P385">
        <v>248.84705882352901</v>
      </c>
      <c r="Q385">
        <v>5.712581316695E-2</v>
      </c>
    </row>
    <row r="386" spans="1:17" x14ac:dyDescent="0.3">
      <c r="A386" t="s">
        <v>884</v>
      </c>
      <c r="B386" t="s">
        <v>885</v>
      </c>
      <c r="C386" t="s">
        <v>3138</v>
      </c>
      <c r="D386" t="s">
        <v>588</v>
      </c>
      <c r="E386">
        <v>17538.225470699999</v>
      </c>
      <c r="F386">
        <v>1364.55</v>
      </c>
      <c r="G386">
        <v>-43.268895058731403</v>
      </c>
      <c r="H386">
        <v>-4.3315614512429601</v>
      </c>
      <c r="I386">
        <v>-11.6394125078185</v>
      </c>
      <c r="J386">
        <v>0.72190627055844803</v>
      </c>
      <c r="K386">
        <v>1443.80425122837</v>
      </c>
      <c r="L386">
        <v>1471.4881077754401</v>
      </c>
      <c r="M386">
        <v>20.4721297476305</v>
      </c>
      <c r="N386">
        <v>0.859792801342805</v>
      </c>
      <c r="O386">
        <v>26.3603385731559</v>
      </c>
      <c r="P386">
        <v>7.5295508274231704</v>
      </c>
      <c r="Q386">
        <v>-0.13856383392619401</v>
      </c>
    </row>
    <row r="387" spans="1:17" x14ac:dyDescent="0.3">
      <c r="A387" t="s">
        <v>886</v>
      </c>
      <c r="B387" t="s">
        <v>887</v>
      </c>
      <c r="C387" t="s">
        <v>3129</v>
      </c>
      <c r="D387" t="s">
        <v>398</v>
      </c>
      <c r="E387">
        <v>17473.430025556001</v>
      </c>
      <c r="F387">
        <v>109.21</v>
      </c>
      <c r="G387">
        <v>-40.664663898745999</v>
      </c>
      <c r="H387">
        <v>-2.7302284784221</v>
      </c>
      <c r="I387">
        <v>-16.957107448889399</v>
      </c>
      <c r="J387">
        <v>2.1222847752647902</v>
      </c>
      <c r="K387">
        <v>111.55794843949</v>
      </c>
      <c r="L387">
        <v>113.622649025512</v>
      </c>
      <c r="M387">
        <v>40.764290340209598</v>
      </c>
      <c r="N387">
        <v>1.52362144625607</v>
      </c>
      <c r="O387">
        <v>18.7620181302078</v>
      </c>
      <c r="P387">
        <v>4.5071770334928098</v>
      </c>
      <c r="Q387">
        <v>0.11145763629458701</v>
      </c>
    </row>
    <row r="388" spans="1:17" x14ac:dyDescent="0.3">
      <c r="A388" t="s">
        <v>888</v>
      </c>
      <c r="B388" t="s">
        <v>889</v>
      </c>
      <c r="C388" t="s">
        <v>3129</v>
      </c>
      <c r="D388" t="s">
        <v>485</v>
      </c>
      <c r="E388">
        <v>17408.972064869999</v>
      </c>
      <c r="F388">
        <v>1015.65</v>
      </c>
      <c r="G388">
        <v>85.6156208124317</v>
      </c>
      <c r="H388">
        <v>8.4213702820003693</v>
      </c>
      <c r="I388">
        <v>47.8897659991705</v>
      </c>
      <c r="J388">
        <v>8.6548394280680601</v>
      </c>
      <c r="K388">
        <v>981.82090457721301</v>
      </c>
      <c r="L388">
        <v>768.92076149286504</v>
      </c>
      <c r="M388">
        <v>43.308318453394698</v>
      </c>
      <c r="N388">
        <v>1.42688717940361</v>
      </c>
      <c r="O388">
        <v>17.067887559690799</v>
      </c>
      <c r="P388">
        <v>138.667606626718</v>
      </c>
    </row>
    <row r="389" spans="1:17" hidden="1" x14ac:dyDescent="0.3">
      <c r="A389" t="s">
        <v>890</v>
      </c>
      <c r="B389" t="s">
        <v>891</v>
      </c>
      <c r="C389" t="s">
        <v>3144</v>
      </c>
      <c r="D389" t="s">
        <v>482</v>
      </c>
      <c r="E389">
        <v>17399.58776998</v>
      </c>
      <c r="F389">
        <v>3820.7</v>
      </c>
      <c r="G389">
        <v>23.323560661709301</v>
      </c>
      <c r="H389">
        <v>9.8251376607707996</v>
      </c>
      <c r="I389">
        <v>43.982393757643202</v>
      </c>
      <c r="J389">
        <v>8.7059966212702697</v>
      </c>
      <c r="K389">
        <v>3479.2349189872202</v>
      </c>
      <c r="L389">
        <v>2957.8770818738099</v>
      </c>
      <c r="M389">
        <v>59.290883393213498</v>
      </c>
      <c r="N389">
        <v>0.60641915723918705</v>
      </c>
      <c r="O389">
        <v>3.9403774177506801</v>
      </c>
      <c r="P389">
        <v>68.535509483899403</v>
      </c>
      <c r="Q389">
        <v>5.3385423775253002E-2</v>
      </c>
    </row>
    <row r="390" spans="1:17" x14ac:dyDescent="0.3">
      <c r="A390" t="s">
        <v>892</v>
      </c>
      <c r="B390" t="s">
        <v>893</v>
      </c>
      <c r="C390" t="s">
        <v>3145</v>
      </c>
      <c r="D390" t="s">
        <v>607</v>
      </c>
      <c r="E390">
        <v>17382.75161313</v>
      </c>
      <c r="F390">
        <v>554.54999999999995</v>
      </c>
      <c r="G390">
        <v>64.420315919665597</v>
      </c>
      <c r="H390">
        <v>-13.8800937780111</v>
      </c>
      <c r="I390">
        <v>-26.7165329461384</v>
      </c>
      <c r="J390">
        <v>-1.78872150320436</v>
      </c>
      <c r="K390">
        <v>626.61040574517006</v>
      </c>
      <c r="L390">
        <v>593.08907846740499</v>
      </c>
      <c r="M390">
        <v>28.063667752647799</v>
      </c>
      <c r="N390">
        <v>1.02183931837708</v>
      </c>
      <c r="O390">
        <v>41.060319177711598</v>
      </c>
      <c r="P390">
        <v>96.474756421612</v>
      </c>
      <c r="Q390">
        <v>0.13333214683300801</v>
      </c>
    </row>
    <row r="391" spans="1:17" x14ac:dyDescent="0.3">
      <c r="A391" t="s">
        <v>894</v>
      </c>
      <c r="B391" t="s">
        <v>895</v>
      </c>
      <c r="C391" t="s">
        <v>3135</v>
      </c>
      <c r="D391" t="s">
        <v>788</v>
      </c>
      <c r="E391">
        <v>17327.214657320001</v>
      </c>
      <c r="F391">
        <v>959.3</v>
      </c>
      <c r="G391">
        <v>23.206409465472799</v>
      </c>
      <c r="H391">
        <v>2.5400333524220602</v>
      </c>
      <c r="I391">
        <v>24.409831432990401</v>
      </c>
      <c r="J391">
        <v>1.8557792512046001</v>
      </c>
      <c r="K391">
        <v>955.59329442742501</v>
      </c>
      <c r="L391">
        <v>815.73084773803998</v>
      </c>
      <c r="M391">
        <v>31.403428169896301</v>
      </c>
      <c r="N391">
        <v>0.53824623725794296</v>
      </c>
      <c r="O391">
        <v>8.2768685499843695</v>
      </c>
      <c r="P391">
        <v>64.404455869751501</v>
      </c>
      <c r="Q391">
        <v>0.16354372717339599</v>
      </c>
    </row>
    <row r="392" spans="1:17" x14ac:dyDescent="0.3">
      <c r="A392" t="s">
        <v>896</v>
      </c>
      <c r="B392" t="s">
        <v>897</v>
      </c>
      <c r="C392" t="s">
        <v>3135</v>
      </c>
      <c r="D392" t="s">
        <v>509</v>
      </c>
      <c r="E392">
        <v>17267.859161069999</v>
      </c>
      <c r="F392">
        <v>622.95000000000005</v>
      </c>
      <c r="G392">
        <v>95.542314754569801</v>
      </c>
      <c r="H392">
        <v>4.0612384061799398</v>
      </c>
      <c r="I392">
        <v>14.3140980244762</v>
      </c>
      <c r="J392">
        <v>10.1306002967045</v>
      </c>
      <c r="K392">
        <v>611.11355472858202</v>
      </c>
      <c r="L392">
        <v>517.17399497691497</v>
      </c>
      <c r="M392">
        <v>52.7235836409155</v>
      </c>
      <c r="N392">
        <v>0.57140980801691899</v>
      </c>
      <c r="O392">
        <v>16.2212055542178</v>
      </c>
      <c r="P392">
        <v>144.87028301886701</v>
      </c>
      <c r="Q392">
        <v>0.237988241885151</v>
      </c>
    </row>
    <row r="393" spans="1:17" x14ac:dyDescent="0.3">
      <c r="A393" t="s">
        <v>898</v>
      </c>
      <c r="B393" t="s">
        <v>899</v>
      </c>
      <c r="C393" t="s">
        <v>3139</v>
      </c>
      <c r="D393" t="s">
        <v>125</v>
      </c>
      <c r="E393">
        <v>17022.90348108</v>
      </c>
      <c r="F393">
        <v>2840.9</v>
      </c>
      <c r="G393">
        <v>-30.220101182165202</v>
      </c>
      <c r="H393">
        <v>-2.4227171492326098</v>
      </c>
      <c r="I393">
        <v>0.80888760656692504</v>
      </c>
      <c r="J393">
        <v>5.0624468599858599</v>
      </c>
      <c r="K393">
        <v>2929.2417354659701</v>
      </c>
      <c r="L393">
        <v>2781.9262574754398</v>
      </c>
      <c r="M393">
        <v>31.743563154145601</v>
      </c>
      <c r="N393">
        <v>0.61052475582357002</v>
      </c>
      <c r="O393">
        <v>12.584040268928799</v>
      </c>
      <c r="P393">
        <v>27.394618834080699</v>
      </c>
      <c r="Q393">
        <v>-9.5075402638487003E-2</v>
      </c>
    </row>
    <row r="394" spans="1:17" x14ac:dyDescent="0.3">
      <c r="A394" t="s">
        <v>900</v>
      </c>
      <c r="B394" t="s">
        <v>901</v>
      </c>
      <c r="C394" t="s">
        <v>3143</v>
      </c>
      <c r="D394" t="s">
        <v>482</v>
      </c>
      <c r="E394">
        <v>16956.392521199999</v>
      </c>
      <c r="F394">
        <v>3419.35</v>
      </c>
      <c r="G394">
        <v>-38.241240903787499</v>
      </c>
      <c r="H394">
        <v>5.2698681693609197</v>
      </c>
      <c r="I394">
        <v>-1.9621152607401799</v>
      </c>
      <c r="J394">
        <v>6.0702711768074096</v>
      </c>
      <c r="K394">
        <v>3392.50871337838</v>
      </c>
      <c r="L394">
        <v>3489.6129240093701</v>
      </c>
      <c r="M394">
        <v>52.6406512478707</v>
      </c>
      <c r="N394">
        <v>0.97884172415242598</v>
      </c>
      <c r="O394">
        <v>16.380306198546499</v>
      </c>
      <c r="P394">
        <v>18.894626123541698</v>
      </c>
      <c r="Q394">
        <v>-6.3178625598055996E-2</v>
      </c>
    </row>
    <row r="395" spans="1:17" x14ac:dyDescent="0.3">
      <c r="A395" t="s">
        <v>902</v>
      </c>
      <c r="B395" t="s">
        <v>903</v>
      </c>
      <c r="C395" t="s">
        <v>3136</v>
      </c>
      <c r="D395" t="s">
        <v>117</v>
      </c>
      <c r="E395">
        <v>16921.348585399999</v>
      </c>
      <c r="F395">
        <v>480.2</v>
      </c>
      <c r="G395">
        <v>92.639577164865301</v>
      </c>
      <c r="H395">
        <v>44.744059287044102</v>
      </c>
      <c r="I395">
        <v>105.984948421909</v>
      </c>
      <c r="J395">
        <v>16.458130961919299</v>
      </c>
      <c r="K395">
        <v>369.29419493436899</v>
      </c>
      <c r="L395">
        <v>280.13490883112303</v>
      </c>
      <c r="M395">
        <v>76.283634248931605</v>
      </c>
      <c r="N395">
        <v>0.92430492191129598</v>
      </c>
      <c r="O395">
        <v>3.9670970428987902</v>
      </c>
      <c r="P395">
        <v>166.40776699029101</v>
      </c>
      <c r="Q395">
        <v>0.19089651334072599</v>
      </c>
    </row>
    <row r="396" spans="1:17" x14ac:dyDescent="0.3">
      <c r="A396" t="s">
        <v>904</v>
      </c>
      <c r="B396" t="s">
        <v>905</v>
      </c>
      <c r="C396" t="s">
        <v>3141</v>
      </c>
      <c r="D396" t="s">
        <v>446</v>
      </c>
      <c r="E396">
        <v>16796.497229324999</v>
      </c>
      <c r="F396">
        <v>271.64999999999998</v>
      </c>
      <c r="G396">
        <v>-7.6186166811448102</v>
      </c>
      <c r="H396">
        <v>-11.4921686136177</v>
      </c>
      <c r="I396">
        <v>-4.4906293457117901</v>
      </c>
      <c r="J396">
        <v>7.3759666345837901E-2</v>
      </c>
      <c r="K396">
        <v>297.66199055169602</v>
      </c>
      <c r="L396">
        <v>276.16690629519502</v>
      </c>
      <c r="M396">
        <v>14.7826690820267</v>
      </c>
      <c r="N396">
        <v>0.90920000085274999</v>
      </c>
      <c r="O396">
        <v>31.014172648628701</v>
      </c>
      <c r="P396">
        <v>46.2055974165769</v>
      </c>
      <c r="Q396">
        <v>6.2727485997679999E-3</v>
      </c>
    </row>
    <row r="397" spans="1:17" x14ac:dyDescent="0.3">
      <c r="A397" t="s">
        <v>906</v>
      </c>
      <c r="B397" t="s">
        <v>907</v>
      </c>
      <c r="C397" t="s">
        <v>3129</v>
      </c>
      <c r="D397" t="s">
        <v>24</v>
      </c>
      <c r="E397">
        <v>16795.589656691998</v>
      </c>
      <c r="F397">
        <v>208.69</v>
      </c>
      <c r="G397">
        <v>27.211590103091101</v>
      </c>
      <c r="H397">
        <v>-2.2657302845221299</v>
      </c>
      <c r="I397">
        <v>-1.35346196030053</v>
      </c>
      <c r="J397">
        <v>1.26002264441116</v>
      </c>
      <c r="K397">
        <v>215.46497899404201</v>
      </c>
      <c r="L397">
        <v>194.19663266335101</v>
      </c>
      <c r="M397">
        <v>27.5960006021079</v>
      </c>
      <c r="N397">
        <v>0.95688379246532795</v>
      </c>
      <c r="O397">
        <v>11.529062245435799</v>
      </c>
      <c r="P397">
        <v>63.0390625</v>
      </c>
      <c r="Q397">
        <v>0.18975861749107301</v>
      </c>
    </row>
    <row r="398" spans="1:17" x14ac:dyDescent="0.3">
      <c r="A398" t="s">
        <v>908</v>
      </c>
      <c r="B398" t="s">
        <v>909</v>
      </c>
      <c r="C398" t="s">
        <v>3143</v>
      </c>
      <c r="D398" t="s">
        <v>482</v>
      </c>
      <c r="E398">
        <v>16774.874978579999</v>
      </c>
      <c r="F398">
        <v>1578.6</v>
      </c>
      <c r="G398">
        <v>-16.982000497662099</v>
      </c>
      <c r="H398">
        <v>8.8190030214922199</v>
      </c>
      <c r="I398">
        <v>7.0594457335934102</v>
      </c>
      <c r="J398">
        <v>6.8170669475326298</v>
      </c>
      <c r="K398">
        <v>1537.7536088034799</v>
      </c>
      <c r="L398">
        <v>1462.9791987128499</v>
      </c>
      <c r="M398">
        <v>54.187250156814201</v>
      </c>
      <c r="N398">
        <v>0.99475386739549299</v>
      </c>
      <c r="O398">
        <v>7.0568858482199497</v>
      </c>
      <c r="P398">
        <v>26.999195494770699</v>
      </c>
      <c r="Q398">
        <v>-9.0242067256297007E-2</v>
      </c>
    </row>
    <row r="399" spans="1:17" x14ac:dyDescent="0.3">
      <c r="A399" t="s">
        <v>910</v>
      </c>
      <c r="B399" t="s">
        <v>911</v>
      </c>
      <c r="C399" t="s">
        <v>3141</v>
      </c>
      <c r="D399" t="s">
        <v>271</v>
      </c>
      <c r="E399">
        <v>16751.882463689999</v>
      </c>
      <c r="F399">
        <v>1154.45</v>
      </c>
      <c r="G399">
        <v>88.402156489092903</v>
      </c>
      <c r="H399">
        <v>-13.5400044344506</v>
      </c>
      <c r="I399">
        <v>16.502177015764499</v>
      </c>
      <c r="J399">
        <v>1.6107192816865401</v>
      </c>
      <c r="K399">
        <v>1255.2108709634599</v>
      </c>
      <c r="L399">
        <v>1067.7279393716401</v>
      </c>
      <c r="M399">
        <v>20.448968737263499</v>
      </c>
      <c r="N399">
        <v>1.1076771843847999</v>
      </c>
      <c r="O399">
        <v>25.6009355104162</v>
      </c>
      <c r="P399">
        <v>132.939870863599</v>
      </c>
      <c r="Q399">
        <v>0.184543870882552</v>
      </c>
    </row>
    <row r="400" spans="1:17" x14ac:dyDescent="0.3">
      <c r="A400" t="s">
        <v>912</v>
      </c>
      <c r="B400" t="s">
        <v>913</v>
      </c>
      <c r="C400" t="s">
        <v>3129</v>
      </c>
      <c r="D400" t="s">
        <v>54</v>
      </c>
      <c r="E400">
        <v>16743.806611683998</v>
      </c>
      <c r="F400">
        <v>202.97</v>
      </c>
      <c r="G400">
        <v>-25.1456232716125</v>
      </c>
      <c r="H400">
        <v>-2.2762836818355301</v>
      </c>
      <c r="I400">
        <v>-19.386533099823499</v>
      </c>
      <c r="J400">
        <v>2.7272479353530099</v>
      </c>
      <c r="K400">
        <v>210.29679550055701</v>
      </c>
      <c r="L400">
        <v>211.49395980527501</v>
      </c>
      <c r="M400">
        <v>27.870612783271199</v>
      </c>
      <c r="N400">
        <v>0.70782529447048403</v>
      </c>
      <c r="O400">
        <v>42.508745134748899</v>
      </c>
      <c r="P400">
        <v>10.8974183854664</v>
      </c>
      <c r="Q400">
        <v>4.1990066728662997E-2</v>
      </c>
    </row>
    <row r="401" spans="1:17" hidden="1" x14ac:dyDescent="0.3">
      <c r="A401" t="s">
        <v>914</v>
      </c>
      <c r="B401" t="s">
        <v>915</v>
      </c>
      <c r="C401" t="s">
        <v>3144</v>
      </c>
      <c r="D401" t="s">
        <v>607</v>
      </c>
      <c r="E401">
        <v>16742.9488575</v>
      </c>
      <c r="F401">
        <v>197.25</v>
      </c>
      <c r="G401">
        <v>706.39562938525</v>
      </c>
      <c r="H401">
        <v>78.166490680787007</v>
      </c>
      <c r="I401">
        <v>723.99371593281501</v>
      </c>
      <c r="J401">
        <v>-17.944865990909101</v>
      </c>
      <c r="K401">
        <v>116.363576855055</v>
      </c>
      <c r="M401">
        <v>43.827614920108402</v>
      </c>
      <c r="O401">
        <v>35.614702154626102</v>
      </c>
      <c r="P401">
        <v>776.66666666666595</v>
      </c>
    </row>
    <row r="402" spans="1:17" x14ac:dyDescent="0.3">
      <c r="A402" t="s">
        <v>916</v>
      </c>
      <c r="B402" t="s">
        <v>917</v>
      </c>
      <c r="C402" t="s">
        <v>3128</v>
      </c>
      <c r="D402" t="s">
        <v>21</v>
      </c>
      <c r="E402">
        <v>16724.763616619999</v>
      </c>
      <c r="F402">
        <v>602.45000000000005</v>
      </c>
      <c r="G402">
        <v>-12.7567880608538</v>
      </c>
      <c r="H402">
        <v>-7.3981492700804203</v>
      </c>
      <c r="I402">
        <v>-30.744848982284299</v>
      </c>
      <c r="J402">
        <v>0.38325218364408897</v>
      </c>
      <c r="K402">
        <v>643.837684777807</v>
      </c>
      <c r="L402">
        <v>638.68739707347095</v>
      </c>
      <c r="M402">
        <v>17.981685538094499</v>
      </c>
      <c r="N402">
        <v>0.41674037418295001</v>
      </c>
      <c r="O402">
        <v>44.410324508257901</v>
      </c>
      <c r="P402">
        <v>28.290034071550199</v>
      </c>
      <c r="Q402">
        <v>5.9115693998448002E-2</v>
      </c>
    </row>
    <row r="403" spans="1:17" x14ac:dyDescent="0.3">
      <c r="A403" t="s">
        <v>918</v>
      </c>
      <c r="B403" t="s">
        <v>919</v>
      </c>
      <c r="C403" t="s">
        <v>3138</v>
      </c>
      <c r="D403" t="s">
        <v>325</v>
      </c>
      <c r="E403">
        <v>16607.439076340001</v>
      </c>
      <c r="F403">
        <v>4918.8999999999996</v>
      </c>
      <c r="G403">
        <v>40.892103403666503</v>
      </c>
      <c r="H403">
        <v>16.7460953792414</v>
      </c>
      <c r="I403">
        <v>19.852239819291899</v>
      </c>
      <c r="J403">
        <v>13.707739469129301</v>
      </c>
      <c r="K403">
        <v>4503.7021080504601</v>
      </c>
      <c r="L403">
        <v>3968.67407485989</v>
      </c>
      <c r="M403">
        <v>57.898577139529003</v>
      </c>
      <c r="N403">
        <v>3.8081954650246299</v>
      </c>
      <c r="O403">
        <v>8.9908312834170196</v>
      </c>
      <c r="P403">
        <v>80.772128406313698</v>
      </c>
      <c r="Q403">
        <v>2.6419554029971998E-2</v>
      </c>
    </row>
    <row r="404" spans="1:17" hidden="1" x14ac:dyDescent="0.3">
      <c r="A404" t="s">
        <v>920</v>
      </c>
      <c r="B404" t="s">
        <v>921</v>
      </c>
      <c r="C404" t="s">
        <v>3133</v>
      </c>
      <c r="D404" t="s">
        <v>485</v>
      </c>
      <c r="E404">
        <v>16388.2793886</v>
      </c>
      <c r="F404">
        <v>686</v>
      </c>
      <c r="G404">
        <v>-8.5405966577089192</v>
      </c>
      <c r="H404">
        <v>21.573584059551798</v>
      </c>
      <c r="I404">
        <v>9.0574898898558391</v>
      </c>
      <c r="J404">
        <v>10.6090450055527</v>
      </c>
      <c r="K404">
        <v>632.42097062678795</v>
      </c>
      <c r="M404">
        <v>52.121277509995402</v>
      </c>
      <c r="N404">
        <v>0.78753832768413401</v>
      </c>
      <c r="O404">
        <v>7.3323615160349798</v>
      </c>
      <c r="P404">
        <v>45.9263986385875</v>
      </c>
    </row>
    <row r="405" spans="1:17" x14ac:dyDescent="0.3">
      <c r="A405" t="s">
        <v>922</v>
      </c>
      <c r="B405" t="s">
        <v>923</v>
      </c>
      <c r="C405" t="s">
        <v>3132</v>
      </c>
      <c r="D405" t="s">
        <v>48</v>
      </c>
      <c r="E405">
        <v>16270.964748675</v>
      </c>
      <c r="F405">
        <v>1682.25</v>
      </c>
      <c r="G405">
        <v>10.1493128407549</v>
      </c>
      <c r="H405">
        <v>6.6945148135170696</v>
      </c>
      <c r="I405">
        <v>12.6412376602508</v>
      </c>
      <c r="J405">
        <v>6.8519262393562004</v>
      </c>
      <c r="K405">
        <v>1643.0121996586699</v>
      </c>
      <c r="L405">
        <v>1499.46972334206</v>
      </c>
      <c r="M405">
        <v>51.983594375495798</v>
      </c>
      <c r="N405">
        <v>2.35185153188961</v>
      </c>
      <c r="O405">
        <v>10.566205974141701</v>
      </c>
      <c r="P405">
        <v>64.129957558905303</v>
      </c>
      <c r="Q405">
        <v>-4.3871180082462997E-2</v>
      </c>
    </row>
    <row r="406" spans="1:17" x14ac:dyDescent="0.3">
      <c r="A406" t="s">
        <v>924</v>
      </c>
      <c r="B406" t="s">
        <v>925</v>
      </c>
      <c r="C406" t="s">
        <v>3129</v>
      </c>
      <c r="D406" t="s">
        <v>227</v>
      </c>
      <c r="E406">
        <v>16232.4019112649</v>
      </c>
      <c r="F406">
        <v>3910.45</v>
      </c>
      <c r="G406">
        <v>91.245945375644993</v>
      </c>
      <c r="H406">
        <v>2.6415457250897001</v>
      </c>
      <c r="I406">
        <v>-0.36368409373416799</v>
      </c>
      <c r="J406">
        <v>3.83154964999963</v>
      </c>
      <c r="K406">
        <v>3847.81801804319</v>
      </c>
      <c r="L406">
        <v>3467.7101426212598</v>
      </c>
      <c r="M406">
        <v>53.107875091949303</v>
      </c>
      <c r="N406">
        <v>1.0633858639370399</v>
      </c>
      <c r="O406">
        <v>9.9604904806352295</v>
      </c>
      <c r="P406">
        <v>128.400794346124</v>
      </c>
      <c r="Q406">
        <v>0.26480874187056702</v>
      </c>
    </row>
    <row r="407" spans="1:17" x14ac:dyDescent="0.3">
      <c r="A407" t="s">
        <v>926</v>
      </c>
      <c r="B407" t="s">
        <v>927</v>
      </c>
      <c r="C407" t="s">
        <v>3136</v>
      </c>
      <c r="D407" t="s">
        <v>928</v>
      </c>
      <c r="E407">
        <v>16114.439741329999</v>
      </c>
      <c r="F407">
        <v>2368.4499999999998</v>
      </c>
      <c r="G407">
        <v>134.86936489592199</v>
      </c>
      <c r="H407">
        <v>3.7671840525647702</v>
      </c>
      <c r="I407">
        <v>104.749610364452</v>
      </c>
      <c r="J407">
        <v>-4.4062317455736499</v>
      </c>
      <c r="K407">
        <v>2166.3553250373302</v>
      </c>
      <c r="L407">
        <v>1501.2057052830801</v>
      </c>
      <c r="M407">
        <v>43.236931437126003</v>
      </c>
      <c r="N407">
        <v>0.57781051129207195</v>
      </c>
      <c r="O407">
        <v>13.998606683696099</v>
      </c>
      <c r="P407">
        <v>224.445205479452</v>
      </c>
      <c r="Q407">
        <v>0.25013927525956797</v>
      </c>
    </row>
    <row r="408" spans="1:17" x14ac:dyDescent="0.3">
      <c r="A408" t="s">
        <v>929</v>
      </c>
      <c r="B408" t="s">
        <v>930</v>
      </c>
      <c r="C408" t="s">
        <v>3129</v>
      </c>
      <c r="D408" t="s">
        <v>143</v>
      </c>
      <c r="E408">
        <v>16073.584963650001</v>
      </c>
      <c r="F408">
        <v>61.5</v>
      </c>
      <c r="G408">
        <v>130.24562270045999</v>
      </c>
      <c r="H408">
        <v>-14.073530466450499</v>
      </c>
      <c r="I408">
        <v>24.9582877296275</v>
      </c>
      <c r="J408">
        <v>-0.86856627445245504</v>
      </c>
      <c r="K408">
        <v>69.407022915838496</v>
      </c>
      <c r="L408">
        <v>56.255020644863102</v>
      </c>
      <c r="M408">
        <v>21.8842872478636</v>
      </c>
      <c r="N408">
        <v>0.25823777256269898</v>
      </c>
      <c r="O408">
        <v>48.617886178861802</v>
      </c>
      <c r="P408">
        <v>201.470588235294</v>
      </c>
      <c r="Q408">
        <v>0.136861344896783</v>
      </c>
    </row>
    <row r="409" spans="1:17" x14ac:dyDescent="0.3">
      <c r="A409" t="s">
        <v>931</v>
      </c>
      <c r="B409" t="s">
        <v>932</v>
      </c>
      <c r="C409" t="s">
        <v>3128</v>
      </c>
      <c r="D409" t="s">
        <v>21</v>
      </c>
      <c r="E409">
        <v>16054.89894906</v>
      </c>
      <c r="F409">
        <v>581.15</v>
      </c>
      <c r="G409">
        <v>-10.437602456448801</v>
      </c>
      <c r="H409">
        <v>-8.5908545380966093</v>
      </c>
      <c r="I409">
        <v>-36.530324128756803</v>
      </c>
      <c r="J409">
        <v>-1.19008752846231</v>
      </c>
      <c r="K409">
        <v>634.36422197385002</v>
      </c>
      <c r="L409">
        <v>643.052999263836</v>
      </c>
      <c r="M409">
        <v>20.902766971786001</v>
      </c>
      <c r="N409">
        <v>0.78382409865682701</v>
      </c>
      <c r="O409">
        <v>48.300782930396601</v>
      </c>
      <c r="P409">
        <v>21.0729166666666</v>
      </c>
      <c r="Q409">
        <v>2.2179624323229001E-2</v>
      </c>
    </row>
    <row r="410" spans="1:17" x14ac:dyDescent="0.3">
      <c r="A410" t="s">
        <v>933</v>
      </c>
      <c r="B410" t="s">
        <v>934</v>
      </c>
      <c r="C410" t="s">
        <v>3129</v>
      </c>
      <c r="D410" t="s">
        <v>54</v>
      </c>
      <c r="E410">
        <v>16023.00941997</v>
      </c>
      <c r="F410">
        <v>189.3</v>
      </c>
      <c r="G410">
        <v>4.4674417574240799</v>
      </c>
      <c r="H410">
        <v>-8.2075019932056108</v>
      </c>
      <c r="I410">
        <v>-13.324733553192599</v>
      </c>
      <c r="J410">
        <v>-1.39211809542702</v>
      </c>
      <c r="K410">
        <v>204.795189392634</v>
      </c>
      <c r="L410">
        <v>188.60685145662899</v>
      </c>
      <c r="M410">
        <v>18.365002419721801</v>
      </c>
      <c r="N410">
        <v>0.87697713725112802</v>
      </c>
      <c r="O410">
        <v>21.711568938193299</v>
      </c>
      <c r="P410">
        <v>51.017151974471403</v>
      </c>
      <c r="Q410">
        <v>-2.099006624366E-2</v>
      </c>
    </row>
    <row r="411" spans="1:17" x14ac:dyDescent="0.3">
      <c r="A411" t="s">
        <v>935</v>
      </c>
      <c r="B411" t="s">
        <v>936</v>
      </c>
      <c r="C411" t="s">
        <v>3138</v>
      </c>
      <c r="D411" t="s">
        <v>140</v>
      </c>
      <c r="E411">
        <v>15955.531773549999</v>
      </c>
      <c r="F411">
        <v>609.85</v>
      </c>
      <c r="G411">
        <v>225.172975026789</v>
      </c>
      <c r="H411">
        <v>13.946330223094201</v>
      </c>
      <c r="I411">
        <v>217.73622112138301</v>
      </c>
      <c r="J411">
        <v>-4.5291766032570902</v>
      </c>
      <c r="K411">
        <v>545.74370668937001</v>
      </c>
      <c r="L411">
        <v>361.60534004975898</v>
      </c>
      <c r="M411">
        <v>40.706083942896001</v>
      </c>
      <c r="N411">
        <v>1.0972312330957199</v>
      </c>
      <c r="O411">
        <v>13.7984750348446</v>
      </c>
      <c r="P411">
        <v>315.69816979653001</v>
      </c>
      <c r="Q411">
        <v>0.26129651826629502</v>
      </c>
    </row>
    <row r="412" spans="1:17" x14ac:dyDescent="0.3">
      <c r="A412" t="s">
        <v>937</v>
      </c>
      <c r="B412" t="s">
        <v>938</v>
      </c>
      <c r="C412" t="s">
        <v>3130</v>
      </c>
      <c r="D412" t="s">
        <v>27</v>
      </c>
      <c r="E412">
        <v>15922.886336415</v>
      </c>
      <c r="F412">
        <v>81.45</v>
      </c>
      <c r="G412">
        <v>-44.775934283188597</v>
      </c>
      <c r="H412">
        <v>-13.3436374836712</v>
      </c>
      <c r="I412">
        <v>-12.016067932151399</v>
      </c>
      <c r="J412">
        <v>2.6902992589015102E-3</v>
      </c>
      <c r="K412">
        <v>88.6863225530617</v>
      </c>
      <c r="L412">
        <v>86.388723865340097</v>
      </c>
      <c r="M412">
        <v>19.933134889789802</v>
      </c>
      <c r="N412">
        <v>0.17121002851605499</v>
      </c>
      <c r="O412">
        <v>36.7710251688152</v>
      </c>
      <c r="P412">
        <v>25.2113758647194</v>
      </c>
      <c r="Q412">
        <v>6.8249772018143001E-2</v>
      </c>
    </row>
    <row r="413" spans="1:17" x14ac:dyDescent="0.3">
      <c r="A413" t="s">
        <v>939</v>
      </c>
      <c r="B413" t="s">
        <v>940</v>
      </c>
      <c r="C413" t="s">
        <v>3133</v>
      </c>
      <c r="D413" t="s">
        <v>51</v>
      </c>
      <c r="E413">
        <v>15816.049352279901</v>
      </c>
      <c r="F413">
        <v>6867.4</v>
      </c>
      <c r="G413">
        <v>23.3523746690122</v>
      </c>
      <c r="H413">
        <v>-2.6177945295038199</v>
      </c>
      <c r="I413">
        <v>14.2683296064987</v>
      </c>
      <c r="J413">
        <v>4.3412743948534596</v>
      </c>
      <c r="K413">
        <v>6884.6709437343097</v>
      </c>
      <c r="L413">
        <v>6026.8634619249697</v>
      </c>
      <c r="M413">
        <v>38.5001324674489</v>
      </c>
      <c r="N413">
        <v>1.1644134984946</v>
      </c>
      <c r="O413">
        <v>10.6677927599965</v>
      </c>
      <c r="P413">
        <v>52.752198571693498</v>
      </c>
      <c r="Q413">
        <v>3.1337847522594997E-2</v>
      </c>
    </row>
    <row r="414" spans="1:17" x14ac:dyDescent="0.3">
      <c r="A414" t="s">
        <v>941</v>
      </c>
      <c r="B414" t="s">
        <v>942</v>
      </c>
      <c r="C414" t="s">
        <v>3143</v>
      </c>
      <c r="D414" t="s">
        <v>482</v>
      </c>
      <c r="E414">
        <v>15764.439859919999</v>
      </c>
      <c r="F414">
        <v>5141.7</v>
      </c>
      <c r="G414">
        <v>-24.304925319182999</v>
      </c>
      <c r="H414">
        <v>-3.4701502495341598</v>
      </c>
      <c r="I414">
        <v>6.7130978128691297</v>
      </c>
      <c r="J414">
        <v>2.23909635354044</v>
      </c>
      <c r="K414">
        <v>5260.9202276653596</v>
      </c>
      <c r="L414">
        <v>4911.8709362434602</v>
      </c>
      <c r="M414">
        <v>34.481469839084099</v>
      </c>
      <c r="N414">
        <v>0.395352534833737</v>
      </c>
      <c r="O414">
        <v>15.892603613590801</v>
      </c>
      <c r="P414">
        <v>27.871176324297402</v>
      </c>
      <c r="Q414">
        <v>3.1482152117030003E-2</v>
      </c>
    </row>
    <row r="415" spans="1:17" x14ac:dyDescent="0.3">
      <c r="A415" t="s">
        <v>943</v>
      </c>
      <c r="B415" t="s">
        <v>944</v>
      </c>
      <c r="C415" t="s">
        <v>3141</v>
      </c>
      <c r="D415" t="s">
        <v>945</v>
      </c>
      <c r="E415">
        <v>15727.928587349999</v>
      </c>
      <c r="F415">
        <v>1321.5</v>
      </c>
      <c r="G415">
        <v>61.360098087835901</v>
      </c>
      <c r="H415">
        <v>7.3920718441113999</v>
      </c>
      <c r="I415">
        <v>-26.340502122259199</v>
      </c>
      <c r="J415">
        <v>1.3783504428837901</v>
      </c>
      <c r="K415">
        <v>1349.80468616863</v>
      </c>
      <c r="L415">
        <v>1246.1849521973199</v>
      </c>
      <c r="M415">
        <v>35.502800342912103</v>
      </c>
      <c r="N415">
        <v>1.3988816943283799</v>
      </c>
      <c r="O415">
        <v>28.263337116912599</v>
      </c>
      <c r="P415">
        <v>101.049748973071</v>
      </c>
      <c r="Q415">
        <v>0.17695084245200901</v>
      </c>
    </row>
    <row r="416" spans="1:17" x14ac:dyDescent="0.3">
      <c r="A416" t="s">
        <v>946</v>
      </c>
      <c r="B416" t="s">
        <v>947</v>
      </c>
      <c r="C416" t="s">
        <v>607</v>
      </c>
      <c r="D416" t="s">
        <v>607</v>
      </c>
      <c r="E416">
        <v>15698.0635801799</v>
      </c>
      <c r="F416">
        <v>165.35</v>
      </c>
      <c r="G416">
        <v>10.6577148778065</v>
      </c>
      <c r="H416">
        <v>-7.07526796003466</v>
      </c>
      <c r="I416">
        <v>-5.0760862329824299</v>
      </c>
      <c r="J416">
        <v>5.6797884818967397</v>
      </c>
      <c r="K416">
        <v>175.753675012885</v>
      </c>
      <c r="L416">
        <v>158.15186207855001</v>
      </c>
      <c r="M416">
        <v>37.177596411266499</v>
      </c>
      <c r="N416">
        <v>0.84659748357835796</v>
      </c>
      <c r="O416">
        <v>28.787420622921001</v>
      </c>
      <c r="P416">
        <v>42.974492001729303</v>
      </c>
      <c r="Q416">
        <v>-1.2435602734262001E-2</v>
      </c>
    </row>
    <row r="417" spans="1:17" x14ac:dyDescent="0.3">
      <c r="A417" t="s">
        <v>948</v>
      </c>
      <c r="B417" t="s">
        <v>949</v>
      </c>
      <c r="C417" t="s">
        <v>3146</v>
      </c>
      <c r="D417" t="s">
        <v>950</v>
      </c>
      <c r="E417">
        <v>15696.8045752</v>
      </c>
      <c r="F417">
        <v>1599.5</v>
      </c>
      <c r="G417">
        <v>-34.255169003046099</v>
      </c>
      <c r="H417">
        <v>8.8474871315118495</v>
      </c>
      <c r="I417">
        <v>4.1714660476854402</v>
      </c>
      <c r="J417">
        <v>-1.46152538673604</v>
      </c>
      <c r="K417">
        <v>1574.49896484531</v>
      </c>
      <c r="L417">
        <v>1503.11298731643</v>
      </c>
      <c r="M417">
        <v>33.194268924872603</v>
      </c>
      <c r="N417">
        <v>0.86306559968323604</v>
      </c>
      <c r="O417">
        <v>14.435761175367301</v>
      </c>
      <c r="P417">
        <v>32.826772961302098</v>
      </c>
      <c r="Q417">
        <v>-4.1346218842734997E-2</v>
      </c>
    </row>
    <row r="418" spans="1:17" x14ac:dyDescent="0.3">
      <c r="A418" t="s">
        <v>951</v>
      </c>
      <c r="B418" t="s">
        <v>952</v>
      </c>
      <c r="C418" t="s">
        <v>3145</v>
      </c>
      <c r="D418" t="s">
        <v>167</v>
      </c>
      <c r="E418">
        <v>15683.46754494</v>
      </c>
      <c r="F418">
        <v>1014.6</v>
      </c>
      <c r="G418">
        <v>-34.870246599164098</v>
      </c>
      <c r="H418">
        <v>-7.8448851392350996</v>
      </c>
      <c r="I418">
        <v>-3.4366564670263702</v>
      </c>
      <c r="J418">
        <v>1.67315080237709</v>
      </c>
      <c r="K418">
        <v>1076.7530618856899</v>
      </c>
      <c r="L418">
        <v>1019.9589627031</v>
      </c>
      <c r="M418">
        <v>27.7032876295679</v>
      </c>
      <c r="N418">
        <v>0.69982105820343299</v>
      </c>
      <c r="O418">
        <v>19.258821210329099</v>
      </c>
      <c r="P418">
        <v>21.888515136953401</v>
      </c>
      <c r="Q418">
        <v>-4.7525517084879003E-2</v>
      </c>
    </row>
    <row r="419" spans="1:17" x14ac:dyDescent="0.3">
      <c r="A419" t="s">
        <v>953</v>
      </c>
      <c r="B419" t="s">
        <v>954</v>
      </c>
      <c r="C419" t="s">
        <v>3143</v>
      </c>
      <c r="D419" t="s">
        <v>482</v>
      </c>
      <c r="E419">
        <v>15584.866424960001</v>
      </c>
      <c r="F419">
        <v>828.8</v>
      </c>
      <c r="G419">
        <v>36.053248812754397</v>
      </c>
      <c r="H419">
        <v>-2.6679411732050999</v>
      </c>
      <c r="I419">
        <v>11.4908234835809</v>
      </c>
      <c r="J419">
        <v>0.439859655556122</v>
      </c>
      <c r="K419">
        <v>853.14086158198097</v>
      </c>
      <c r="L419">
        <v>736.91646745527203</v>
      </c>
      <c r="M419">
        <v>27.1309002063186</v>
      </c>
      <c r="N419">
        <v>0.73814256690764601</v>
      </c>
      <c r="O419">
        <v>11.800193050193</v>
      </c>
      <c r="P419">
        <v>70.254724732949796</v>
      </c>
      <c r="Q419">
        <v>0.114693055429582</v>
      </c>
    </row>
    <row r="420" spans="1:17" hidden="1" x14ac:dyDescent="0.3">
      <c r="A420" t="s">
        <v>955</v>
      </c>
      <c r="B420" t="s">
        <v>956</v>
      </c>
      <c r="C420" t="s">
        <v>3131</v>
      </c>
      <c r="D420" t="s">
        <v>957</v>
      </c>
      <c r="E420">
        <v>15579.9306621</v>
      </c>
      <c r="F420">
        <v>2567.25</v>
      </c>
      <c r="G420">
        <v>64.899551364736496</v>
      </c>
      <c r="H420">
        <v>2.61538948313413</v>
      </c>
      <c r="I420">
        <v>41.287045127569201</v>
      </c>
      <c r="J420">
        <v>2.3061443890077999</v>
      </c>
      <c r="K420">
        <v>2540.0573139241901</v>
      </c>
      <c r="M420">
        <v>33.556998820850097</v>
      </c>
      <c r="N420">
        <v>0.68912737838597804</v>
      </c>
      <c r="O420">
        <v>15.882753919563701</v>
      </c>
      <c r="P420">
        <v>109.468831592689</v>
      </c>
    </row>
    <row r="421" spans="1:17" x14ac:dyDescent="0.3">
      <c r="A421" t="s">
        <v>958</v>
      </c>
      <c r="B421" t="s">
        <v>959</v>
      </c>
      <c r="C421" t="s">
        <v>3129</v>
      </c>
      <c r="D421" t="s">
        <v>227</v>
      </c>
      <c r="E421">
        <v>15516.436454364901</v>
      </c>
      <c r="F421">
        <v>1217.1500000000001</v>
      </c>
      <c r="G421">
        <v>26.616317190146098</v>
      </c>
      <c r="H421">
        <v>4.8487367048052299</v>
      </c>
      <c r="I421">
        <v>24.7768878546031</v>
      </c>
      <c r="J421">
        <v>1.87727793661236</v>
      </c>
      <c r="K421">
        <v>1176.9806957175299</v>
      </c>
      <c r="L421">
        <v>1006.95294948303</v>
      </c>
      <c r="M421">
        <v>29.872636250899198</v>
      </c>
      <c r="N421">
        <v>0.65191054273238203</v>
      </c>
      <c r="O421">
        <v>10.175409768721901</v>
      </c>
      <c r="P421">
        <v>64.257759784075603</v>
      </c>
      <c r="Q421">
        <v>4.6030151178280002E-3</v>
      </c>
    </row>
    <row r="422" spans="1:17" hidden="1" x14ac:dyDescent="0.3">
      <c r="A422" t="s">
        <v>960</v>
      </c>
      <c r="B422" t="s">
        <v>961</v>
      </c>
      <c r="C422" t="s">
        <v>3144</v>
      </c>
      <c r="D422" t="s">
        <v>745</v>
      </c>
      <c r="E422">
        <v>15502.9956089399</v>
      </c>
      <c r="F422">
        <v>902.94</v>
      </c>
      <c r="G422">
        <v>3.9556891475889699E-2</v>
      </c>
      <c r="H422">
        <v>1.4859173862112101</v>
      </c>
      <c r="I422">
        <v>1.9588736961720501</v>
      </c>
      <c r="J422">
        <v>1.2216432074468</v>
      </c>
      <c r="K422">
        <v>891.24153987535897</v>
      </c>
      <c r="L422">
        <v>827.08057119065495</v>
      </c>
      <c r="M422">
        <v>63.673105172010501</v>
      </c>
      <c r="N422">
        <v>0.72287393821609203</v>
      </c>
      <c r="O422">
        <v>3.9825459055972501</v>
      </c>
      <c r="P422">
        <v>34.1624320228225</v>
      </c>
      <c r="Q422">
        <v>-2.790653939747E-3</v>
      </c>
    </row>
    <row r="423" spans="1:17" x14ac:dyDescent="0.3">
      <c r="A423" t="s">
        <v>962</v>
      </c>
      <c r="B423" t="s">
        <v>963</v>
      </c>
      <c r="C423" t="s">
        <v>3133</v>
      </c>
      <c r="D423" t="s">
        <v>51</v>
      </c>
      <c r="E423">
        <v>15494.656945299999</v>
      </c>
      <c r="F423">
        <v>12077</v>
      </c>
      <c r="G423">
        <v>186.694621619418</v>
      </c>
      <c r="H423">
        <v>-5.0702708556602598</v>
      </c>
      <c r="I423">
        <v>74.597776218956895</v>
      </c>
      <c r="J423">
        <v>-5.8908662819552102</v>
      </c>
      <c r="K423">
        <v>11552.0401322711</v>
      </c>
      <c r="L423">
        <v>8367.6833312106191</v>
      </c>
      <c r="M423">
        <v>39.867100351267297</v>
      </c>
      <c r="N423">
        <v>0.88733875804944595</v>
      </c>
      <c r="O423">
        <v>12.8591537633518</v>
      </c>
      <c r="P423">
        <v>234.44102904932001</v>
      </c>
      <c r="Q423">
        <v>0.184316749673716</v>
      </c>
    </row>
    <row r="424" spans="1:17" x14ac:dyDescent="0.3">
      <c r="A424" t="s">
        <v>964</v>
      </c>
      <c r="B424" t="s">
        <v>965</v>
      </c>
      <c r="C424" t="s">
        <v>3135</v>
      </c>
      <c r="D424" t="s">
        <v>271</v>
      </c>
      <c r="E424">
        <v>15308.3661669299</v>
      </c>
      <c r="F424">
        <v>6417.1</v>
      </c>
      <c r="G424">
        <v>10.369609320855499</v>
      </c>
      <c r="H424">
        <v>9.1463796977350196</v>
      </c>
      <c r="I424">
        <v>31.9595444831983</v>
      </c>
      <c r="J424">
        <v>-0.124051267653707</v>
      </c>
      <c r="K424">
        <v>5972.2132978314003</v>
      </c>
      <c r="L424">
        <v>5132.3216251429803</v>
      </c>
      <c r="M424">
        <v>52.248222675419598</v>
      </c>
      <c r="N424">
        <v>1.62001092524402</v>
      </c>
      <c r="O424">
        <v>10.973025198298201</v>
      </c>
      <c r="P424">
        <v>69.672532092383705</v>
      </c>
      <c r="Q424">
        <v>0.141081032775631</v>
      </c>
    </row>
    <row r="425" spans="1:17" x14ac:dyDescent="0.3">
      <c r="A425" t="s">
        <v>966</v>
      </c>
      <c r="B425" t="s">
        <v>967</v>
      </c>
      <c r="C425" t="s">
        <v>3128</v>
      </c>
      <c r="D425" t="s">
        <v>21</v>
      </c>
      <c r="E425">
        <v>15290.42554294</v>
      </c>
      <c r="F425">
        <v>674.15</v>
      </c>
      <c r="G425">
        <v>5.1119061684442302E-2</v>
      </c>
      <c r="H425">
        <v>-14.1428042932186</v>
      </c>
      <c r="I425">
        <v>-3.6265766700380899</v>
      </c>
      <c r="J425">
        <v>0.74635867227817199</v>
      </c>
      <c r="K425">
        <v>735.37498816347295</v>
      </c>
      <c r="L425">
        <v>657.32433855115301</v>
      </c>
      <c r="M425">
        <v>26.371730287300501</v>
      </c>
      <c r="N425">
        <v>0.93973779208164299</v>
      </c>
      <c r="O425">
        <v>24.527182377809002</v>
      </c>
      <c r="P425">
        <v>47.7427131273284</v>
      </c>
      <c r="Q425">
        <v>1.8321073777123002E-2</v>
      </c>
    </row>
    <row r="426" spans="1:17" x14ac:dyDescent="0.3">
      <c r="A426" t="s">
        <v>968</v>
      </c>
      <c r="B426" t="s">
        <v>969</v>
      </c>
      <c r="C426" t="s">
        <v>3141</v>
      </c>
      <c r="D426" t="s">
        <v>788</v>
      </c>
      <c r="E426">
        <v>15258.5448</v>
      </c>
      <c r="F426">
        <v>3664</v>
      </c>
      <c r="G426">
        <v>29.4713208251999</v>
      </c>
      <c r="H426">
        <v>-3.7716278159935701</v>
      </c>
      <c r="I426">
        <v>-0.26312856633878001</v>
      </c>
      <c r="J426">
        <v>1.6070730399909701</v>
      </c>
      <c r="K426">
        <v>3931.6552467834099</v>
      </c>
      <c r="L426">
        <v>3633.81636326332</v>
      </c>
      <c r="M426">
        <v>35.1957966249511</v>
      </c>
      <c r="N426">
        <v>0.318858119238347</v>
      </c>
      <c r="O426">
        <v>49.781659388646197</v>
      </c>
      <c r="P426">
        <v>92.330909949870005</v>
      </c>
      <c r="Q426">
        <v>0.113504348992214</v>
      </c>
    </row>
    <row r="427" spans="1:17" x14ac:dyDescent="0.3">
      <c r="A427" t="s">
        <v>970</v>
      </c>
      <c r="B427" t="s">
        <v>971</v>
      </c>
      <c r="C427" t="s">
        <v>3132</v>
      </c>
      <c r="D427" t="s">
        <v>485</v>
      </c>
      <c r="E427">
        <v>15247.15473015</v>
      </c>
      <c r="F427">
        <v>317.25</v>
      </c>
      <c r="G427">
        <v>3.6650009154775698</v>
      </c>
      <c r="H427">
        <v>-49.759338087569198</v>
      </c>
      <c r="I427">
        <v>-19.465877543911201</v>
      </c>
      <c r="J427">
        <v>-8.6011231142280007</v>
      </c>
      <c r="K427">
        <v>343.39904589549099</v>
      </c>
      <c r="L427">
        <v>325.36524096905202</v>
      </c>
      <c r="M427">
        <v>28.196530018989201</v>
      </c>
      <c r="N427">
        <v>0.63721227421960103</v>
      </c>
      <c r="O427">
        <v>30.173364854215901</v>
      </c>
      <c r="P427">
        <v>46.773074253990202</v>
      </c>
      <c r="Q427">
        <v>8.7444351699385997E-2</v>
      </c>
    </row>
    <row r="428" spans="1:17" x14ac:dyDescent="0.3">
      <c r="A428" t="s">
        <v>972</v>
      </c>
      <c r="B428" t="s">
        <v>973</v>
      </c>
      <c r="C428" t="s">
        <v>3134</v>
      </c>
      <c r="D428" t="s">
        <v>117</v>
      </c>
      <c r="E428">
        <v>15165.193180570001</v>
      </c>
      <c r="F428">
        <v>1045.1500000000001</v>
      </c>
      <c r="G428">
        <v>111.53500867545399</v>
      </c>
      <c r="H428">
        <v>11.4884879817317</v>
      </c>
      <c r="I428">
        <v>94.614281974497501</v>
      </c>
      <c r="J428">
        <v>-7.8617017396825597</v>
      </c>
      <c r="K428">
        <v>1008.69820944632</v>
      </c>
      <c r="L428">
        <v>722.17694238448905</v>
      </c>
      <c r="M428">
        <v>34.335828001778097</v>
      </c>
      <c r="N428">
        <v>1.10230001936127</v>
      </c>
      <c r="O428">
        <v>28.9575658996316</v>
      </c>
      <c r="P428">
        <v>179.37717187917599</v>
      </c>
      <c r="Q428">
        <v>0.19809244774204601</v>
      </c>
    </row>
    <row r="429" spans="1:17" x14ac:dyDescent="0.3">
      <c r="A429" t="s">
        <v>974</v>
      </c>
      <c r="B429" t="s">
        <v>975</v>
      </c>
      <c r="C429" t="s">
        <v>3141</v>
      </c>
      <c r="D429" t="s">
        <v>161</v>
      </c>
      <c r="E429">
        <v>15164.9472694</v>
      </c>
      <c r="F429">
        <v>675.8</v>
      </c>
      <c r="G429">
        <v>40.438537097578298</v>
      </c>
      <c r="H429">
        <v>12.2485369888275</v>
      </c>
      <c r="I429">
        <v>26.351847793310501</v>
      </c>
      <c r="J429">
        <v>2.36816837428659</v>
      </c>
      <c r="K429">
        <v>637.47088269290396</v>
      </c>
      <c r="L429">
        <v>560.57962411713197</v>
      </c>
      <c r="M429">
        <v>55.346763181976797</v>
      </c>
      <c r="N429">
        <v>1.53207533257284</v>
      </c>
      <c r="O429">
        <v>6.5108020124296999</v>
      </c>
      <c r="P429">
        <v>89.498773221170595</v>
      </c>
      <c r="Q429">
        <v>0.20825641503683501</v>
      </c>
    </row>
    <row r="430" spans="1:17" x14ac:dyDescent="0.3">
      <c r="A430" t="s">
        <v>976</v>
      </c>
      <c r="B430" t="s">
        <v>977</v>
      </c>
      <c r="C430" t="s">
        <v>3136</v>
      </c>
      <c r="D430" t="s">
        <v>117</v>
      </c>
      <c r="E430">
        <v>15148.30163865</v>
      </c>
      <c r="F430">
        <v>51.69</v>
      </c>
      <c r="G430">
        <v>-25.321745720592101</v>
      </c>
      <c r="H430">
        <v>-1.06245867890566</v>
      </c>
      <c r="I430">
        <v>-27.462882473998199</v>
      </c>
      <c r="J430">
        <v>5.54360046144458</v>
      </c>
      <c r="K430">
        <v>54.122812021377698</v>
      </c>
      <c r="L430">
        <v>55.160728477116102</v>
      </c>
      <c r="M430">
        <v>42.349014853511797</v>
      </c>
      <c r="N430">
        <v>1.1690697882384</v>
      </c>
      <c r="O430">
        <v>42.58076997485</v>
      </c>
      <c r="P430">
        <v>32.030651340996101</v>
      </c>
    </row>
    <row r="431" spans="1:17" x14ac:dyDescent="0.3">
      <c r="A431" t="s">
        <v>978</v>
      </c>
      <c r="B431" t="s">
        <v>979</v>
      </c>
      <c r="C431" t="s">
        <v>3141</v>
      </c>
      <c r="D431" t="s">
        <v>271</v>
      </c>
      <c r="E431">
        <v>15103.123511600001</v>
      </c>
      <c r="F431">
        <v>867.8</v>
      </c>
      <c r="G431">
        <v>15.4343181922419</v>
      </c>
      <c r="H431">
        <v>-2.8887686913039898</v>
      </c>
      <c r="I431">
        <v>-0.99911187298674098</v>
      </c>
      <c r="J431">
        <v>1.3506548296104901</v>
      </c>
      <c r="K431">
        <v>909.15530364675499</v>
      </c>
      <c r="L431">
        <v>840.90730147326406</v>
      </c>
      <c r="M431">
        <v>31.8781969296104</v>
      </c>
      <c r="N431">
        <v>1.06431942559961</v>
      </c>
      <c r="O431">
        <v>22.147960359529801</v>
      </c>
      <c r="P431">
        <v>55.258167245142602</v>
      </c>
      <c r="Q431">
        <v>0.146825111698346</v>
      </c>
    </row>
    <row r="432" spans="1:17" x14ac:dyDescent="0.3">
      <c r="A432" t="s">
        <v>980</v>
      </c>
      <c r="B432" t="s">
        <v>981</v>
      </c>
      <c r="C432" t="s">
        <v>3141</v>
      </c>
      <c r="D432" t="s">
        <v>788</v>
      </c>
      <c r="E432">
        <v>15085.482122519999</v>
      </c>
      <c r="F432">
        <v>1120.1500000000001</v>
      </c>
      <c r="G432">
        <v>15.6288817758645</v>
      </c>
      <c r="H432">
        <v>-20.230120667335399</v>
      </c>
      <c r="I432">
        <v>6.0545878722608304</v>
      </c>
      <c r="J432">
        <v>-4.1985956481797704</v>
      </c>
      <c r="K432">
        <v>1359.4543412073799</v>
      </c>
      <c r="L432">
        <v>1222.6966676218201</v>
      </c>
      <c r="M432">
        <v>13.738602012366099</v>
      </c>
      <c r="N432">
        <v>0.92732839687739999</v>
      </c>
      <c r="O432">
        <v>69.347855197964506</v>
      </c>
      <c r="P432">
        <v>59.497365798091998</v>
      </c>
      <c r="Q432">
        <v>0.22037188583119399</v>
      </c>
    </row>
    <row r="433" spans="1:17" x14ac:dyDescent="0.3">
      <c r="A433" t="s">
        <v>982</v>
      </c>
      <c r="B433" t="s">
        <v>983</v>
      </c>
      <c r="C433" t="s">
        <v>3143</v>
      </c>
      <c r="D433" t="s">
        <v>984</v>
      </c>
      <c r="E433">
        <v>15041.714208310001</v>
      </c>
      <c r="F433">
        <v>847.1</v>
      </c>
      <c r="G433">
        <v>36.618316730617899</v>
      </c>
      <c r="H433">
        <v>4.9090200457240902</v>
      </c>
      <c r="I433">
        <v>32.801887416626897</v>
      </c>
      <c r="J433">
        <v>5.3629619798175803</v>
      </c>
      <c r="K433">
        <v>810.79679193258801</v>
      </c>
      <c r="L433">
        <v>702.39756890684498</v>
      </c>
      <c r="M433">
        <v>55.652819509769898</v>
      </c>
      <c r="N433">
        <v>0.91401333725584599</v>
      </c>
      <c r="O433">
        <v>3.35261480344706</v>
      </c>
      <c r="P433">
        <v>87.121714159487496</v>
      </c>
      <c r="Q433">
        <v>7.6152599230054005E-2</v>
      </c>
    </row>
    <row r="434" spans="1:17" x14ac:dyDescent="0.3">
      <c r="A434" t="s">
        <v>985</v>
      </c>
      <c r="B434" t="s">
        <v>986</v>
      </c>
      <c r="C434" t="s">
        <v>3141</v>
      </c>
      <c r="D434" t="s">
        <v>140</v>
      </c>
      <c r="E434">
        <v>14978.39677576</v>
      </c>
      <c r="F434">
        <v>1666.85</v>
      </c>
      <c r="G434">
        <v>98.652820193613707</v>
      </c>
      <c r="H434">
        <v>0.58053322088002202</v>
      </c>
      <c r="I434">
        <v>49.859114232409397</v>
      </c>
      <c r="J434">
        <v>2.6211059852207601</v>
      </c>
      <c r="K434">
        <v>1621.8160105510999</v>
      </c>
      <c r="L434">
        <v>1227.6251203987499</v>
      </c>
      <c r="M434">
        <v>42.212268964876898</v>
      </c>
      <c r="N434">
        <v>0.70463637309795002</v>
      </c>
      <c r="O434">
        <v>18.186999430062698</v>
      </c>
      <c r="P434">
        <v>156.43846153846101</v>
      </c>
      <c r="Q434">
        <v>0.204471891003039</v>
      </c>
    </row>
    <row r="435" spans="1:17" x14ac:dyDescent="0.3">
      <c r="A435" t="s">
        <v>987</v>
      </c>
      <c r="B435" t="s">
        <v>988</v>
      </c>
      <c r="C435" t="s">
        <v>3133</v>
      </c>
      <c r="D435" t="s">
        <v>51</v>
      </c>
      <c r="E435">
        <v>14968.603234800001</v>
      </c>
      <c r="F435">
        <v>1969.25</v>
      </c>
      <c r="G435">
        <v>54.8514070966703</v>
      </c>
      <c r="H435">
        <v>6.0700669291001503</v>
      </c>
      <c r="I435">
        <v>39.889286694170899</v>
      </c>
      <c r="J435">
        <v>8.9401915700893397</v>
      </c>
      <c r="K435">
        <v>1824.29043246218</v>
      </c>
      <c r="L435">
        <v>1507.4280873201601</v>
      </c>
      <c r="M435">
        <v>51.785698149669003</v>
      </c>
      <c r="N435">
        <v>0.72857298955024696</v>
      </c>
      <c r="O435">
        <v>9.62549193855528</v>
      </c>
      <c r="P435">
        <v>106.420335429769</v>
      </c>
      <c r="Q435">
        <v>9.7822986902675005E-2</v>
      </c>
    </row>
    <row r="436" spans="1:17" x14ac:dyDescent="0.3">
      <c r="A436" t="s">
        <v>989</v>
      </c>
      <c r="B436" t="s">
        <v>990</v>
      </c>
      <c r="C436" t="s">
        <v>3133</v>
      </c>
      <c r="D436" t="s">
        <v>51</v>
      </c>
      <c r="E436">
        <v>14811.691666299999</v>
      </c>
      <c r="F436">
        <v>965.5</v>
      </c>
      <c r="G436">
        <v>291.81219156163701</v>
      </c>
      <c r="H436">
        <v>-6.4665221397257602</v>
      </c>
      <c r="I436">
        <v>54.023756595742903</v>
      </c>
      <c r="J436">
        <v>0.86142291975338603</v>
      </c>
      <c r="K436">
        <v>953.58471742043901</v>
      </c>
      <c r="L436">
        <v>704.216003926182</v>
      </c>
      <c r="M436">
        <v>35.848810329636102</v>
      </c>
      <c r="N436">
        <v>0.43317826276953197</v>
      </c>
      <c r="O436">
        <v>13.69238736406</v>
      </c>
      <c r="P436">
        <v>352.75498241500497</v>
      </c>
      <c r="Q436">
        <v>7.2762025900411004E-2</v>
      </c>
    </row>
    <row r="437" spans="1:17" x14ac:dyDescent="0.3">
      <c r="A437" t="s">
        <v>991</v>
      </c>
      <c r="B437" t="s">
        <v>992</v>
      </c>
      <c r="C437" t="s">
        <v>3139</v>
      </c>
      <c r="D437" t="s">
        <v>779</v>
      </c>
      <c r="E437">
        <v>14585.290633000001</v>
      </c>
      <c r="F437">
        <v>354.5</v>
      </c>
      <c r="G437">
        <v>18.180375679863602</v>
      </c>
      <c r="H437">
        <v>-14.1498635173323</v>
      </c>
      <c r="I437">
        <v>-9.4403382668042006</v>
      </c>
      <c r="J437">
        <v>-2.1319770911750799</v>
      </c>
      <c r="K437">
        <v>391.88824328845402</v>
      </c>
      <c r="L437">
        <v>351.14976808673498</v>
      </c>
      <c r="M437">
        <v>20.736636509620499</v>
      </c>
      <c r="N437">
        <v>0.55837020357045797</v>
      </c>
      <c r="O437">
        <v>33.8222849083215</v>
      </c>
      <c r="P437">
        <v>54.130434782608702</v>
      </c>
      <c r="Q437">
        <v>0.169729611274441</v>
      </c>
    </row>
    <row r="438" spans="1:17" x14ac:dyDescent="0.3">
      <c r="A438" t="s">
        <v>993</v>
      </c>
      <c r="B438" t="s">
        <v>994</v>
      </c>
      <c r="C438" t="s">
        <v>3140</v>
      </c>
      <c r="D438" t="s">
        <v>995</v>
      </c>
      <c r="E438">
        <v>14444.846161587</v>
      </c>
      <c r="F438">
        <v>184.77</v>
      </c>
      <c r="G438">
        <v>-10.1834647712656</v>
      </c>
      <c r="H438">
        <v>-7.7182019358332496</v>
      </c>
      <c r="I438">
        <v>-25.522371539863801</v>
      </c>
      <c r="J438">
        <v>3.4004517306034501</v>
      </c>
      <c r="K438">
        <v>195.79038925712101</v>
      </c>
      <c r="L438">
        <v>196.72797504463799</v>
      </c>
      <c r="M438">
        <v>37.896962642622903</v>
      </c>
      <c r="N438">
        <v>1.1924576430351099</v>
      </c>
      <c r="O438">
        <v>28.565243275423398</v>
      </c>
      <c r="P438">
        <v>35.660792951541801</v>
      </c>
      <c r="Q438">
        <v>9.7350181947850004E-3</v>
      </c>
    </row>
    <row r="439" spans="1:17" hidden="1" x14ac:dyDescent="0.3">
      <c r="A439" t="s">
        <v>996</v>
      </c>
      <c r="B439" t="s">
        <v>997</v>
      </c>
      <c r="C439" t="s">
        <v>3144</v>
      </c>
      <c r="D439" t="s">
        <v>161</v>
      </c>
      <c r="E439">
        <v>14440.100522070001</v>
      </c>
      <c r="F439">
        <v>11985.9</v>
      </c>
      <c r="G439">
        <v>373.27291661842997</v>
      </c>
      <c r="H439">
        <v>6.9366802014113702</v>
      </c>
      <c r="I439">
        <v>88.669664715468002</v>
      </c>
      <c r="J439">
        <v>-1.60152686346745</v>
      </c>
      <c r="K439">
        <v>11340.66231057</v>
      </c>
      <c r="L439">
        <v>7982.1603574975998</v>
      </c>
      <c r="M439">
        <v>32.085168130230798</v>
      </c>
      <c r="N439">
        <v>0.37136875895120702</v>
      </c>
      <c r="O439">
        <v>15.9695976105257</v>
      </c>
      <c r="P439">
        <v>409.82135261590798</v>
      </c>
      <c r="Q439">
        <v>0.26019963531088203</v>
      </c>
    </row>
    <row r="440" spans="1:17" x14ac:dyDescent="0.3">
      <c r="A440" t="s">
        <v>998</v>
      </c>
      <c r="B440" t="s">
        <v>999</v>
      </c>
      <c r="C440" t="s">
        <v>3131</v>
      </c>
      <c r="D440" t="s">
        <v>1000</v>
      </c>
      <c r="E440">
        <v>14225.42135595</v>
      </c>
      <c r="F440">
        <v>739.9</v>
      </c>
      <c r="G440">
        <v>25.251645873248901</v>
      </c>
      <c r="H440">
        <v>-8.8215368679881401</v>
      </c>
      <c r="I440">
        <v>24.149059956851101</v>
      </c>
      <c r="J440">
        <v>2.1403684380760901</v>
      </c>
      <c r="K440">
        <v>775.719899077734</v>
      </c>
      <c r="L440">
        <v>663.33741570812504</v>
      </c>
      <c r="M440">
        <v>30.415626533229201</v>
      </c>
      <c r="N440">
        <v>0.74962687921700799</v>
      </c>
      <c r="O440">
        <v>18.4889849979727</v>
      </c>
      <c r="P440">
        <v>65.7667749523916</v>
      </c>
      <c r="Q440">
        <v>-1.5084060215523E-2</v>
      </c>
    </row>
    <row r="441" spans="1:17" x14ac:dyDescent="0.3">
      <c r="A441" t="s">
        <v>1001</v>
      </c>
      <c r="B441" t="s">
        <v>1002</v>
      </c>
      <c r="C441" t="s">
        <v>3140</v>
      </c>
      <c r="D441" t="s">
        <v>779</v>
      </c>
      <c r="E441">
        <v>14185.969995650001</v>
      </c>
      <c r="F441">
        <v>3021.5</v>
      </c>
      <c r="G441">
        <v>34.020068103895603</v>
      </c>
      <c r="H441">
        <v>5.3711343508097196</v>
      </c>
      <c r="I441">
        <v>10.8638054053442</v>
      </c>
      <c r="J441">
        <v>4.2580996748738498</v>
      </c>
      <c r="K441">
        <v>2741.22611540351</v>
      </c>
      <c r="L441">
        <v>2468.84845750879</v>
      </c>
      <c r="M441">
        <v>69.115277342144097</v>
      </c>
      <c r="N441">
        <v>2.9260261792585598</v>
      </c>
      <c r="O441">
        <v>3.1937779248717399</v>
      </c>
      <c r="P441">
        <v>66.924479310535304</v>
      </c>
      <c r="Q441">
        <v>7.6663537216929006E-2</v>
      </c>
    </row>
    <row r="442" spans="1:17" x14ac:dyDescent="0.3">
      <c r="A442" t="s">
        <v>1003</v>
      </c>
      <c r="B442" t="s">
        <v>1004</v>
      </c>
      <c r="C442" t="s">
        <v>3128</v>
      </c>
      <c r="D442" t="s">
        <v>21</v>
      </c>
      <c r="E442">
        <v>14168.64168746</v>
      </c>
      <c r="F442">
        <v>2513.65</v>
      </c>
      <c r="G442">
        <v>173.91066624594001</v>
      </c>
      <c r="H442">
        <v>-11.0879063963049</v>
      </c>
      <c r="I442">
        <v>41.321906286920502</v>
      </c>
      <c r="J442">
        <v>-3.0349681090486098</v>
      </c>
      <c r="K442">
        <v>2541.6938180459401</v>
      </c>
      <c r="L442">
        <v>2011.67201431013</v>
      </c>
      <c r="M442">
        <v>42.421236706089303</v>
      </c>
      <c r="N442">
        <v>0.94921245625367601</v>
      </c>
      <c r="O442">
        <v>16.364649016370599</v>
      </c>
      <c r="P442">
        <v>240.326292986731</v>
      </c>
    </row>
    <row r="443" spans="1:17" x14ac:dyDescent="0.3">
      <c r="A443" t="s">
        <v>1005</v>
      </c>
      <c r="B443" t="s">
        <v>1006</v>
      </c>
      <c r="C443" t="s">
        <v>3133</v>
      </c>
      <c r="D443" t="s">
        <v>51</v>
      </c>
      <c r="E443">
        <v>14111.014510879901</v>
      </c>
      <c r="F443">
        <v>1151.6500000000001</v>
      </c>
      <c r="G443">
        <v>57.739892615169502</v>
      </c>
      <c r="H443">
        <v>9.3635827368398701</v>
      </c>
      <c r="I443">
        <v>30.1424314628959</v>
      </c>
      <c r="J443">
        <v>14.6045565377588</v>
      </c>
      <c r="K443">
        <v>1068.65700644412</v>
      </c>
      <c r="L443">
        <v>888.08204011790701</v>
      </c>
      <c r="M443">
        <v>56.645727568012802</v>
      </c>
      <c r="N443">
        <v>0.95055684838945698</v>
      </c>
      <c r="O443">
        <v>15.9293188034558</v>
      </c>
      <c r="P443">
        <v>88.424410994764301</v>
      </c>
      <c r="Q443">
        <v>5.0858865367352998E-2</v>
      </c>
    </row>
    <row r="444" spans="1:17" x14ac:dyDescent="0.3">
      <c r="A444" t="s">
        <v>1007</v>
      </c>
      <c r="B444" t="s">
        <v>1008</v>
      </c>
      <c r="C444" t="s">
        <v>3141</v>
      </c>
      <c r="D444" t="s">
        <v>271</v>
      </c>
      <c r="E444">
        <v>14073.246910350001</v>
      </c>
      <c r="F444">
        <v>1772.25</v>
      </c>
      <c r="G444">
        <v>83.581898047749505</v>
      </c>
      <c r="H444">
        <v>4.3223140241104003</v>
      </c>
      <c r="I444">
        <v>39.732546622963902</v>
      </c>
      <c r="J444">
        <v>9.6774933522570397</v>
      </c>
      <c r="K444">
        <v>1811.1728124106401</v>
      </c>
      <c r="L444">
        <v>1562.1388211498499</v>
      </c>
      <c r="M444">
        <v>57.034911149359601</v>
      </c>
      <c r="N444">
        <v>1.4613096348425301</v>
      </c>
      <c r="O444">
        <v>51.445902101847899</v>
      </c>
      <c r="P444">
        <v>120.63492063491999</v>
      </c>
      <c r="Q444">
        <v>0.142537858458789</v>
      </c>
    </row>
    <row r="445" spans="1:17" x14ac:dyDescent="0.3">
      <c r="A445" t="s">
        <v>1009</v>
      </c>
      <c r="B445" t="s">
        <v>1010</v>
      </c>
      <c r="C445" t="s">
        <v>3129</v>
      </c>
      <c r="D445" t="s">
        <v>579</v>
      </c>
      <c r="E445">
        <v>14062.667350199999</v>
      </c>
      <c r="F445">
        <v>1776.9</v>
      </c>
      <c r="G445">
        <v>-29.436362072090599</v>
      </c>
      <c r="H445">
        <v>3.8202692057035001</v>
      </c>
      <c r="I445">
        <v>11.259733038521</v>
      </c>
      <c r="J445">
        <v>-1.55408685856456</v>
      </c>
      <c r="K445">
        <v>1781.7453695838101</v>
      </c>
      <c r="L445">
        <v>1678.5028136661099</v>
      </c>
      <c r="M445">
        <v>36.388210823410802</v>
      </c>
      <c r="N445">
        <v>0.83803517859879895</v>
      </c>
      <c r="O445">
        <v>11.370926895154399</v>
      </c>
      <c r="P445">
        <v>35.952563121652602</v>
      </c>
      <c r="Q445">
        <v>-8.5358961818762999E-2</v>
      </c>
    </row>
    <row r="446" spans="1:17" x14ac:dyDescent="0.3">
      <c r="A446" t="s">
        <v>1011</v>
      </c>
      <c r="B446" t="s">
        <v>1012</v>
      </c>
      <c r="C446" t="s">
        <v>3127</v>
      </c>
      <c r="D446" t="s">
        <v>18</v>
      </c>
      <c r="E446">
        <v>14045.323248000001</v>
      </c>
      <c r="F446">
        <v>943.2</v>
      </c>
      <c r="G446">
        <v>59.0744836244208</v>
      </c>
      <c r="H446">
        <v>-4.7735219814478196</v>
      </c>
      <c r="I446">
        <v>-10.773907019001101</v>
      </c>
      <c r="J446">
        <v>3.9170097669058701</v>
      </c>
      <c r="K446">
        <v>940.152232107484</v>
      </c>
      <c r="L446">
        <v>873.26897935229499</v>
      </c>
      <c r="M446">
        <v>64.893135007530603</v>
      </c>
      <c r="N446">
        <v>0.52498813644565201</v>
      </c>
      <c r="O446">
        <v>35.178117048346003</v>
      </c>
      <c r="P446">
        <v>98.484848484848499</v>
      </c>
      <c r="Q446">
        <v>0.17792564324594001</v>
      </c>
    </row>
    <row r="447" spans="1:17" x14ac:dyDescent="0.3">
      <c r="A447" t="s">
        <v>1013</v>
      </c>
      <c r="B447" t="s">
        <v>1014</v>
      </c>
      <c r="C447" t="s">
        <v>3135</v>
      </c>
      <c r="D447" t="s">
        <v>190</v>
      </c>
      <c r="E447">
        <v>14035.6827457049</v>
      </c>
      <c r="F447">
        <v>596.54999999999995</v>
      </c>
      <c r="G447">
        <v>54.232936892103297</v>
      </c>
      <c r="H447">
        <v>6.4047258755439804</v>
      </c>
      <c r="I447">
        <v>31.305030251656301</v>
      </c>
      <c r="J447">
        <v>1.4562043821238599</v>
      </c>
      <c r="K447">
        <v>551.82315956134698</v>
      </c>
      <c r="L447">
        <v>464.39688197013601</v>
      </c>
      <c r="M447">
        <v>55.816025415835803</v>
      </c>
      <c r="N447">
        <v>2.1078057784006901</v>
      </c>
      <c r="O447">
        <v>9.2951135696924094</v>
      </c>
      <c r="P447">
        <v>90.591054313098994</v>
      </c>
      <c r="Q447">
        <v>0.16531264690030001</v>
      </c>
    </row>
    <row r="448" spans="1:17" x14ac:dyDescent="0.3">
      <c r="A448" t="s">
        <v>1015</v>
      </c>
      <c r="B448" t="s">
        <v>1016</v>
      </c>
      <c r="C448" t="s">
        <v>3133</v>
      </c>
      <c r="D448" t="s">
        <v>284</v>
      </c>
      <c r="E448">
        <v>14005.498981795001</v>
      </c>
      <c r="F448">
        <v>1379.15</v>
      </c>
      <c r="G448">
        <v>4.31812310656841</v>
      </c>
      <c r="H448">
        <v>11.6732145772752</v>
      </c>
      <c r="I448">
        <v>-10.410051317005699</v>
      </c>
      <c r="J448">
        <v>4.4939520212033797</v>
      </c>
      <c r="K448">
        <v>1306.4910304766299</v>
      </c>
      <c r="L448">
        <v>1235.32554088643</v>
      </c>
      <c r="M448">
        <v>50.584308837937897</v>
      </c>
      <c r="N448">
        <v>2.0676861508836399</v>
      </c>
      <c r="O448">
        <v>19.566399593952699</v>
      </c>
      <c r="P448">
        <v>38.894204139181198</v>
      </c>
      <c r="Q448">
        <v>0.132058324192037</v>
      </c>
    </row>
    <row r="449" spans="1:17" x14ac:dyDescent="0.3">
      <c r="A449" t="s">
        <v>1017</v>
      </c>
      <c r="B449" t="s">
        <v>1018</v>
      </c>
      <c r="C449" t="s">
        <v>3141</v>
      </c>
      <c r="D449" t="s">
        <v>48</v>
      </c>
      <c r="E449">
        <v>13992.771323999999</v>
      </c>
      <c r="F449">
        <v>761.25</v>
      </c>
      <c r="G449">
        <v>2.6048519508179901</v>
      </c>
      <c r="H449">
        <v>1.6751818166983099</v>
      </c>
      <c r="I449">
        <v>27.924740059919401</v>
      </c>
      <c r="J449">
        <v>3.4817890710251498</v>
      </c>
      <c r="K449">
        <v>734.113469436684</v>
      </c>
      <c r="L449">
        <v>630.74411346764703</v>
      </c>
      <c r="M449">
        <v>49.131375698338999</v>
      </c>
      <c r="N449">
        <v>1.6735385855063101</v>
      </c>
      <c r="O449">
        <v>8.59770114942528</v>
      </c>
      <c r="P449">
        <v>69.921875</v>
      </c>
      <c r="Q449">
        <v>9.2341456626020002E-2</v>
      </c>
    </row>
    <row r="450" spans="1:17" x14ac:dyDescent="0.3">
      <c r="A450" t="s">
        <v>1019</v>
      </c>
      <c r="B450" t="s">
        <v>1020</v>
      </c>
      <c r="C450" t="s">
        <v>3139</v>
      </c>
      <c r="D450" t="s">
        <v>527</v>
      </c>
      <c r="E450">
        <v>13961.926261410001</v>
      </c>
      <c r="F450">
        <v>898.35</v>
      </c>
      <c r="G450">
        <v>-34.967396805733998</v>
      </c>
      <c r="H450">
        <v>7.1063917262684297</v>
      </c>
      <c r="I450">
        <v>-0.17570955272727101</v>
      </c>
      <c r="J450">
        <v>2.4163553422748398</v>
      </c>
      <c r="K450">
        <v>852.05049334039802</v>
      </c>
      <c r="L450">
        <v>833.20147917722102</v>
      </c>
      <c r="M450">
        <v>55.423336892956797</v>
      </c>
      <c r="N450">
        <v>3.15169435686169</v>
      </c>
      <c r="O450">
        <v>7.8421550620582003</v>
      </c>
      <c r="P450">
        <v>26.715565272586201</v>
      </c>
      <c r="Q450">
        <v>4.4136786622946997E-2</v>
      </c>
    </row>
    <row r="451" spans="1:17" x14ac:dyDescent="0.3">
      <c r="A451" t="s">
        <v>1021</v>
      </c>
      <c r="B451" t="s">
        <v>1022</v>
      </c>
      <c r="C451" t="s">
        <v>3131</v>
      </c>
      <c r="D451" t="s">
        <v>195</v>
      </c>
      <c r="E451">
        <v>13876.48153632</v>
      </c>
      <c r="F451">
        <v>427.2</v>
      </c>
      <c r="G451">
        <v>-1.9737718256054499</v>
      </c>
      <c r="H451">
        <v>-11.9256567551103</v>
      </c>
      <c r="I451">
        <v>-7.4520760115569802</v>
      </c>
      <c r="J451">
        <v>-1.3355513065031801</v>
      </c>
      <c r="K451">
        <v>475.24890167597101</v>
      </c>
      <c r="L451">
        <v>443.20141113766999</v>
      </c>
      <c r="M451">
        <v>19.451750485242901</v>
      </c>
      <c r="N451">
        <v>0.70069922250020999</v>
      </c>
      <c r="O451">
        <v>28.043071161048601</v>
      </c>
      <c r="P451">
        <v>66.679672259071296</v>
      </c>
    </row>
    <row r="452" spans="1:17" x14ac:dyDescent="0.3">
      <c r="A452" t="s">
        <v>1023</v>
      </c>
      <c r="B452" t="s">
        <v>1024</v>
      </c>
      <c r="C452" t="s">
        <v>3130</v>
      </c>
      <c r="D452" t="s">
        <v>1025</v>
      </c>
      <c r="E452">
        <v>13861.3297983299</v>
      </c>
      <c r="F452">
        <v>431.9</v>
      </c>
      <c r="G452">
        <v>71.622929604083197</v>
      </c>
      <c r="H452">
        <v>-9.0148242703853203</v>
      </c>
      <c r="I452">
        <v>0.91812788442305904</v>
      </c>
      <c r="J452">
        <v>-2.3164915849756298</v>
      </c>
      <c r="K452">
        <v>470.47491691751202</v>
      </c>
      <c r="L452">
        <v>412.030233602713</v>
      </c>
      <c r="M452">
        <v>27.411099420736399</v>
      </c>
      <c r="N452">
        <v>0.28473180017959299</v>
      </c>
      <c r="O452">
        <v>43.042370919194198</v>
      </c>
      <c r="P452">
        <v>113.283950617283</v>
      </c>
      <c r="Q452">
        <v>0.10858276006960101</v>
      </c>
    </row>
    <row r="453" spans="1:17" hidden="1" x14ac:dyDescent="0.3">
      <c r="A453" t="s">
        <v>1026</v>
      </c>
      <c r="B453" t="s">
        <v>1027</v>
      </c>
      <c r="C453" t="s">
        <v>3144</v>
      </c>
      <c r="D453" t="s">
        <v>469</v>
      </c>
      <c r="E453">
        <v>13840.63003622</v>
      </c>
      <c r="F453">
        <v>2271.8000000000002</v>
      </c>
      <c r="G453">
        <v>-49.517360917524798</v>
      </c>
      <c r="H453">
        <v>-22.391073421777001</v>
      </c>
      <c r="I453">
        <v>-31.91927436996</v>
      </c>
      <c r="J453">
        <v>0.66584677699780903</v>
      </c>
      <c r="M453">
        <v>24.4156481299962</v>
      </c>
      <c r="O453">
        <v>36.455673914957302</v>
      </c>
      <c r="P453">
        <v>4.4890074510164801</v>
      </c>
    </row>
    <row r="454" spans="1:17" x14ac:dyDescent="0.3">
      <c r="A454" t="s">
        <v>1028</v>
      </c>
      <c r="B454" t="s">
        <v>1029</v>
      </c>
      <c r="C454" t="s">
        <v>3141</v>
      </c>
      <c r="D454" t="s">
        <v>117</v>
      </c>
      <c r="E454">
        <v>13837.7466339</v>
      </c>
      <c r="F454">
        <v>206.85</v>
      </c>
      <c r="G454">
        <v>40.003906346938997</v>
      </c>
      <c r="H454">
        <v>14.12712628931</v>
      </c>
      <c r="I454">
        <v>27.8057491944429</v>
      </c>
      <c r="J454">
        <v>2.1923342506781198</v>
      </c>
      <c r="K454">
        <v>200.54427272477699</v>
      </c>
      <c r="L454">
        <v>179.70384049422901</v>
      </c>
      <c r="M454">
        <v>53.883465157343601</v>
      </c>
      <c r="N454">
        <v>1.85974004818602</v>
      </c>
      <c r="O454">
        <v>18.341793570219899</v>
      </c>
      <c r="P454">
        <v>80.544645195077194</v>
      </c>
      <c r="Q454">
        <v>0.121276358975141</v>
      </c>
    </row>
    <row r="455" spans="1:17" x14ac:dyDescent="0.3">
      <c r="A455" t="s">
        <v>1030</v>
      </c>
      <c r="B455" t="s">
        <v>1031</v>
      </c>
      <c r="C455" t="s">
        <v>3133</v>
      </c>
      <c r="D455" t="s">
        <v>51</v>
      </c>
      <c r="E455">
        <v>13808.9575941</v>
      </c>
      <c r="F455">
        <v>569.75</v>
      </c>
      <c r="G455">
        <v>29.7602206262303</v>
      </c>
      <c r="H455">
        <v>-11.8574866141826</v>
      </c>
      <c r="I455">
        <v>17.059652040559399</v>
      </c>
      <c r="J455">
        <v>12.928254932330701</v>
      </c>
      <c r="K455">
        <v>593.72621593819895</v>
      </c>
      <c r="L455">
        <v>503.63311543569898</v>
      </c>
      <c r="M455">
        <v>46.690856147068899</v>
      </c>
      <c r="N455">
        <v>1.5655281220080699</v>
      </c>
      <c r="O455">
        <v>26.5467310223782</v>
      </c>
      <c r="P455">
        <v>78.6330145790876</v>
      </c>
      <c r="Q455">
        <v>5.8246750473580002E-2</v>
      </c>
    </row>
    <row r="456" spans="1:17" x14ac:dyDescent="0.3">
      <c r="A456" t="s">
        <v>1032</v>
      </c>
      <c r="B456" t="s">
        <v>1033</v>
      </c>
      <c r="C456" t="s">
        <v>3143</v>
      </c>
      <c r="D456" t="s">
        <v>406</v>
      </c>
      <c r="E456">
        <v>13735.937738250001</v>
      </c>
      <c r="F456">
        <v>1088.0999999999999</v>
      </c>
      <c r="G456">
        <v>40.402302768023901</v>
      </c>
      <c r="H456">
        <v>7.6394251537215299</v>
      </c>
      <c r="I456">
        <v>76.823801966868999</v>
      </c>
      <c r="J456">
        <v>10.1965653628681</v>
      </c>
      <c r="K456">
        <v>987.477844742098</v>
      </c>
      <c r="L456">
        <v>775.05148539070797</v>
      </c>
      <c r="M456">
        <v>57.797308521816497</v>
      </c>
      <c r="N456">
        <v>0.75391156100679202</v>
      </c>
      <c r="O456">
        <v>6.9616763165150299</v>
      </c>
      <c r="P456">
        <v>141.79999999999899</v>
      </c>
      <c r="Q456">
        <v>9.7545357094719995E-2</v>
      </c>
    </row>
    <row r="457" spans="1:17" x14ac:dyDescent="0.3">
      <c r="A457" t="s">
        <v>1034</v>
      </c>
      <c r="B457" t="s">
        <v>1035</v>
      </c>
      <c r="C457" t="s">
        <v>3129</v>
      </c>
      <c r="D457" t="s">
        <v>562</v>
      </c>
      <c r="E457">
        <v>13721.756402109</v>
      </c>
      <c r="F457">
        <v>143.57</v>
      </c>
      <c r="G457">
        <v>41.404889350497903</v>
      </c>
      <c r="H457">
        <v>24.578271370158799</v>
      </c>
      <c r="I457">
        <v>72.842529167779801</v>
      </c>
      <c r="J457">
        <v>6.0808587310429303</v>
      </c>
      <c r="K457">
        <v>119.241432342739</v>
      </c>
      <c r="L457">
        <v>98.313052360285099</v>
      </c>
      <c r="M457">
        <v>58.982614315585899</v>
      </c>
      <c r="N457">
        <v>2.1624678109504099</v>
      </c>
      <c r="O457">
        <v>9.8070627568433508</v>
      </c>
      <c r="P457">
        <v>108.072463768115</v>
      </c>
      <c r="Q457">
        <v>4.3542871370577003E-2</v>
      </c>
    </row>
    <row r="458" spans="1:17" x14ac:dyDescent="0.3">
      <c r="A458" t="s">
        <v>1036</v>
      </c>
      <c r="B458" t="s">
        <v>1037</v>
      </c>
      <c r="C458" t="s">
        <v>3131</v>
      </c>
      <c r="D458" t="s">
        <v>403</v>
      </c>
      <c r="E458">
        <v>13627.94178728</v>
      </c>
      <c r="F458">
        <v>392.45</v>
      </c>
      <c r="G458">
        <v>103.999114048159</v>
      </c>
      <c r="H458">
        <v>-1.9367320206080101</v>
      </c>
      <c r="I458">
        <v>77.483558510778494</v>
      </c>
      <c r="J458">
        <v>2.5190770575385399</v>
      </c>
      <c r="K458">
        <v>370.01695425706299</v>
      </c>
      <c r="L458">
        <v>273.914701953899</v>
      </c>
      <c r="M458">
        <v>35.181595426495001</v>
      </c>
      <c r="N458">
        <v>0.75665942842075395</v>
      </c>
      <c r="O458">
        <v>14.1419289081411</v>
      </c>
      <c r="P458">
        <v>161.02427668772799</v>
      </c>
      <c r="Q458">
        <v>0.193112546620898</v>
      </c>
    </row>
    <row r="459" spans="1:17" x14ac:dyDescent="0.3">
      <c r="A459" t="s">
        <v>1038</v>
      </c>
      <c r="B459" t="s">
        <v>1039</v>
      </c>
      <c r="C459" t="s">
        <v>607</v>
      </c>
      <c r="D459" t="s">
        <v>607</v>
      </c>
      <c r="E459">
        <v>13549.285254</v>
      </c>
      <c r="F459">
        <v>468.55</v>
      </c>
      <c r="G459">
        <v>-3.6717257072498599</v>
      </c>
      <c r="H459">
        <v>-4.2775500775859303</v>
      </c>
      <c r="I459">
        <v>-8.3852551392664907</v>
      </c>
      <c r="J459">
        <v>2.58626290517851</v>
      </c>
      <c r="K459">
        <v>489.178215016992</v>
      </c>
      <c r="L459">
        <v>460.69378332087598</v>
      </c>
      <c r="M459">
        <v>36.853513371920897</v>
      </c>
      <c r="N459">
        <v>0.405123234982112</v>
      </c>
      <c r="O459">
        <v>26.347241489702199</v>
      </c>
      <c r="P459">
        <v>38.419497784342603</v>
      </c>
      <c r="Q459">
        <v>1.0954124325951E-2</v>
      </c>
    </row>
    <row r="460" spans="1:17" x14ac:dyDescent="0.3">
      <c r="A460" t="s">
        <v>1040</v>
      </c>
      <c r="B460" t="s">
        <v>1041</v>
      </c>
      <c r="C460" t="s">
        <v>3135</v>
      </c>
      <c r="D460" t="s">
        <v>217</v>
      </c>
      <c r="E460">
        <v>13488.737914895</v>
      </c>
      <c r="F460">
        <v>1643.35</v>
      </c>
      <c r="G460">
        <v>8.9610815045387806</v>
      </c>
      <c r="H460">
        <v>10.411011233798799</v>
      </c>
      <c r="I460">
        <v>-25.528113048622899</v>
      </c>
      <c r="J460">
        <v>8.3875115655574195</v>
      </c>
      <c r="K460">
        <v>1653.7503684241999</v>
      </c>
      <c r="L460">
        <v>1610.62590423047</v>
      </c>
      <c r="M460">
        <v>45.425329931278199</v>
      </c>
      <c r="N460">
        <v>0.87767007559958099</v>
      </c>
      <c r="O460">
        <v>35.208567864423202</v>
      </c>
      <c r="P460">
        <v>61.429273084479298</v>
      </c>
      <c r="Q460">
        <v>0.115696531050932</v>
      </c>
    </row>
    <row r="461" spans="1:17" x14ac:dyDescent="0.3">
      <c r="A461" t="s">
        <v>1042</v>
      </c>
      <c r="B461" t="s">
        <v>1043</v>
      </c>
      <c r="C461" t="s">
        <v>3133</v>
      </c>
      <c r="D461" t="s">
        <v>51</v>
      </c>
      <c r="E461">
        <v>13406.58801906</v>
      </c>
      <c r="F461">
        <v>1457.9</v>
      </c>
      <c r="G461">
        <v>158.22996063642401</v>
      </c>
      <c r="H461">
        <v>7.70131396561034</v>
      </c>
      <c r="I461">
        <v>65.024398815495701</v>
      </c>
      <c r="J461">
        <v>7.9940401358311401</v>
      </c>
      <c r="K461">
        <v>1274.5667008708899</v>
      </c>
      <c r="L461">
        <v>968.11912484413699</v>
      </c>
      <c r="M461">
        <v>70.916756286788598</v>
      </c>
      <c r="N461">
        <v>0.91805116266887299</v>
      </c>
      <c r="O461">
        <v>1.0357363330818199</v>
      </c>
      <c r="P461">
        <v>212.18415417558799</v>
      </c>
      <c r="Q461">
        <v>0.105526861488872</v>
      </c>
    </row>
    <row r="462" spans="1:17" x14ac:dyDescent="0.3">
      <c r="A462" t="s">
        <v>1044</v>
      </c>
      <c r="B462" t="s">
        <v>1045</v>
      </c>
      <c r="C462" t="s">
        <v>3131</v>
      </c>
      <c r="D462" t="s">
        <v>984</v>
      </c>
      <c r="E462">
        <v>13329.572617149999</v>
      </c>
      <c r="F462">
        <v>660.7</v>
      </c>
      <c r="G462">
        <v>26.501449017486301</v>
      </c>
      <c r="H462">
        <v>15.863587993964201</v>
      </c>
      <c r="I462">
        <v>61.267851393108799</v>
      </c>
      <c r="J462">
        <v>11.7222804085463</v>
      </c>
      <c r="K462">
        <v>562.61823041019204</v>
      </c>
      <c r="L462">
        <v>465.60210479922102</v>
      </c>
      <c r="M462">
        <v>70.080391104957101</v>
      </c>
      <c r="N462">
        <v>1.3607092876262199</v>
      </c>
      <c r="O462">
        <v>4.7071288027849203</v>
      </c>
      <c r="P462">
        <v>92.343522561863097</v>
      </c>
      <c r="Q462">
        <v>5.8695700892067999E-2</v>
      </c>
    </row>
    <row r="463" spans="1:17" x14ac:dyDescent="0.3">
      <c r="A463" t="s">
        <v>1046</v>
      </c>
      <c r="B463" t="s">
        <v>1047</v>
      </c>
      <c r="C463" t="s">
        <v>3134</v>
      </c>
      <c r="D463" t="s">
        <v>103</v>
      </c>
      <c r="E463">
        <v>13316.270500860999</v>
      </c>
      <c r="F463">
        <v>19.43</v>
      </c>
      <c r="G463">
        <v>74.753751661606799</v>
      </c>
      <c r="H463">
        <v>12.7083091223269</v>
      </c>
      <c r="I463">
        <v>-5.7920060564961497</v>
      </c>
      <c r="J463">
        <v>19.8322727581922</v>
      </c>
      <c r="K463">
        <v>18.1298004275497</v>
      </c>
      <c r="L463">
        <v>17.0157909122786</v>
      </c>
      <c r="M463">
        <v>68.872313895608798</v>
      </c>
      <c r="N463">
        <v>1.6794814149975099</v>
      </c>
      <c r="O463">
        <v>23.520329387545001</v>
      </c>
      <c r="P463">
        <v>132.69461077844301</v>
      </c>
      <c r="Q463">
        <v>0.121186731463462</v>
      </c>
    </row>
    <row r="464" spans="1:17" hidden="1" x14ac:dyDescent="0.3">
      <c r="A464" t="s">
        <v>1048</v>
      </c>
      <c r="B464" t="s">
        <v>1049</v>
      </c>
      <c r="C464" t="s">
        <v>3144</v>
      </c>
      <c r="D464" t="s">
        <v>51</v>
      </c>
      <c r="E464">
        <v>13166.794066139901</v>
      </c>
      <c r="F464">
        <v>836.55</v>
      </c>
      <c r="G464">
        <v>-23.6405212307961</v>
      </c>
      <c r="H464">
        <v>0.56530398869128096</v>
      </c>
      <c r="I464">
        <v>-6.0424346832314102</v>
      </c>
      <c r="J464">
        <v>4.7798832871981398</v>
      </c>
      <c r="M464">
        <v>41.386318077439903</v>
      </c>
      <c r="O464">
        <v>40.565417488494397</v>
      </c>
      <c r="P464">
        <v>15.3862068965517</v>
      </c>
    </row>
    <row r="465" spans="1:17" x14ac:dyDescent="0.3">
      <c r="A465" t="s">
        <v>1050</v>
      </c>
      <c r="B465" t="s">
        <v>1051</v>
      </c>
      <c r="C465" t="s">
        <v>3133</v>
      </c>
      <c r="D465" t="s">
        <v>51</v>
      </c>
      <c r="E465">
        <v>13132.68535908</v>
      </c>
      <c r="F465">
        <v>289.8</v>
      </c>
      <c r="G465">
        <v>138.271999097464</v>
      </c>
      <c r="H465">
        <v>21.188926578222901</v>
      </c>
      <c r="I465">
        <v>68.505885295519306</v>
      </c>
      <c r="J465">
        <v>-3.4822789321555998</v>
      </c>
      <c r="K465">
        <v>254.586126680897</v>
      </c>
      <c r="L465">
        <v>190.66637770589199</v>
      </c>
      <c r="M465">
        <v>46.413879801455799</v>
      </c>
      <c r="N465">
        <v>1.5183177436525399</v>
      </c>
      <c r="O465">
        <v>13.4575569358178</v>
      </c>
      <c r="P465">
        <v>197.383273473576</v>
      </c>
      <c r="Q465">
        <v>0.16582894700100101</v>
      </c>
    </row>
    <row r="466" spans="1:17" x14ac:dyDescent="0.3">
      <c r="A466" t="s">
        <v>1052</v>
      </c>
      <c r="B466" t="s">
        <v>1053</v>
      </c>
      <c r="C466" t="s">
        <v>3141</v>
      </c>
      <c r="D466" t="s">
        <v>106</v>
      </c>
      <c r="E466">
        <v>13045.664376225001</v>
      </c>
      <c r="F466">
        <v>2330.25</v>
      </c>
      <c r="G466">
        <v>-16.8184183889392</v>
      </c>
      <c r="H466">
        <v>-15.684881635931699</v>
      </c>
      <c r="I466">
        <v>-24.570553599110699</v>
      </c>
      <c r="J466">
        <v>-3.19992578755922</v>
      </c>
      <c r="K466">
        <v>2709.84079134798</v>
      </c>
      <c r="L466">
        <v>2618.76579038112</v>
      </c>
      <c r="M466">
        <v>25.733611931736199</v>
      </c>
      <c r="N466">
        <v>0.78208800306793602</v>
      </c>
      <c r="O466">
        <v>56.850123377320003</v>
      </c>
      <c r="P466">
        <v>34.308357348703098</v>
      </c>
      <c r="Q466">
        <v>0.117414716906175</v>
      </c>
    </row>
    <row r="467" spans="1:17" x14ac:dyDescent="0.3">
      <c r="A467" t="s">
        <v>1054</v>
      </c>
      <c r="B467" t="s">
        <v>1055</v>
      </c>
      <c r="C467" t="s">
        <v>3141</v>
      </c>
      <c r="D467" t="s">
        <v>271</v>
      </c>
      <c r="E467">
        <v>12937.197759999999</v>
      </c>
      <c r="F467">
        <v>4098.2</v>
      </c>
      <c r="G467">
        <v>15.190673787149899</v>
      </c>
      <c r="H467">
        <v>-2.0464330668759798</v>
      </c>
      <c r="I467">
        <v>-2.2797392601247002</v>
      </c>
      <c r="J467">
        <v>3.4392741400439202</v>
      </c>
      <c r="K467">
        <v>4205.1231217386003</v>
      </c>
      <c r="L467">
        <v>3932.4233601497099</v>
      </c>
      <c r="M467">
        <v>36.525296126171199</v>
      </c>
      <c r="N467">
        <v>0.78642503767118699</v>
      </c>
      <c r="O467">
        <v>22.004782587477401</v>
      </c>
      <c r="P467">
        <v>48.485507246376798</v>
      </c>
      <c r="Q467">
        <v>0.162461920752697</v>
      </c>
    </row>
    <row r="468" spans="1:17" hidden="1" x14ac:dyDescent="0.3">
      <c r="A468" t="s">
        <v>1056</v>
      </c>
      <c r="B468" t="s">
        <v>1057</v>
      </c>
      <c r="C468" t="s">
        <v>3144</v>
      </c>
      <c r="D468" t="s">
        <v>80</v>
      </c>
      <c r="E468">
        <v>12925.19612244</v>
      </c>
      <c r="F468">
        <v>11309.55</v>
      </c>
      <c r="G468">
        <v>22.2089585573828</v>
      </c>
      <c r="H468">
        <v>16.9203869952654</v>
      </c>
      <c r="I468">
        <v>39.601926883152998</v>
      </c>
      <c r="J468">
        <v>-0.60025417433467998</v>
      </c>
      <c r="K468">
        <v>10463.989645707699</v>
      </c>
      <c r="L468">
        <v>8710.8218204986697</v>
      </c>
      <c r="M468">
        <v>39.906960606236801</v>
      </c>
      <c r="N468">
        <v>1.14547265680587</v>
      </c>
      <c r="O468">
        <v>13.072580252971999</v>
      </c>
      <c r="P468">
        <v>67.994385110143895</v>
      </c>
      <c r="Q468">
        <v>0.12644857428665399</v>
      </c>
    </row>
    <row r="469" spans="1:17" hidden="1" x14ac:dyDescent="0.3">
      <c r="A469" t="s">
        <v>1058</v>
      </c>
      <c r="B469" t="s">
        <v>1059</v>
      </c>
      <c r="C469" t="s">
        <v>3144</v>
      </c>
      <c r="D469" t="s">
        <v>1060</v>
      </c>
      <c r="E469">
        <v>12906.893384999599</v>
      </c>
      <c r="F469">
        <v>100</v>
      </c>
      <c r="G469">
        <v>-28.701745720592001</v>
      </c>
      <c r="I469">
        <v>-11.1036591730273</v>
      </c>
      <c r="M469">
        <v>50</v>
      </c>
      <c r="N469">
        <v>1</v>
      </c>
      <c r="O469">
        <v>0</v>
      </c>
      <c r="P469">
        <v>0</v>
      </c>
    </row>
    <row r="470" spans="1:17" x14ac:dyDescent="0.3">
      <c r="A470" t="s">
        <v>1061</v>
      </c>
      <c r="B470" t="s">
        <v>1062</v>
      </c>
      <c r="C470" t="s">
        <v>3141</v>
      </c>
      <c r="D470" t="s">
        <v>271</v>
      </c>
      <c r="E470">
        <v>12865.302733119999</v>
      </c>
      <c r="F470">
        <v>1933.6</v>
      </c>
      <c r="G470">
        <v>84.472831204604901</v>
      </c>
      <c r="H470">
        <v>15.653670167966499</v>
      </c>
      <c r="I470">
        <v>32.3970273088458</v>
      </c>
      <c r="J470">
        <v>11.1971352234174</v>
      </c>
      <c r="K470">
        <v>1783.5342023682399</v>
      </c>
      <c r="L470">
        <v>1513.46445628268</v>
      </c>
      <c r="M470">
        <v>68.287112276712804</v>
      </c>
      <c r="N470">
        <v>0.77787739239623699</v>
      </c>
      <c r="O470">
        <v>5.2415184112536197</v>
      </c>
      <c r="P470">
        <v>129.72555542354701</v>
      </c>
      <c r="Q470">
        <v>0.13707190736279401</v>
      </c>
    </row>
    <row r="471" spans="1:17" x14ac:dyDescent="0.3">
      <c r="A471" t="s">
        <v>1063</v>
      </c>
      <c r="B471" t="s">
        <v>1064</v>
      </c>
      <c r="C471" t="s">
        <v>3140</v>
      </c>
      <c r="D471" t="s">
        <v>72</v>
      </c>
      <c r="E471">
        <v>12864</v>
      </c>
      <c r="F471">
        <v>85.76</v>
      </c>
      <c r="G471">
        <v>17.272722364514198</v>
      </c>
      <c r="H471">
        <v>-11.446491143723399</v>
      </c>
      <c r="I471">
        <v>2.5610194220687599</v>
      </c>
      <c r="J471">
        <v>0.24829832837850799</v>
      </c>
      <c r="K471">
        <v>93.508004462797899</v>
      </c>
      <c r="L471">
        <v>80.920730667788405</v>
      </c>
      <c r="M471">
        <v>22.153167170849802</v>
      </c>
      <c r="N471">
        <v>0.141782567115044</v>
      </c>
      <c r="O471">
        <v>53.6847014925373</v>
      </c>
      <c r="P471">
        <v>72.555331991951704</v>
      </c>
      <c r="Q471">
        <v>6.6023560965046996E-2</v>
      </c>
    </row>
    <row r="472" spans="1:17" x14ac:dyDescent="0.3">
      <c r="A472" t="s">
        <v>1065</v>
      </c>
      <c r="B472" t="s">
        <v>1066</v>
      </c>
      <c r="C472" t="s">
        <v>607</v>
      </c>
      <c r="D472" t="s">
        <v>607</v>
      </c>
      <c r="E472">
        <v>12770.598311371999</v>
      </c>
      <c r="F472">
        <v>25.72</v>
      </c>
      <c r="G472">
        <v>11.844702366839501</v>
      </c>
      <c r="H472">
        <v>-2.7664305646341698</v>
      </c>
      <c r="I472">
        <v>-22.414004000613499</v>
      </c>
      <c r="J472">
        <v>7.5888104550878097</v>
      </c>
      <c r="K472">
        <v>26.396553990876999</v>
      </c>
      <c r="L472">
        <v>25.796761097665399</v>
      </c>
      <c r="M472">
        <v>45.974414832533</v>
      </c>
      <c r="N472">
        <v>0.80760586403347701</v>
      </c>
      <c r="O472">
        <v>51.827371695178797</v>
      </c>
      <c r="P472">
        <v>59.751552795031003</v>
      </c>
      <c r="Q472">
        <v>7.3481696060439996E-3</v>
      </c>
    </row>
    <row r="473" spans="1:17" x14ac:dyDescent="0.3">
      <c r="A473" t="s">
        <v>1067</v>
      </c>
      <c r="B473" t="s">
        <v>1068</v>
      </c>
      <c r="C473" t="s">
        <v>3132</v>
      </c>
      <c r="D473" t="s">
        <v>264</v>
      </c>
      <c r="E473">
        <v>12757.40054436</v>
      </c>
      <c r="F473">
        <v>546.6</v>
      </c>
      <c r="G473">
        <v>29.206675484087899</v>
      </c>
      <c r="H473">
        <v>-15.6508068873369</v>
      </c>
      <c r="I473">
        <v>-7.32541728960223</v>
      </c>
      <c r="J473">
        <v>-5.2110727851532896</v>
      </c>
      <c r="K473">
        <v>671.80907655110104</v>
      </c>
      <c r="L473">
        <v>611.52702039445001</v>
      </c>
      <c r="M473">
        <v>16.423115636451399</v>
      </c>
      <c r="N473">
        <v>3.0856421662901998</v>
      </c>
      <c r="O473">
        <v>51.481888035126197</v>
      </c>
      <c r="P473">
        <v>116.047430830039</v>
      </c>
      <c r="Q473">
        <v>1.9469278423497001E-2</v>
      </c>
    </row>
    <row r="474" spans="1:17" x14ac:dyDescent="0.3">
      <c r="A474" t="s">
        <v>1069</v>
      </c>
      <c r="B474" t="s">
        <v>1070</v>
      </c>
      <c r="C474" t="s">
        <v>3146</v>
      </c>
      <c r="D474" t="s">
        <v>612</v>
      </c>
      <c r="E474">
        <v>12656.764397339901</v>
      </c>
      <c r="F474">
        <v>131.77000000000001</v>
      </c>
      <c r="G474">
        <v>-77.558722239124904</v>
      </c>
      <c r="H474">
        <v>0.29788330722918999</v>
      </c>
      <c r="I474">
        <v>-25.007612129577399</v>
      </c>
      <c r="J474">
        <v>3.8399994191146001</v>
      </c>
      <c r="K474">
        <v>137.51700963566401</v>
      </c>
      <c r="L474">
        <v>162.840182033199</v>
      </c>
      <c r="M474">
        <v>42.634430606419599</v>
      </c>
      <c r="N474">
        <v>1.2700492413842299</v>
      </c>
      <c r="O474">
        <v>127.44175457236</v>
      </c>
      <c r="P474">
        <v>4.9960159362549801</v>
      </c>
      <c r="Q474">
        <v>-9.9847150334892998E-2</v>
      </c>
    </row>
    <row r="475" spans="1:17" x14ac:dyDescent="0.3">
      <c r="A475" t="s">
        <v>1071</v>
      </c>
      <c r="B475" t="s">
        <v>1072</v>
      </c>
      <c r="C475" t="s">
        <v>3137</v>
      </c>
      <c r="D475" t="s">
        <v>77</v>
      </c>
      <c r="E475">
        <v>12611.183762430001</v>
      </c>
      <c r="F475">
        <v>353.1</v>
      </c>
      <c r="G475">
        <v>-32.997720784963903</v>
      </c>
      <c r="H475">
        <v>6.24263698657722</v>
      </c>
      <c r="I475">
        <v>-1.0179226180779799</v>
      </c>
      <c r="J475">
        <v>4.0014777862929796</v>
      </c>
      <c r="K475">
        <v>349.813300050495</v>
      </c>
      <c r="L475">
        <v>344.62851875774902</v>
      </c>
      <c r="M475">
        <v>43.663062457692</v>
      </c>
      <c r="N475">
        <v>0.45787160294665502</v>
      </c>
      <c r="O475">
        <v>12.7159444916454</v>
      </c>
      <c r="P475">
        <v>21.215242018537499</v>
      </c>
      <c r="Q475">
        <v>-0.100057823572602</v>
      </c>
    </row>
    <row r="476" spans="1:17" x14ac:dyDescent="0.3">
      <c r="A476" t="s">
        <v>1073</v>
      </c>
      <c r="B476" t="s">
        <v>1074</v>
      </c>
      <c r="C476" t="s">
        <v>3143</v>
      </c>
      <c r="D476" t="s">
        <v>482</v>
      </c>
      <c r="E476">
        <v>12550.96058352</v>
      </c>
      <c r="F476">
        <v>794.4</v>
      </c>
      <c r="G476">
        <v>39.371881699274603</v>
      </c>
      <c r="H476">
        <v>23.223108214949502</v>
      </c>
      <c r="I476">
        <v>53.1813165275206</v>
      </c>
      <c r="J476">
        <v>11.136489761607301</v>
      </c>
      <c r="K476">
        <v>700.73567310645899</v>
      </c>
      <c r="L476">
        <v>579.23870420058302</v>
      </c>
      <c r="M476">
        <v>61.080792538970698</v>
      </c>
      <c r="N476">
        <v>0.91944838156460496</v>
      </c>
      <c r="O476">
        <v>5.3625377643504502</v>
      </c>
      <c r="P476">
        <v>95.592761295087996</v>
      </c>
      <c r="Q476">
        <v>-1.2286935452751E-2</v>
      </c>
    </row>
    <row r="477" spans="1:17" x14ac:dyDescent="0.3">
      <c r="A477" t="s">
        <v>1075</v>
      </c>
      <c r="B477" t="s">
        <v>1076</v>
      </c>
      <c r="C477" t="s">
        <v>3141</v>
      </c>
      <c r="D477" t="s">
        <v>77</v>
      </c>
      <c r="E477">
        <v>12486.108723089999</v>
      </c>
      <c r="F477">
        <v>604.65</v>
      </c>
      <c r="G477">
        <v>-46.391644985498097</v>
      </c>
      <c r="H477">
        <v>2.3996009289349001</v>
      </c>
      <c r="I477">
        <v>-12.005076857203299</v>
      </c>
      <c r="J477">
        <v>4.7574315644955902</v>
      </c>
      <c r="K477">
        <v>608.34113108321401</v>
      </c>
      <c r="L477">
        <v>635.67504020530703</v>
      </c>
      <c r="M477">
        <v>47.208621282704797</v>
      </c>
      <c r="N477">
        <v>0.69996716299902995</v>
      </c>
      <c r="O477">
        <v>36.277185148432899</v>
      </c>
      <c r="P477">
        <v>19.9107585523053</v>
      </c>
      <c r="Q477">
        <v>4.5831111859124002E-2</v>
      </c>
    </row>
    <row r="478" spans="1:17" x14ac:dyDescent="0.3">
      <c r="A478" t="s">
        <v>1077</v>
      </c>
      <c r="B478" t="s">
        <v>1078</v>
      </c>
      <c r="C478" t="s">
        <v>3143</v>
      </c>
      <c r="D478" t="s">
        <v>482</v>
      </c>
      <c r="E478">
        <v>12465.04846197</v>
      </c>
      <c r="F478">
        <v>940.35</v>
      </c>
      <c r="G478">
        <v>-30.666925036688799</v>
      </c>
      <c r="H478">
        <v>6.0713240227421199</v>
      </c>
      <c r="I478">
        <v>-0.50027173477750597</v>
      </c>
      <c r="J478">
        <v>6.6052660692290397</v>
      </c>
      <c r="K478">
        <v>930.120913722306</v>
      </c>
      <c r="L478">
        <v>894.25589843972705</v>
      </c>
      <c r="M478">
        <v>44.467725211789798</v>
      </c>
      <c r="N478">
        <v>0.74803790193896902</v>
      </c>
      <c r="O478">
        <v>13.8937629605997</v>
      </c>
      <c r="P478">
        <v>23.478432144967499</v>
      </c>
      <c r="Q478">
        <v>-1.6871475021896998E-2</v>
      </c>
    </row>
    <row r="479" spans="1:17" x14ac:dyDescent="0.3">
      <c r="A479" t="s">
        <v>1079</v>
      </c>
      <c r="B479" t="s">
        <v>1080</v>
      </c>
      <c r="C479" t="s">
        <v>3131</v>
      </c>
      <c r="D479" t="s">
        <v>120</v>
      </c>
      <c r="E479">
        <v>12400.95038344</v>
      </c>
      <c r="F479">
        <v>1948.85</v>
      </c>
      <c r="G479">
        <v>-3.8714869452910499</v>
      </c>
      <c r="H479">
        <v>-10.9150393601675</v>
      </c>
      <c r="I479">
        <v>11.2961649696683</v>
      </c>
      <c r="J479">
        <v>3.0020748517543701</v>
      </c>
      <c r="K479">
        <v>2123.8587133433002</v>
      </c>
      <c r="L479">
        <v>1906.6608465376601</v>
      </c>
      <c r="M479">
        <v>19.528470563166898</v>
      </c>
      <c r="N479">
        <v>0.87820878631229304</v>
      </c>
      <c r="O479">
        <v>27.4597839751648</v>
      </c>
      <c r="P479">
        <v>35.322709439988799</v>
      </c>
      <c r="Q479">
        <v>-8.0719344551099997E-2</v>
      </c>
    </row>
    <row r="480" spans="1:17" x14ac:dyDescent="0.3">
      <c r="A480" t="s">
        <v>1081</v>
      </c>
      <c r="B480" t="s">
        <v>1082</v>
      </c>
      <c r="C480" t="s">
        <v>3138</v>
      </c>
      <c r="D480" t="s">
        <v>469</v>
      </c>
      <c r="E480">
        <v>12395.689985075</v>
      </c>
      <c r="F480">
        <v>2535.85</v>
      </c>
      <c r="G480">
        <v>-8.11494400393555</v>
      </c>
      <c r="H480">
        <v>-0.122467979600173</v>
      </c>
      <c r="I480">
        <v>20.669880631586999</v>
      </c>
      <c r="J480">
        <v>6.6609963174018096</v>
      </c>
      <c r="K480">
        <v>2369.1497802324802</v>
      </c>
      <c r="L480">
        <v>2114.44665581254</v>
      </c>
      <c r="M480">
        <v>67.713385446861594</v>
      </c>
      <c r="N480">
        <v>1.0074160619021899</v>
      </c>
      <c r="O480">
        <v>3.0719482619240002</v>
      </c>
      <c r="P480">
        <v>53.818391362367997</v>
      </c>
      <c r="Q480">
        <v>0.205081467652621</v>
      </c>
    </row>
    <row r="481" spans="1:17" x14ac:dyDescent="0.3">
      <c r="A481" t="s">
        <v>1083</v>
      </c>
      <c r="B481" t="s">
        <v>1084</v>
      </c>
      <c r="C481" t="s">
        <v>3141</v>
      </c>
      <c r="D481" t="s">
        <v>161</v>
      </c>
      <c r="E481">
        <v>12378.953932799999</v>
      </c>
      <c r="F481">
        <v>12235.65</v>
      </c>
      <c r="G481">
        <v>160.27702190416801</v>
      </c>
      <c r="H481">
        <v>-7.8765884743704397</v>
      </c>
      <c r="I481">
        <v>12.6700497946526</v>
      </c>
      <c r="J481">
        <v>-2.9636287706362001</v>
      </c>
      <c r="K481">
        <v>13256.3764910932</v>
      </c>
      <c r="L481">
        <v>10672.736785867501</v>
      </c>
      <c r="M481">
        <v>14.5476389810072</v>
      </c>
      <c r="N481">
        <v>0.72510821053166497</v>
      </c>
      <c r="O481">
        <v>20.9580202114313</v>
      </c>
      <c r="P481">
        <v>190.49156586460199</v>
      </c>
      <c r="Q481">
        <v>0.219873963401894</v>
      </c>
    </row>
    <row r="482" spans="1:17" hidden="1" x14ac:dyDescent="0.3">
      <c r="A482" t="s">
        <v>1085</v>
      </c>
      <c r="B482" t="s">
        <v>1086</v>
      </c>
      <c r="C482" t="s">
        <v>3144</v>
      </c>
      <c r="D482" t="s">
        <v>325</v>
      </c>
      <c r="E482">
        <v>12369.085013280001</v>
      </c>
      <c r="F482">
        <v>903.2</v>
      </c>
      <c r="G482">
        <v>-13.9441064346509</v>
      </c>
      <c r="H482">
        <v>-2.7230705482138098</v>
      </c>
      <c r="I482">
        <v>17.998685023656499</v>
      </c>
      <c r="J482">
        <v>6.6026086306317797</v>
      </c>
      <c r="K482">
        <v>899.78136103398504</v>
      </c>
      <c r="L482">
        <v>827.94092150178506</v>
      </c>
      <c r="M482">
        <v>57.133773666870802</v>
      </c>
      <c r="N482">
        <v>0.63670577137184503</v>
      </c>
      <c r="O482">
        <v>13.485385296722701</v>
      </c>
      <c r="P482">
        <v>39.565788457080998</v>
      </c>
      <c r="Q482">
        <v>-3.5093174669137001E-2</v>
      </c>
    </row>
    <row r="483" spans="1:17" x14ac:dyDescent="0.3">
      <c r="A483" t="s">
        <v>1087</v>
      </c>
      <c r="B483" t="s">
        <v>1088</v>
      </c>
      <c r="C483" t="s">
        <v>3135</v>
      </c>
      <c r="D483" t="s">
        <v>415</v>
      </c>
      <c r="E483">
        <v>12357.09860508</v>
      </c>
      <c r="F483">
        <v>3054.9</v>
      </c>
      <c r="G483">
        <v>17.019490684674</v>
      </c>
      <c r="H483">
        <v>8.9574936236441403</v>
      </c>
      <c r="I483">
        <v>2.8936540593034401</v>
      </c>
      <c r="J483">
        <v>1.2566709254205499</v>
      </c>
      <c r="K483">
        <v>2876.2740109184801</v>
      </c>
      <c r="L483">
        <v>2611.3089568826799</v>
      </c>
      <c r="M483">
        <v>50.706948683612701</v>
      </c>
      <c r="N483">
        <v>1.0440899355419599</v>
      </c>
      <c r="O483">
        <v>6.8120069396706997</v>
      </c>
      <c r="P483">
        <v>48.559340579181502</v>
      </c>
      <c r="Q483">
        <v>8.5080132956004001E-2</v>
      </c>
    </row>
    <row r="484" spans="1:17" x14ac:dyDescent="0.3">
      <c r="A484" t="s">
        <v>1089</v>
      </c>
      <c r="B484" t="s">
        <v>1090</v>
      </c>
      <c r="C484" t="s">
        <v>3141</v>
      </c>
      <c r="D484" t="s">
        <v>446</v>
      </c>
      <c r="E484">
        <v>12321.655267811901</v>
      </c>
      <c r="F484">
        <v>199.32</v>
      </c>
      <c r="G484">
        <v>140.649605630759</v>
      </c>
      <c r="H484">
        <v>-4.9804159294222901</v>
      </c>
      <c r="I484">
        <v>-6.1983960151325901</v>
      </c>
      <c r="J484">
        <v>0.72400397779233205</v>
      </c>
      <c r="K484">
        <v>209.76538237009001</v>
      </c>
      <c r="L484">
        <v>175.037329824653</v>
      </c>
      <c r="M484">
        <v>27.702741813153299</v>
      </c>
      <c r="N484">
        <v>0.38085856229547299</v>
      </c>
      <c r="O484">
        <v>18.703592213526001</v>
      </c>
      <c r="P484">
        <v>178.76923076923001</v>
      </c>
      <c r="Q484">
        <v>0.18953867613532199</v>
      </c>
    </row>
    <row r="485" spans="1:17" x14ac:dyDescent="0.3">
      <c r="A485" t="s">
        <v>1091</v>
      </c>
      <c r="B485" t="s">
        <v>1092</v>
      </c>
      <c r="C485" t="s">
        <v>3128</v>
      </c>
      <c r="D485" t="s">
        <v>287</v>
      </c>
      <c r="E485">
        <v>12264.16518996</v>
      </c>
      <c r="F485">
        <v>887.55</v>
      </c>
      <c r="G485">
        <v>-5.2666143841847202E-2</v>
      </c>
      <c r="H485">
        <v>-8.55271112071717</v>
      </c>
      <c r="I485">
        <v>-31.484910574686801</v>
      </c>
      <c r="J485">
        <v>-10.0500540212677</v>
      </c>
      <c r="K485">
        <v>979.980788501436</v>
      </c>
      <c r="L485">
        <v>939.76360760040905</v>
      </c>
      <c r="M485">
        <v>19.4835776597793</v>
      </c>
      <c r="N485">
        <v>2.0343177610273901</v>
      </c>
      <c r="O485">
        <v>35.090980789814601</v>
      </c>
      <c r="P485">
        <v>42.008000000000003</v>
      </c>
      <c r="Q485">
        <v>1.9518085446479001E-2</v>
      </c>
    </row>
    <row r="486" spans="1:17" x14ac:dyDescent="0.3">
      <c r="A486" t="s">
        <v>1093</v>
      </c>
      <c r="B486" t="s">
        <v>1094</v>
      </c>
      <c r="C486" t="s">
        <v>3129</v>
      </c>
      <c r="D486" t="s">
        <v>398</v>
      </c>
      <c r="E486">
        <v>12222.532537695</v>
      </c>
      <c r="F486">
        <v>395.55</v>
      </c>
      <c r="G486">
        <v>324.391037784562</v>
      </c>
      <c r="H486">
        <v>26.620122218119</v>
      </c>
      <c r="I486">
        <v>179.95594347597901</v>
      </c>
      <c r="J486">
        <v>18.177949735432001</v>
      </c>
      <c r="K486">
        <v>289.03446113702898</v>
      </c>
      <c r="L486">
        <v>203.30893933566699</v>
      </c>
      <c r="M486">
        <v>82.397765526000299</v>
      </c>
      <c r="N486">
        <v>1.29110035816691</v>
      </c>
      <c r="O486">
        <v>2.8947035772974399</v>
      </c>
      <c r="P486">
        <v>361.28279883381902</v>
      </c>
      <c r="Q486">
        <v>0.13603950393310699</v>
      </c>
    </row>
    <row r="487" spans="1:17" x14ac:dyDescent="0.3">
      <c r="A487" t="s">
        <v>1095</v>
      </c>
      <c r="B487" t="s">
        <v>1096</v>
      </c>
      <c r="C487" t="s">
        <v>3129</v>
      </c>
      <c r="D487" t="s">
        <v>24</v>
      </c>
      <c r="E487">
        <v>12008.897477680999</v>
      </c>
      <c r="F487">
        <v>197.69</v>
      </c>
      <c r="G487">
        <v>-49.403711224001597</v>
      </c>
      <c r="H487">
        <v>-9.3195218844615901</v>
      </c>
      <c r="I487">
        <v>-33.471615191091303</v>
      </c>
      <c r="J487">
        <v>-0.22698377474849299</v>
      </c>
      <c r="K487">
        <v>218.784601715501</v>
      </c>
      <c r="L487">
        <v>233.693586718462</v>
      </c>
      <c r="M487">
        <v>18.472326033254699</v>
      </c>
      <c r="N487">
        <v>0.89593997640175005</v>
      </c>
      <c r="O487">
        <v>52.106833931913599</v>
      </c>
      <c r="P487">
        <v>0.47776365946632299</v>
      </c>
      <c r="Q487">
        <v>5.2827823019360003E-3</v>
      </c>
    </row>
    <row r="488" spans="1:17" x14ac:dyDescent="0.3">
      <c r="A488" t="s">
        <v>1097</v>
      </c>
      <c r="B488" t="s">
        <v>1098</v>
      </c>
      <c r="C488" t="s">
        <v>3128</v>
      </c>
      <c r="D488" t="s">
        <v>21</v>
      </c>
      <c r="E488">
        <v>11973.078198839999</v>
      </c>
      <c r="F488">
        <v>800.6</v>
      </c>
      <c r="G488">
        <v>-34.8172543690822</v>
      </c>
      <c r="H488">
        <v>3.3208437915775102E-2</v>
      </c>
      <c r="I488">
        <v>-13.6774346521876</v>
      </c>
      <c r="J488">
        <v>3.6267618511888</v>
      </c>
      <c r="K488">
        <v>803.581845398366</v>
      </c>
      <c r="L488">
        <v>826.61463461786298</v>
      </c>
      <c r="M488">
        <v>49.864650922110002</v>
      </c>
      <c r="N488">
        <v>0.78856292863894095</v>
      </c>
      <c r="O488">
        <v>20.0349737696727</v>
      </c>
      <c r="P488">
        <v>8.04318488529014</v>
      </c>
      <c r="Q488">
        <v>-0.140501142216546</v>
      </c>
    </row>
    <row r="489" spans="1:17" x14ac:dyDescent="0.3">
      <c r="A489" t="s">
        <v>1099</v>
      </c>
      <c r="B489" t="s">
        <v>1100</v>
      </c>
      <c r="C489" t="s">
        <v>3134</v>
      </c>
      <c r="D489" t="s">
        <v>224</v>
      </c>
      <c r="E489">
        <v>11915.93915731</v>
      </c>
      <c r="F489">
        <v>301.14999999999998</v>
      </c>
      <c r="G489">
        <v>48.0294749366848</v>
      </c>
      <c r="H489">
        <v>67.168007275150899</v>
      </c>
      <c r="I489">
        <v>-9.01891341031547</v>
      </c>
      <c r="J489">
        <v>2.8809204046103098</v>
      </c>
      <c r="K489">
        <v>251.72056648716199</v>
      </c>
      <c r="L489">
        <v>213.83819290947901</v>
      </c>
      <c r="M489">
        <v>48.865925532522098</v>
      </c>
      <c r="N489">
        <v>1.8068674554600499</v>
      </c>
      <c r="O489">
        <v>16.553212684708601</v>
      </c>
      <c r="P489">
        <v>108.48044305988201</v>
      </c>
      <c r="Q489">
        <v>9.8838292778418005E-2</v>
      </c>
    </row>
    <row r="490" spans="1:17" x14ac:dyDescent="0.3">
      <c r="A490" t="s">
        <v>1101</v>
      </c>
      <c r="B490" t="s">
        <v>1102</v>
      </c>
      <c r="C490" t="s">
        <v>3128</v>
      </c>
      <c r="D490" t="s">
        <v>287</v>
      </c>
      <c r="E490">
        <v>11859.421348669999</v>
      </c>
      <c r="F490">
        <v>881.3</v>
      </c>
      <c r="G490">
        <v>-43.176004539554697</v>
      </c>
      <c r="H490">
        <v>-2.5812441143845999</v>
      </c>
      <c r="I490">
        <v>-16.1308696908354</v>
      </c>
      <c r="J490">
        <v>1.13053621941543</v>
      </c>
      <c r="K490">
        <v>926.99618780097103</v>
      </c>
      <c r="L490">
        <v>940.933254358608</v>
      </c>
      <c r="M490">
        <v>27.167628224615001</v>
      </c>
      <c r="N490">
        <v>0.41512085687650702</v>
      </c>
      <c r="O490">
        <v>41.608986724157397</v>
      </c>
      <c r="P490">
        <v>12.6910044114826</v>
      </c>
      <c r="Q490">
        <v>9.9580703806600003E-4</v>
      </c>
    </row>
    <row r="491" spans="1:17" x14ac:dyDescent="0.3">
      <c r="A491" t="s">
        <v>1103</v>
      </c>
      <c r="B491" t="s">
        <v>1104</v>
      </c>
      <c r="C491" t="s">
        <v>3129</v>
      </c>
      <c r="D491" t="s">
        <v>24</v>
      </c>
      <c r="E491">
        <v>11731.502287456</v>
      </c>
      <c r="F491">
        <v>158.38999999999999</v>
      </c>
      <c r="G491">
        <v>-1.9897457205921001</v>
      </c>
      <c r="H491">
        <v>-4.1915030723908204</v>
      </c>
      <c r="I491">
        <v>-8.2530098223779795</v>
      </c>
      <c r="J491">
        <v>1.40823516472943</v>
      </c>
      <c r="K491">
        <v>165.25049387823901</v>
      </c>
      <c r="L491">
        <v>155.66357433157199</v>
      </c>
      <c r="M491">
        <v>20.434706545805401</v>
      </c>
      <c r="N491">
        <v>0.80809878013417302</v>
      </c>
      <c r="O491">
        <v>11.635835595681501</v>
      </c>
      <c r="P491">
        <v>27.5795408779701</v>
      </c>
      <c r="Q491">
        <v>-3.4759806042076999E-2</v>
      </c>
    </row>
    <row r="492" spans="1:17" x14ac:dyDescent="0.3">
      <c r="A492" t="s">
        <v>1105</v>
      </c>
      <c r="B492" t="s">
        <v>1106</v>
      </c>
      <c r="C492" t="s">
        <v>3128</v>
      </c>
      <c r="D492" t="s">
        <v>287</v>
      </c>
      <c r="E492">
        <v>11717.4178609399</v>
      </c>
      <c r="F492">
        <v>2153.8000000000002</v>
      </c>
      <c r="G492">
        <v>-31.189578205028901</v>
      </c>
      <c r="H492">
        <v>4.9466126623653404</v>
      </c>
      <c r="I492">
        <v>2.5083677292541</v>
      </c>
      <c r="J492">
        <v>5.7141668075391303</v>
      </c>
      <c r="K492">
        <v>2136.4557769807102</v>
      </c>
      <c r="L492">
        <v>2035.69031928291</v>
      </c>
      <c r="M492">
        <v>59.266210901744799</v>
      </c>
      <c r="N492">
        <v>0.792092249556272</v>
      </c>
      <c r="O492">
        <v>27.581483888940401</v>
      </c>
      <c r="P492">
        <v>34.612499999999997</v>
      </c>
      <c r="Q492">
        <v>3.1605751387486003E-2</v>
      </c>
    </row>
    <row r="493" spans="1:17" x14ac:dyDescent="0.3">
      <c r="A493" t="s">
        <v>1107</v>
      </c>
      <c r="B493" t="s">
        <v>1108</v>
      </c>
      <c r="C493" t="s">
        <v>3143</v>
      </c>
      <c r="D493" t="s">
        <v>482</v>
      </c>
      <c r="E493">
        <v>11710.152701999999</v>
      </c>
      <c r="F493">
        <v>2290</v>
      </c>
      <c r="G493">
        <v>-26.8470110321608</v>
      </c>
      <c r="H493">
        <v>11.447583306413501</v>
      </c>
      <c r="I493">
        <v>-5.04585998814402</v>
      </c>
      <c r="J493">
        <v>3.5789949019143301</v>
      </c>
      <c r="K493">
        <v>2212.0535821173298</v>
      </c>
      <c r="L493">
        <v>2172.97033968299</v>
      </c>
      <c r="M493">
        <v>44.831717731699499</v>
      </c>
      <c r="N493">
        <v>1.1232191274371</v>
      </c>
      <c r="O493">
        <v>19.432314410480299</v>
      </c>
      <c r="P493">
        <v>26.659292035398199</v>
      </c>
      <c r="Q493">
        <v>-0.12763814480472799</v>
      </c>
    </row>
    <row r="494" spans="1:17" x14ac:dyDescent="0.3">
      <c r="A494" t="s">
        <v>1109</v>
      </c>
      <c r="B494" t="s">
        <v>1110</v>
      </c>
      <c r="C494" t="s">
        <v>3146</v>
      </c>
      <c r="D494" t="s">
        <v>1111</v>
      </c>
      <c r="E494">
        <v>11692.301471999999</v>
      </c>
      <c r="F494">
        <v>608</v>
      </c>
      <c r="G494">
        <v>41.415769668327897</v>
      </c>
      <c r="H494">
        <v>32.770910899135202</v>
      </c>
      <c r="I494">
        <v>45.921134215402397</v>
      </c>
      <c r="J494">
        <v>16.239744262638101</v>
      </c>
      <c r="K494">
        <v>540.98751582120804</v>
      </c>
      <c r="L494">
        <v>473.291501596957</v>
      </c>
      <c r="M494">
        <v>56.479364511761801</v>
      </c>
      <c r="N494">
        <v>4.5951918389476303</v>
      </c>
      <c r="O494">
        <v>13.305921052631501</v>
      </c>
      <c r="P494">
        <v>96.382428940568403</v>
      </c>
      <c r="Q494">
        <v>4.6708642628224002E-2</v>
      </c>
    </row>
    <row r="495" spans="1:17" hidden="1" x14ac:dyDescent="0.3">
      <c r="A495" t="s">
        <v>1112</v>
      </c>
      <c r="B495" t="s">
        <v>1113</v>
      </c>
      <c r="C495" t="s">
        <v>3144</v>
      </c>
      <c r="D495" t="s">
        <v>140</v>
      </c>
      <c r="E495">
        <v>11592.116547899999</v>
      </c>
      <c r="F495">
        <v>381.5</v>
      </c>
      <c r="G495">
        <v>24.6650884502621</v>
      </c>
      <c r="H495">
        <v>-7.75548149921892</v>
      </c>
      <c r="I495">
        <v>37.1956605548638</v>
      </c>
      <c r="J495">
        <v>-2.2392358303066202</v>
      </c>
      <c r="K495">
        <v>398.87574220856197</v>
      </c>
      <c r="L495">
        <v>325.80973729088703</v>
      </c>
      <c r="M495">
        <v>23.346385251846002</v>
      </c>
      <c r="N495">
        <v>0.79574176946486197</v>
      </c>
      <c r="O495">
        <v>24.914809960681499</v>
      </c>
      <c r="P495">
        <v>86.5525672371638</v>
      </c>
      <c r="Q495">
        <v>0.15916101419037901</v>
      </c>
    </row>
    <row r="496" spans="1:17" hidden="1" x14ac:dyDescent="0.3">
      <c r="A496" t="s">
        <v>1114</v>
      </c>
      <c r="B496" t="s">
        <v>1115</v>
      </c>
      <c r="C496" t="s">
        <v>3144</v>
      </c>
      <c r="D496" t="s">
        <v>86</v>
      </c>
      <c r="E496">
        <v>11516.9498752</v>
      </c>
      <c r="F496">
        <v>87.96</v>
      </c>
      <c r="G496">
        <v>-40.79449007398</v>
      </c>
      <c r="H496">
        <v>-4.0572195951539003</v>
      </c>
      <c r="I496">
        <v>-21.082167002317998</v>
      </c>
      <c r="J496">
        <v>1.9406935852760301</v>
      </c>
      <c r="K496">
        <v>91.693971973942098</v>
      </c>
      <c r="L496">
        <v>96.622963901756606</v>
      </c>
      <c r="M496">
        <v>13.715137464591701</v>
      </c>
      <c r="N496">
        <v>1.3776411293686199</v>
      </c>
      <c r="O496">
        <v>18.2355616189177</v>
      </c>
      <c r="P496">
        <v>0.88312879917420395</v>
      </c>
    </row>
    <row r="497" spans="1:17" hidden="1" x14ac:dyDescent="0.3">
      <c r="A497" t="s">
        <v>1116</v>
      </c>
      <c r="B497" t="s">
        <v>1117</v>
      </c>
      <c r="C497" t="s">
        <v>3144</v>
      </c>
      <c r="D497" t="s">
        <v>51</v>
      </c>
      <c r="E497">
        <v>11487.21364116</v>
      </c>
      <c r="F497">
        <v>4987.8</v>
      </c>
      <c r="G497">
        <v>-26.982565543167802</v>
      </c>
      <c r="H497">
        <v>8.2391585553821205</v>
      </c>
      <c r="I497">
        <v>-9.3844789956030308</v>
      </c>
      <c r="J497">
        <v>1.74801881118769</v>
      </c>
      <c r="M497">
        <v>39.589102684023402</v>
      </c>
      <c r="O497">
        <v>7.7629415774489603</v>
      </c>
      <c r="P497">
        <v>8.4304347826086907</v>
      </c>
    </row>
    <row r="498" spans="1:17" x14ac:dyDescent="0.3">
      <c r="A498" t="s">
        <v>1118</v>
      </c>
      <c r="B498" t="s">
        <v>1119</v>
      </c>
      <c r="C498" t="s">
        <v>3133</v>
      </c>
      <c r="D498" t="s">
        <v>284</v>
      </c>
      <c r="E498">
        <v>11451.7354570649</v>
      </c>
      <c r="F498">
        <v>2234.85</v>
      </c>
      <c r="G498">
        <v>26.550077829251499</v>
      </c>
      <c r="H498">
        <v>7.9089411499108797</v>
      </c>
      <c r="I498">
        <v>21.6583926878453</v>
      </c>
      <c r="J498">
        <v>7.5996713518737096</v>
      </c>
      <c r="K498">
        <v>2123.85052122358</v>
      </c>
      <c r="L498">
        <v>1906.1765708554001</v>
      </c>
      <c r="M498">
        <v>66.165970834148695</v>
      </c>
      <c r="N498">
        <v>1.0912274325288001</v>
      </c>
      <c r="O498">
        <v>2.8704387319059501</v>
      </c>
      <c r="P498">
        <v>64.321164663063797</v>
      </c>
      <c r="Q498">
        <v>-4.9891444491356997E-2</v>
      </c>
    </row>
    <row r="499" spans="1:17" x14ac:dyDescent="0.3">
      <c r="A499" t="s">
        <v>1120</v>
      </c>
      <c r="B499" t="s">
        <v>1121</v>
      </c>
      <c r="C499" t="s">
        <v>3129</v>
      </c>
      <c r="D499" t="s">
        <v>579</v>
      </c>
      <c r="E499">
        <v>11420.527698730901</v>
      </c>
      <c r="F499">
        <v>157.51</v>
      </c>
      <c r="G499">
        <v>-24.728580108363001</v>
      </c>
      <c r="H499">
        <v>0.474166951813138</v>
      </c>
      <c r="I499">
        <v>-25.570126726651999</v>
      </c>
      <c r="J499">
        <v>-0.62377119785170698</v>
      </c>
      <c r="K499">
        <v>164.22940989705401</v>
      </c>
      <c r="L499">
        <v>164.686856529572</v>
      </c>
      <c r="M499">
        <v>33.887627486659802</v>
      </c>
      <c r="N499">
        <v>1.0720736493537499</v>
      </c>
      <c r="O499">
        <v>32.878787554538498</v>
      </c>
      <c r="P499">
        <v>19.642992783896599</v>
      </c>
      <c r="Q499">
        <v>-3.4545826686497E-2</v>
      </c>
    </row>
    <row r="500" spans="1:17" hidden="1" x14ac:dyDescent="0.3">
      <c r="A500" t="s">
        <v>1122</v>
      </c>
      <c r="B500" t="s">
        <v>1123</v>
      </c>
      <c r="C500" t="s">
        <v>3144</v>
      </c>
      <c r="D500" t="s">
        <v>117</v>
      </c>
      <c r="E500">
        <v>11391.46642106</v>
      </c>
      <c r="F500">
        <v>692.45</v>
      </c>
      <c r="G500">
        <v>17.089890221681099</v>
      </c>
      <c r="H500">
        <v>-1.64699953061482</v>
      </c>
      <c r="I500">
        <v>2.2269463916207899</v>
      </c>
      <c r="J500">
        <v>5.5953181922903203</v>
      </c>
      <c r="K500">
        <v>700.98488872764301</v>
      </c>
      <c r="L500">
        <v>644.72204631834404</v>
      </c>
      <c r="M500">
        <v>53.042172570526098</v>
      </c>
      <c r="N500">
        <v>0.49938363666139401</v>
      </c>
      <c r="O500">
        <v>19.864250126362901</v>
      </c>
      <c r="P500">
        <v>73.112499999999997</v>
      </c>
      <c r="Q500">
        <v>0.107608117842885</v>
      </c>
    </row>
    <row r="501" spans="1:17" x14ac:dyDescent="0.3">
      <c r="A501" t="s">
        <v>1124</v>
      </c>
      <c r="B501" t="s">
        <v>1125</v>
      </c>
      <c r="C501" t="s">
        <v>3140</v>
      </c>
      <c r="D501" t="s">
        <v>436</v>
      </c>
      <c r="E501">
        <v>11377.14081925</v>
      </c>
      <c r="F501">
        <v>244.25</v>
      </c>
      <c r="G501">
        <v>45.389487351396397</v>
      </c>
      <c r="H501">
        <v>-6.1794458685393101</v>
      </c>
      <c r="I501">
        <v>-2.5722217146847401</v>
      </c>
      <c r="J501">
        <v>-3.0995124377438801</v>
      </c>
      <c r="K501">
        <v>262.14047755932</v>
      </c>
      <c r="L501">
        <v>233.39914747487899</v>
      </c>
      <c r="M501">
        <v>30.897688140004899</v>
      </c>
      <c r="N501">
        <v>0.48266829781244902</v>
      </c>
      <c r="O501">
        <v>57.297850562947801</v>
      </c>
      <c r="P501">
        <v>90.077821011673095</v>
      </c>
      <c r="Q501">
        <v>9.3138624408991996E-2</v>
      </c>
    </row>
    <row r="502" spans="1:17" x14ac:dyDescent="0.3">
      <c r="A502" t="s">
        <v>1126</v>
      </c>
      <c r="B502" t="s">
        <v>1127</v>
      </c>
      <c r="C502" t="s">
        <v>3138</v>
      </c>
      <c r="D502" t="s">
        <v>325</v>
      </c>
      <c r="E502">
        <v>11370.953769</v>
      </c>
      <c r="F502">
        <v>1655.85</v>
      </c>
      <c r="G502">
        <v>61.091365632494004</v>
      </c>
      <c r="H502">
        <v>5.8516057049326804</v>
      </c>
      <c r="I502">
        <v>61.966630871393797</v>
      </c>
      <c r="J502">
        <v>4.8464112676578699</v>
      </c>
      <c r="K502">
        <v>1494.00996528577</v>
      </c>
      <c r="L502">
        <v>1206.23489896517</v>
      </c>
      <c r="M502">
        <v>62.451617260617198</v>
      </c>
      <c r="N502">
        <v>0.621702818170626</v>
      </c>
      <c r="O502">
        <v>5.6104115710964297</v>
      </c>
      <c r="P502">
        <v>101.932926829268</v>
      </c>
      <c r="Q502">
        <v>3.4845784100297997E-2</v>
      </c>
    </row>
    <row r="503" spans="1:17" x14ac:dyDescent="0.3">
      <c r="A503" t="s">
        <v>1128</v>
      </c>
      <c r="B503" t="s">
        <v>1129</v>
      </c>
      <c r="C503" t="s">
        <v>3132</v>
      </c>
      <c r="D503" t="s">
        <v>48</v>
      </c>
      <c r="E503">
        <v>11366.1829091789</v>
      </c>
      <c r="F503">
        <v>202.23</v>
      </c>
      <c r="G503">
        <v>13.064815793603399</v>
      </c>
      <c r="H503">
        <v>-7.1255680011021303</v>
      </c>
      <c r="I503">
        <v>-19.389373458741598</v>
      </c>
      <c r="J503">
        <v>-1.7717467944496099</v>
      </c>
      <c r="K503">
        <v>222.437081834666</v>
      </c>
      <c r="L503">
        <v>216.08517794478001</v>
      </c>
      <c r="M503">
        <v>32.319662986150298</v>
      </c>
      <c r="N503">
        <v>0.57610433559914898</v>
      </c>
      <c r="O503">
        <v>50.2744399940661</v>
      </c>
      <c r="P503">
        <v>73.662516101330993</v>
      </c>
      <c r="Q503">
        <v>0.10241905644471801</v>
      </c>
    </row>
    <row r="504" spans="1:17" x14ac:dyDescent="0.3">
      <c r="A504" t="s">
        <v>1130</v>
      </c>
      <c r="B504" t="s">
        <v>1131</v>
      </c>
      <c r="C504" t="s">
        <v>3129</v>
      </c>
      <c r="D504" t="s">
        <v>579</v>
      </c>
      <c r="E504">
        <v>11280.151699374999</v>
      </c>
      <c r="F504">
        <v>847.15</v>
      </c>
      <c r="G504">
        <v>-16.3848746566212</v>
      </c>
      <c r="H504">
        <v>1.9849606198824501</v>
      </c>
      <c r="I504">
        <v>-6.3491148426204997</v>
      </c>
      <c r="J504">
        <v>4.5439146636510399</v>
      </c>
      <c r="K504">
        <v>863.14004163440597</v>
      </c>
      <c r="L504">
        <v>811.91721114483096</v>
      </c>
      <c r="M504">
        <v>35.9981026200306</v>
      </c>
      <c r="N504">
        <v>0.88795345744339005</v>
      </c>
      <c r="O504">
        <v>12.347282063389001</v>
      </c>
      <c r="P504">
        <v>24.580882352941099</v>
      </c>
      <c r="Q504">
        <v>7.2072141381530003E-3</v>
      </c>
    </row>
    <row r="505" spans="1:17" x14ac:dyDescent="0.3">
      <c r="A505" t="s">
        <v>1132</v>
      </c>
      <c r="B505" t="s">
        <v>1133</v>
      </c>
      <c r="C505" t="s">
        <v>3141</v>
      </c>
      <c r="D505" t="s">
        <v>217</v>
      </c>
      <c r="E505">
        <v>11261.449238159999</v>
      </c>
      <c r="F505">
        <v>576.4</v>
      </c>
      <c r="G505">
        <v>-13.167570535184099</v>
      </c>
      <c r="H505">
        <v>13.773646082462999</v>
      </c>
      <c r="I505">
        <v>-23.981530998903899</v>
      </c>
      <c r="J505">
        <v>1.62968967505735</v>
      </c>
      <c r="K505">
        <v>553.07361373309698</v>
      </c>
      <c r="L505">
        <v>547.95525813470499</v>
      </c>
      <c r="M505">
        <v>50.7022270660472</v>
      </c>
      <c r="N505">
        <v>1.55542465588256</v>
      </c>
      <c r="O505">
        <v>23.0742539902845</v>
      </c>
      <c r="P505">
        <v>32.749884845693202</v>
      </c>
      <c r="Q505">
        <v>-2.3896018268367999E-2</v>
      </c>
    </row>
    <row r="506" spans="1:17" x14ac:dyDescent="0.3">
      <c r="A506" t="s">
        <v>1134</v>
      </c>
      <c r="B506" t="s">
        <v>1135</v>
      </c>
      <c r="C506" t="s">
        <v>3137</v>
      </c>
      <c r="D506" t="s">
        <v>77</v>
      </c>
      <c r="E506">
        <v>11252.367368310001</v>
      </c>
      <c r="F506">
        <v>363.1</v>
      </c>
      <c r="G506">
        <v>28.6547006499387</v>
      </c>
      <c r="H506">
        <v>1.3075163218126999</v>
      </c>
      <c r="I506">
        <v>51.030745828089003</v>
      </c>
      <c r="J506">
        <v>5.1629255991614702</v>
      </c>
      <c r="K506">
        <v>352.42198050099603</v>
      </c>
      <c r="L506">
        <v>288.97693125220098</v>
      </c>
      <c r="M506">
        <v>45.880125085979302</v>
      </c>
      <c r="N506">
        <v>0.24984230054016399</v>
      </c>
      <c r="O506">
        <v>6.0313963095565803</v>
      </c>
      <c r="P506">
        <v>110.43175891046</v>
      </c>
      <c r="Q506">
        <v>6.7325425779985001E-2</v>
      </c>
    </row>
    <row r="507" spans="1:17" x14ac:dyDescent="0.3">
      <c r="A507" t="s">
        <v>1136</v>
      </c>
      <c r="B507" t="s">
        <v>1137</v>
      </c>
      <c r="C507" t="s">
        <v>3139</v>
      </c>
      <c r="D507" t="s">
        <v>527</v>
      </c>
      <c r="E507">
        <v>11208.256436275</v>
      </c>
      <c r="F507">
        <v>350.45</v>
      </c>
      <c r="G507">
        <v>-4.62668818828549</v>
      </c>
      <c r="H507">
        <v>-78.121361388314995</v>
      </c>
      <c r="I507">
        <v>6.05276111246725</v>
      </c>
      <c r="J507">
        <v>-3.3508697174278499</v>
      </c>
      <c r="K507">
        <v>335.68914351567997</v>
      </c>
      <c r="L507">
        <v>308.10698121148903</v>
      </c>
      <c r="M507">
        <v>46.520004530738902</v>
      </c>
      <c r="N507">
        <v>1.99405445683113</v>
      </c>
      <c r="O507">
        <v>14.424311599372199</v>
      </c>
      <c r="P507">
        <v>44.455894476504497</v>
      </c>
      <c r="Q507">
        <v>2.9219968288462999E-2</v>
      </c>
    </row>
    <row r="508" spans="1:17" x14ac:dyDescent="0.3">
      <c r="A508" t="s">
        <v>1138</v>
      </c>
      <c r="B508" t="s">
        <v>1139</v>
      </c>
      <c r="C508" t="s">
        <v>3129</v>
      </c>
      <c r="D508" t="s">
        <v>24</v>
      </c>
      <c r="E508">
        <v>11202.329196098999</v>
      </c>
      <c r="F508">
        <v>101.73</v>
      </c>
      <c r="G508">
        <v>-32.366518447864799</v>
      </c>
      <c r="H508">
        <v>-3.8249623106659301</v>
      </c>
      <c r="I508">
        <v>-37.252479499705998</v>
      </c>
      <c r="J508">
        <v>-1.2862246566014499</v>
      </c>
      <c r="K508">
        <v>108.979635060351</v>
      </c>
      <c r="L508">
        <v>113.707745573382</v>
      </c>
      <c r="M508">
        <v>24.090754457537098</v>
      </c>
      <c r="N508">
        <v>0.59828717995298397</v>
      </c>
      <c r="O508">
        <v>49.906615550968198</v>
      </c>
      <c r="P508">
        <v>7.5369978858350999</v>
      </c>
      <c r="Q508">
        <v>0.111333386805296</v>
      </c>
    </row>
    <row r="509" spans="1:17" x14ac:dyDescent="0.3">
      <c r="A509" t="s">
        <v>1140</v>
      </c>
      <c r="B509" t="s">
        <v>1141</v>
      </c>
      <c r="C509" t="s">
        <v>3129</v>
      </c>
      <c r="D509" t="s">
        <v>579</v>
      </c>
      <c r="E509">
        <v>11127.23742609</v>
      </c>
      <c r="F509">
        <v>1247.8499999999999</v>
      </c>
      <c r="G509">
        <v>23.187974929398699</v>
      </c>
      <c r="H509">
        <v>6.2943351515652104</v>
      </c>
      <c r="I509">
        <v>19.801140197546999</v>
      </c>
      <c r="J509">
        <v>-3.9950830315197501</v>
      </c>
      <c r="K509">
        <v>1139.0300526183</v>
      </c>
      <c r="L509">
        <v>1003.65129809827</v>
      </c>
      <c r="M509">
        <v>57.1788163679728</v>
      </c>
      <c r="N509">
        <v>1.54314309382521</v>
      </c>
      <c r="O509">
        <v>9.7567816644628707</v>
      </c>
      <c r="P509">
        <v>60.670829846133998</v>
      </c>
      <c r="Q509">
        <v>7.1064131422436005E-2</v>
      </c>
    </row>
    <row r="510" spans="1:17" x14ac:dyDescent="0.3">
      <c r="A510" t="s">
        <v>1142</v>
      </c>
      <c r="B510" t="s">
        <v>1143</v>
      </c>
      <c r="C510" t="s">
        <v>3138</v>
      </c>
      <c r="D510" t="s">
        <v>111</v>
      </c>
      <c r="E510">
        <v>11106.595693499999</v>
      </c>
      <c r="F510">
        <v>803.65</v>
      </c>
      <c r="G510">
        <v>48.8808418387936</v>
      </c>
      <c r="H510">
        <v>13.5474135213873</v>
      </c>
      <c r="I510">
        <v>3.3356430697636998</v>
      </c>
      <c r="J510">
        <v>11.381864307783699</v>
      </c>
      <c r="K510">
        <v>727.68557964498996</v>
      </c>
      <c r="L510">
        <v>657.78450192167202</v>
      </c>
      <c r="M510">
        <v>75.150740365043006</v>
      </c>
      <c r="N510">
        <v>1.0821704344116401</v>
      </c>
      <c r="O510">
        <v>4.5231132955888702</v>
      </c>
      <c r="P510">
        <v>83.880562864660703</v>
      </c>
    </row>
    <row r="511" spans="1:17" x14ac:dyDescent="0.3">
      <c r="A511" t="s">
        <v>1144</v>
      </c>
      <c r="B511" t="s">
        <v>1145</v>
      </c>
      <c r="C511" t="s">
        <v>3135</v>
      </c>
      <c r="D511" t="s">
        <v>415</v>
      </c>
      <c r="E511">
        <v>11100.55129377</v>
      </c>
      <c r="F511">
        <v>405.1</v>
      </c>
      <c r="G511">
        <v>18.259981106906501</v>
      </c>
      <c r="H511">
        <v>4.25883161915716</v>
      </c>
      <c r="I511">
        <v>-15.459697421168</v>
      </c>
      <c r="J511">
        <v>1.2195953761406599</v>
      </c>
      <c r="K511">
        <v>421.65406641261097</v>
      </c>
      <c r="L511">
        <v>403.786433466473</v>
      </c>
      <c r="M511">
        <v>30.087530214828199</v>
      </c>
      <c r="N511">
        <v>0.67737178967462397</v>
      </c>
      <c r="O511">
        <v>36.744013823747203</v>
      </c>
      <c r="P511">
        <v>52.867924528301799</v>
      </c>
      <c r="Q511">
        <v>0.105038873132085</v>
      </c>
    </row>
    <row r="512" spans="1:17" hidden="1" x14ac:dyDescent="0.3">
      <c r="A512" t="s">
        <v>1146</v>
      </c>
      <c r="B512" t="s">
        <v>1147</v>
      </c>
      <c r="C512" t="s">
        <v>3141</v>
      </c>
      <c r="D512" t="s">
        <v>1148</v>
      </c>
      <c r="E512">
        <v>11087.443586989901</v>
      </c>
      <c r="F512">
        <v>1176.95</v>
      </c>
      <c r="G512">
        <v>-14.5234376103864</v>
      </c>
      <c r="H512">
        <v>1.7773333969873699</v>
      </c>
      <c r="I512">
        <v>16.3822593711667</v>
      </c>
      <c r="J512">
        <v>3.1992231355810401</v>
      </c>
      <c r="K512">
        <v>1196.9589169949199</v>
      </c>
      <c r="M512">
        <v>35.291460677691497</v>
      </c>
      <c r="N512">
        <v>1.18892135825616</v>
      </c>
      <c r="O512">
        <v>10.450741322910901</v>
      </c>
      <c r="P512">
        <v>44.730693556320702</v>
      </c>
    </row>
    <row r="513" spans="1:17" x14ac:dyDescent="0.3">
      <c r="A513" t="s">
        <v>1149</v>
      </c>
      <c r="B513" t="s">
        <v>1150</v>
      </c>
      <c r="C513" t="s">
        <v>3140</v>
      </c>
      <c r="D513" t="s">
        <v>1151</v>
      </c>
      <c r="E513">
        <v>11083.75993685</v>
      </c>
      <c r="F513">
        <v>745.75</v>
      </c>
      <c r="G513">
        <v>48.162952488823301</v>
      </c>
      <c r="H513">
        <v>-8.0104334788842806</v>
      </c>
      <c r="I513">
        <v>15.6060511319595</v>
      </c>
      <c r="J513">
        <v>-0.62262375092111899</v>
      </c>
      <c r="K513">
        <v>759.13468206164202</v>
      </c>
      <c r="L513">
        <v>635.76168391442695</v>
      </c>
      <c r="M513">
        <v>24.881449150346</v>
      </c>
      <c r="N513">
        <v>0.53765992961377096</v>
      </c>
      <c r="O513">
        <v>17.331545424069699</v>
      </c>
      <c r="P513">
        <v>86.274509803921504</v>
      </c>
      <c r="Q513">
        <v>-5.6656540572291997E-2</v>
      </c>
    </row>
    <row r="514" spans="1:17" x14ac:dyDescent="0.3">
      <c r="A514" t="s">
        <v>1152</v>
      </c>
      <c r="B514" t="s">
        <v>1153</v>
      </c>
      <c r="C514" t="s">
        <v>3132</v>
      </c>
      <c r="D514" t="s">
        <v>48</v>
      </c>
      <c r="E514">
        <v>11081.15810592</v>
      </c>
      <c r="F514">
        <v>645.04999999999995</v>
      </c>
      <c r="G514">
        <v>165.37165295731899</v>
      </c>
      <c r="H514">
        <v>18.899891812645699</v>
      </c>
      <c r="I514">
        <v>82.198708222837197</v>
      </c>
      <c r="J514">
        <v>23.183819735200402</v>
      </c>
      <c r="K514">
        <v>527.31463728399399</v>
      </c>
      <c r="L514">
        <v>424.61078338035099</v>
      </c>
      <c r="M514">
        <v>80.260862596102598</v>
      </c>
      <c r="N514">
        <v>2.4993321782320201</v>
      </c>
      <c r="O514">
        <v>7.6350670490659498</v>
      </c>
      <c r="P514">
        <v>243.11170212765899</v>
      </c>
      <c r="Q514">
        <v>0.22295027828493899</v>
      </c>
    </row>
    <row r="515" spans="1:17" x14ac:dyDescent="0.3">
      <c r="A515" t="s">
        <v>1154</v>
      </c>
      <c r="B515" t="s">
        <v>1155</v>
      </c>
      <c r="C515" t="s">
        <v>3142</v>
      </c>
      <c r="D515" t="s">
        <v>469</v>
      </c>
      <c r="E515">
        <v>11008.604958865</v>
      </c>
      <c r="F515">
        <v>1654.15</v>
      </c>
      <c r="G515">
        <v>24.5370908312239</v>
      </c>
      <c r="H515">
        <v>-18.466078071217101</v>
      </c>
      <c r="I515">
        <v>31.474425463141301</v>
      </c>
      <c r="J515">
        <v>-2.1645451456176401</v>
      </c>
      <c r="K515">
        <v>1851.8484833428299</v>
      </c>
      <c r="L515">
        <v>1546.1193222276599</v>
      </c>
      <c r="M515">
        <v>11.4226593854121</v>
      </c>
      <c r="N515">
        <v>0.313419385626453</v>
      </c>
      <c r="O515">
        <v>43.880542877006299</v>
      </c>
      <c r="P515">
        <v>84.126618979929702</v>
      </c>
      <c r="Q515">
        <v>0.18949624753146599</v>
      </c>
    </row>
    <row r="516" spans="1:17" x14ac:dyDescent="0.3">
      <c r="A516" t="s">
        <v>1156</v>
      </c>
      <c r="B516" t="s">
        <v>1157</v>
      </c>
      <c r="C516" t="s">
        <v>3132</v>
      </c>
      <c r="D516" t="s">
        <v>48</v>
      </c>
      <c r="E516">
        <v>10914.458774925</v>
      </c>
      <c r="F516">
        <v>425.45</v>
      </c>
      <c r="G516">
        <v>-14.563583413415699</v>
      </c>
      <c r="H516">
        <v>-1.52283218824365</v>
      </c>
      <c r="I516">
        <v>-12.0235473891428</v>
      </c>
      <c r="J516">
        <v>2.7620081708433899</v>
      </c>
      <c r="K516">
        <v>456.74165276671198</v>
      </c>
      <c r="L516">
        <v>441.17454198357098</v>
      </c>
      <c r="M516">
        <v>33.123268543649402</v>
      </c>
      <c r="N516">
        <v>0.53928807414295998</v>
      </c>
      <c r="O516">
        <v>35.104007521447798</v>
      </c>
      <c r="P516">
        <v>37.1976781683327</v>
      </c>
      <c r="Q516">
        <v>9.4838346744800003E-4</v>
      </c>
    </row>
    <row r="517" spans="1:17" x14ac:dyDescent="0.3">
      <c r="A517" t="s">
        <v>1158</v>
      </c>
      <c r="B517" t="s">
        <v>1159</v>
      </c>
      <c r="C517" t="s">
        <v>3129</v>
      </c>
      <c r="D517" t="s">
        <v>398</v>
      </c>
      <c r="E517">
        <v>10913.216260679999</v>
      </c>
      <c r="F517">
        <v>121.35</v>
      </c>
      <c r="G517">
        <v>55.301286879862701</v>
      </c>
      <c r="H517">
        <v>25.064020132344002</v>
      </c>
      <c r="I517">
        <v>54.448864701460998</v>
      </c>
      <c r="J517">
        <v>-0.85375348576472698</v>
      </c>
      <c r="K517">
        <v>110.673945556354</v>
      </c>
      <c r="L517">
        <v>83.388576408850099</v>
      </c>
      <c r="M517">
        <v>34.737048819668303</v>
      </c>
      <c r="N517">
        <v>0.80974089229406798</v>
      </c>
      <c r="O517">
        <v>19.9258343634116</v>
      </c>
      <c r="P517">
        <v>104.465037910699</v>
      </c>
      <c r="Q517">
        <v>0.109170557104107</v>
      </c>
    </row>
    <row r="518" spans="1:17" x14ac:dyDescent="0.3">
      <c r="A518" t="s">
        <v>1160</v>
      </c>
      <c r="B518" t="s">
        <v>1161</v>
      </c>
      <c r="C518" t="s">
        <v>3138</v>
      </c>
      <c r="D518" t="s">
        <v>83</v>
      </c>
      <c r="E518">
        <v>10843.058720479999</v>
      </c>
      <c r="F518">
        <v>1395.1</v>
      </c>
      <c r="G518">
        <v>84.469619547953897</v>
      </c>
      <c r="H518">
        <v>20.0691015135362</v>
      </c>
      <c r="I518">
        <v>62.892349806768102</v>
      </c>
      <c r="J518">
        <v>0.55420082672629201</v>
      </c>
      <c r="K518">
        <v>1213.45241763694</v>
      </c>
      <c r="L518">
        <v>951.25039760239395</v>
      </c>
      <c r="M518">
        <v>55.388906958505501</v>
      </c>
      <c r="N518">
        <v>1.3812089878984299</v>
      </c>
      <c r="O518">
        <v>10.6730700308221</v>
      </c>
      <c r="P518">
        <v>139.70790378006799</v>
      </c>
    </row>
    <row r="519" spans="1:17" hidden="1" x14ac:dyDescent="0.3">
      <c r="A519" t="s">
        <v>1162</v>
      </c>
      <c r="B519" t="s">
        <v>1163</v>
      </c>
      <c r="C519" t="s">
        <v>3144</v>
      </c>
      <c r="D519" t="s">
        <v>217</v>
      </c>
      <c r="E519">
        <v>10827.66771401</v>
      </c>
      <c r="F519">
        <v>13658.05</v>
      </c>
      <c r="G519">
        <v>44.580881040552001</v>
      </c>
      <c r="H519">
        <v>11.3914265782229</v>
      </c>
      <c r="I519">
        <v>41.787242183709303</v>
      </c>
      <c r="J519">
        <v>11.989769456505201</v>
      </c>
      <c r="K519">
        <v>12023.795613068</v>
      </c>
      <c r="L519">
        <v>10470.285923143299</v>
      </c>
      <c r="M519">
        <v>82.709075570070596</v>
      </c>
      <c r="N519">
        <v>0.88256465260397998</v>
      </c>
      <c r="O519">
        <v>1.38709405808297</v>
      </c>
      <c r="P519">
        <v>111.916989914662</v>
      </c>
      <c r="Q519">
        <v>0.16003208976917799</v>
      </c>
    </row>
    <row r="520" spans="1:17" x14ac:dyDescent="0.3">
      <c r="A520" t="s">
        <v>1164</v>
      </c>
      <c r="B520" t="s">
        <v>1165</v>
      </c>
      <c r="C520" t="s">
        <v>3131</v>
      </c>
      <c r="D520" t="s">
        <v>120</v>
      </c>
      <c r="E520">
        <v>10812.1163423</v>
      </c>
      <c r="F520">
        <v>1839.5</v>
      </c>
      <c r="G520">
        <v>50.003262294174498</v>
      </c>
      <c r="H520">
        <v>15.120235661659001</v>
      </c>
      <c r="I520">
        <v>48.706948532980199</v>
      </c>
      <c r="J520">
        <v>-9.03134023029315E-2</v>
      </c>
      <c r="K520">
        <v>1699.52995122111</v>
      </c>
      <c r="L520">
        <v>1372.9562435913899</v>
      </c>
      <c r="M520">
        <v>42.430863790883002</v>
      </c>
      <c r="N520">
        <v>1.2115405070899701</v>
      </c>
      <c r="O520">
        <v>19.597716770861599</v>
      </c>
      <c r="P520">
        <v>90.997819541065297</v>
      </c>
      <c r="Q520">
        <v>0.16541715490579301</v>
      </c>
    </row>
    <row r="521" spans="1:17" x14ac:dyDescent="0.3">
      <c r="A521" t="s">
        <v>1166</v>
      </c>
      <c r="B521" t="s">
        <v>1167</v>
      </c>
      <c r="C521" t="s">
        <v>3131</v>
      </c>
      <c r="D521" t="s">
        <v>984</v>
      </c>
      <c r="E521">
        <v>10808.471067294</v>
      </c>
      <c r="F521">
        <v>50.78</v>
      </c>
      <c r="G521">
        <v>-33.608112761790501</v>
      </c>
      <c r="H521">
        <v>8.67941874824532</v>
      </c>
      <c r="I521">
        <v>5.3642307352295502</v>
      </c>
      <c r="J521">
        <v>8.4905116286809701</v>
      </c>
      <c r="K521">
        <v>48.508050381447497</v>
      </c>
      <c r="L521">
        <v>47.176829410889297</v>
      </c>
      <c r="M521">
        <v>53.789223618123799</v>
      </c>
      <c r="N521">
        <v>2.7188948164018698</v>
      </c>
      <c r="O521">
        <v>11.2642772745175</v>
      </c>
      <c r="P521">
        <v>38.9329685362517</v>
      </c>
      <c r="Q521">
        <v>5.2314681787016003E-2</v>
      </c>
    </row>
    <row r="522" spans="1:17" x14ac:dyDescent="0.3">
      <c r="A522" t="s">
        <v>1168</v>
      </c>
      <c r="B522" t="s">
        <v>1169</v>
      </c>
      <c r="C522" t="s">
        <v>3141</v>
      </c>
      <c r="D522" t="s">
        <v>271</v>
      </c>
      <c r="E522">
        <v>10756.922399999999</v>
      </c>
      <c r="F522">
        <v>5300</v>
      </c>
      <c r="G522">
        <v>43.939502508206402</v>
      </c>
      <c r="H522">
        <v>-2.3522847150375101</v>
      </c>
      <c r="I522">
        <v>43.266771607853997</v>
      </c>
      <c r="J522">
        <v>-2.8401976534313098</v>
      </c>
      <c r="K522">
        <v>5320.9804711405905</v>
      </c>
      <c r="L522">
        <v>4560.8697687630802</v>
      </c>
      <c r="M522">
        <v>37.172391053241903</v>
      </c>
      <c r="N522">
        <v>1.9320668323832899</v>
      </c>
      <c r="O522">
        <v>13.188679245283</v>
      </c>
      <c r="P522">
        <v>77.962829273206495</v>
      </c>
      <c r="Q522">
        <v>0.176193313716967</v>
      </c>
    </row>
    <row r="523" spans="1:17" hidden="1" x14ac:dyDescent="0.3">
      <c r="A523" t="s">
        <v>1170</v>
      </c>
      <c r="B523" t="s">
        <v>1171</v>
      </c>
      <c r="C523" t="s">
        <v>3144</v>
      </c>
      <c r="D523" t="s">
        <v>745</v>
      </c>
      <c r="E523">
        <v>10739.054693185</v>
      </c>
      <c r="F523">
        <v>116.93</v>
      </c>
      <c r="G523">
        <v>28.167049557111099</v>
      </c>
      <c r="H523">
        <v>0.90057454694640204</v>
      </c>
      <c r="I523">
        <v>2.0361569856567701</v>
      </c>
      <c r="J523">
        <v>2.5825449672488099</v>
      </c>
      <c r="K523">
        <v>116.83454687626001</v>
      </c>
      <c r="L523">
        <v>105.738539286673</v>
      </c>
      <c r="M523">
        <v>54.041415573722702</v>
      </c>
      <c r="N523">
        <v>1.8832124612752501</v>
      </c>
      <c r="O523">
        <v>6.0463525186008598</v>
      </c>
      <c r="P523">
        <v>63.424178895876999</v>
      </c>
      <c r="Q523">
        <v>2.1133606920337E-2</v>
      </c>
    </row>
    <row r="524" spans="1:17" x14ac:dyDescent="0.3">
      <c r="A524" t="s">
        <v>1172</v>
      </c>
      <c r="B524" t="s">
        <v>1173</v>
      </c>
      <c r="C524" t="s">
        <v>3138</v>
      </c>
      <c r="D524" t="s">
        <v>325</v>
      </c>
      <c r="E524">
        <v>10708.110997919999</v>
      </c>
      <c r="F524">
        <v>928.9</v>
      </c>
      <c r="G524">
        <v>-41.884604732695401</v>
      </c>
      <c r="H524">
        <v>-2.3215539943741801</v>
      </c>
      <c r="I524">
        <v>-16.172642310482601</v>
      </c>
      <c r="J524">
        <v>1.49970712023738</v>
      </c>
      <c r="K524">
        <v>981.45962087893895</v>
      </c>
      <c r="L524">
        <v>994.38237417958703</v>
      </c>
      <c r="M524">
        <v>22.5676139267187</v>
      </c>
      <c r="N524">
        <v>0.69304001494732104</v>
      </c>
      <c r="O524">
        <v>23.5870384325546</v>
      </c>
      <c r="P524">
        <v>13.2597695543498</v>
      </c>
      <c r="Q524">
        <v>-5.9624429221961997E-2</v>
      </c>
    </row>
    <row r="525" spans="1:17" x14ac:dyDescent="0.3">
      <c r="A525" t="s">
        <v>1174</v>
      </c>
      <c r="B525" t="s">
        <v>1175</v>
      </c>
      <c r="C525" t="s">
        <v>3141</v>
      </c>
      <c r="D525" t="s">
        <v>117</v>
      </c>
      <c r="E525">
        <v>10630.925018849999</v>
      </c>
      <c r="F525">
        <v>348.85</v>
      </c>
      <c r="G525">
        <v>-25.3234674571456</v>
      </c>
      <c r="H525">
        <v>7.7447115987496504</v>
      </c>
      <c r="I525">
        <v>-8.1980544532632997</v>
      </c>
      <c r="J525">
        <v>5.0974666686750503</v>
      </c>
      <c r="K525">
        <v>353.44883246449001</v>
      </c>
      <c r="L525">
        <v>341.87217170594897</v>
      </c>
      <c r="M525">
        <v>43.945224621670903</v>
      </c>
      <c r="N525">
        <v>0.71227299761572305</v>
      </c>
      <c r="O525">
        <v>22.6315035115379</v>
      </c>
      <c r="P525">
        <v>37.994462025316402</v>
      </c>
      <c r="Q525">
        <v>0.15020540028329901</v>
      </c>
    </row>
    <row r="526" spans="1:17" hidden="1" x14ac:dyDescent="0.3">
      <c r="A526" t="s">
        <v>1176</v>
      </c>
      <c r="B526" t="s">
        <v>1177</v>
      </c>
      <c r="C526" t="s">
        <v>3144</v>
      </c>
      <c r="D526" t="s">
        <v>745</v>
      </c>
      <c r="E526">
        <v>10625.948094249999</v>
      </c>
      <c r="F526">
        <v>529.88</v>
      </c>
      <c r="G526">
        <v>-9.4730353668427103</v>
      </c>
      <c r="H526">
        <v>2.0909570190465101</v>
      </c>
      <c r="I526">
        <v>-2.83230649628028</v>
      </c>
      <c r="J526">
        <v>0.50985772911008898</v>
      </c>
      <c r="K526">
        <v>532.76620082104398</v>
      </c>
      <c r="L526">
        <v>505.41508066190499</v>
      </c>
      <c r="M526">
        <v>77.9215973242584</v>
      </c>
      <c r="N526">
        <v>1.40837650676001</v>
      </c>
      <c r="O526">
        <v>5.4540650713368999</v>
      </c>
      <c r="P526">
        <v>23.199255986979701</v>
      </c>
      <c r="Q526">
        <v>-1.3416788414562999E-2</v>
      </c>
    </row>
    <row r="527" spans="1:17" x14ac:dyDescent="0.3">
      <c r="A527" t="s">
        <v>1178</v>
      </c>
      <c r="B527" t="s">
        <v>1179</v>
      </c>
      <c r="C527" t="s">
        <v>3136</v>
      </c>
      <c r="D527" t="s">
        <v>130</v>
      </c>
      <c r="E527">
        <v>10624.38</v>
      </c>
      <c r="F527">
        <v>334.1</v>
      </c>
      <c r="G527">
        <v>-25.775066731066499</v>
      </c>
      <c r="H527">
        <v>-4.4879859900830503</v>
      </c>
      <c r="I527">
        <v>-25.216769712872999</v>
      </c>
      <c r="J527">
        <v>-0.47217269357402503</v>
      </c>
      <c r="K527">
        <v>370.69927925820599</v>
      </c>
      <c r="L527">
        <v>371.87863382974098</v>
      </c>
      <c r="M527">
        <v>11.004394648985899</v>
      </c>
      <c r="N527">
        <v>0.54307456162243195</v>
      </c>
      <c r="O527">
        <v>51.451661179287598</v>
      </c>
      <c r="P527">
        <v>8.7919244545750601</v>
      </c>
      <c r="Q527">
        <v>0.13456216344730401</v>
      </c>
    </row>
    <row r="528" spans="1:17" hidden="1" x14ac:dyDescent="0.3">
      <c r="A528" t="s">
        <v>1180</v>
      </c>
      <c r="B528" t="s">
        <v>1181</v>
      </c>
      <c r="C528" t="s">
        <v>3144</v>
      </c>
      <c r="D528" t="s">
        <v>103</v>
      </c>
      <c r="E528">
        <v>10587.46410598</v>
      </c>
      <c r="F528">
        <v>806.6</v>
      </c>
      <c r="G528">
        <v>153.72225609428901</v>
      </c>
      <c r="H528">
        <v>-5.4897457381612096</v>
      </c>
      <c r="I528">
        <v>-14.104080073754799</v>
      </c>
      <c r="J528">
        <v>-3.13029362865029</v>
      </c>
      <c r="K528">
        <v>881.13436157780598</v>
      </c>
      <c r="L528">
        <v>788.10634716299899</v>
      </c>
      <c r="M528">
        <v>34.394617619797401</v>
      </c>
      <c r="N528">
        <v>0.83110747040303701</v>
      </c>
      <c r="O528">
        <v>38.606496404661499</v>
      </c>
      <c r="P528">
        <v>211.42857142857099</v>
      </c>
      <c r="Q528">
        <v>0.28762234661615699</v>
      </c>
    </row>
    <row r="529" spans="1:17" hidden="1" x14ac:dyDescent="0.3">
      <c r="A529" t="s">
        <v>1182</v>
      </c>
      <c r="B529" t="s">
        <v>1183</v>
      </c>
      <c r="C529" t="s">
        <v>3144</v>
      </c>
      <c r="D529" t="s">
        <v>57</v>
      </c>
      <c r="E529">
        <v>10452.334828667999</v>
      </c>
      <c r="F529">
        <v>146.22</v>
      </c>
      <c r="G529">
        <v>291.47066807251099</v>
      </c>
      <c r="H529">
        <v>5.9878324914457002</v>
      </c>
      <c r="I529">
        <v>174.76144346626799</v>
      </c>
      <c r="J529">
        <v>-4.1181891371991197</v>
      </c>
      <c r="K529">
        <v>130.16320146713599</v>
      </c>
      <c r="L529">
        <v>87.423119624663798</v>
      </c>
      <c r="M529">
        <v>42.935303706964604</v>
      </c>
      <c r="N529">
        <v>0.88697816912449701</v>
      </c>
      <c r="O529">
        <v>15.750239365339899</v>
      </c>
      <c r="P529">
        <v>392.32323232323199</v>
      </c>
      <c r="Q529">
        <v>0.121266258797191</v>
      </c>
    </row>
    <row r="530" spans="1:17" hidden="1" x14ac:dyDescent="0.3">
      <c r="A530" t="s">
        <v>1184</v>
      </c>
      <c r="B530" t="s">
        <v>1185</v>
      </c>
      <c r="C530" t="s">
        <v>3141</v>
      </c>
      <c r="D530" t="s">
        <v>1186</v>
      </c>
      <c r="E530">
        <v>10367.4607875</v>
      </c>
      <c r="F530">
        <v>1142.25</v>
      </c>
      <c r="G530">
        <v>-7.1793243151981896</v>
      </c>
      <c r="H530">
        <v>-3.1116329486257999</v>
      </c>
      <c r="I530">
        <v>-25.602704795992199</v>
      </c>
      <c r="J530">
        <v>2.44427503976654</v>
      </c>
      <c r="K530">
        <v>1193.5267420089299</v>
      </c>
      <c r="M530">
        <v>44.725438536758602</v>
      </c>
      <c r="N530">
        <v>0.87069033995798295</v>
      </c>
      <c r="O530">
        <v>31.9238345370978</v>
      </c>
      <c r="P530">
        <v>42.505146279084201</v>
      </c>
    </row>
    <row r="531" spans="1:17" x14ac:dyDescent="0.3">
      <c r="A531" t="s">
        <v>1187</v>
      </c>
      <c r="B531" t="s">
        <v>1188</v>
      </c>
      <c r="C531" t="s">
        <v>3140</v>
      </c>
      <c r="D531" t="s">
        <v>95</v>
      </c>
      <c r="E531">
        <v>10359.63383139</v>
      </c>
      <c r="F531">
        <v>214.29</v>
      </c>
      <c r="G531">
        <v>45.446974311915</v>
      </c>
      <c r="H531">
        <v>-2.7208705455572102</v>
      </c>
      <c r="I531">
        <v>-13.4772354828223</v>
      </c>
      <c r="J531">
        <v>4.6075039208914399</v>
      </c>
      <c r="K531">
        <v>222.60163162956599</v>
      </c>
      <c r="L531">
        <v>200.42408580665199</v>
      </c>
      <c r="M531">
        <v>31.543148026028</v>
      </c>
      <c r="N531">
        <v>0.34934787708847298</v>
      </c>
      <c r="O531">
        <v>16.9863269401278</v>
      </c>
      <c r="P531">
        <v>84.335483870967707</v>
      </c>
      <c r="Q531">
        <v>7.6509056395412001E-2</v>
      </c>
    </row>
    <row r="532" spans="1:17" hidden="1" x14ac:dyDescent="0.3">
      <c r="A532" t="s">
        <v>1189</v>
      </c>
      <c r="B532" t="s">
        <v>1190</v>
      </c>
      <c r="C532" t="s">
        <v>3144</v>
      </c>
      <c r="D532" t="s">
        <v>482</v>
      </c>
      <c r="E532">
        <v>10300.491824799999</v>
      </c>
      <c r="F532">
        <v>2905.25</v>
      </c>
      <c r="G532">
        <v>-18.602266800648898</v>
      </c>
      <c r="H532">
        <v>3.0643882587400402</v>
      </c>
      <c r="I532">
        <v>4.3581483144537998</v>
      </c>
      <c r="J532">
        <v>2.53268608155205</v>
      </c>
      <c r="K532">
        <v>2970.7271840110102</v>
      </c>
      <c r="L532">
        <v>2777.1188954806698</v>
      </c>
      <c r="M532">
        <v>31.283145399538199</v>
      </c>
      <c r="N532">
        <v>0.75426393925056101</v>
      </c>
      <c r="O532">
        <v>15.9969021598829</v>
      </c>
      <c r="P532">
        <v>29.294615042278501</v>
      </c>
      <c r="Q532">
        <v>-7.289675061334E-2</v>
      </c>
    </row>
    <row r="533" spans="1:17" x14ac:dyDescent="0.3">
      <c r="A533" t="s">
        <v>1191</v>
      </c>
      <c r="B533" t="s">
        <v>1192</v>
      </c>
      <c r="C533" t="s">
        <v>3138</v>
      </c>
      <c r="D533" t="s">
        <v>738</v>
      </c>
      <c r="E533">
        <v>10294.946201610001</v>
      </c>
      <c r="F533">
        <v>7982.1</v>
      </c>
      <c r="G533">
        <v>-32.507527906446299</v>
      </c>
      <c r="H533">
        <v>-8.8526475986175797</v>
      </c>
      <c r="I533">
        <v>-4.6103432726083904</v>
      </c>
      <c r="J533">
        <v>4.3403651832221302</v>
      </c>
      <c r="K533">
        <v>8696.3274065177193</v>
      </c>
      <c r="L533">
        <v>8271.1705863748593</v>
      </c>
      <c r="M533">
        <v>21.559123679418299</v>
      </c>
      <c r="N533">
        <v>0.465696997905515</v>
      </c>
      <c r="O533">
        <v>35.176833164204901</v>
      </c>
      <c r="P533">
        <v>21.102378929481699</v>
      </c>
      <c r="Q533">
        <v>3.4003806394232998E-2</v>
      </c>
    </row>
    <row r="534" spans="1:17" hidden="1" x14ac:dyDescent="0.3">
      <c r="A534" t="s">
        <v>1193</v>
      </c>
      <c r="B534" t="s">
        <v>1194</v>
      </c>
      <c r="C534" t="s">
        <v>3144</v>
      </c>
      <c r="D534" t="s">
        <v>83</v>
      </c>
      <c r="E534">
        <v>10270.4066414399</v>
      </c>
      <c r="F534">
        <v>756.8</v>
      </c>
      <c r="G534">
        <v>-33.302779377468397</v>
      </c>
      <c r="H534">
        <v>-6.5525392852308597</v>
      </c>
      <c r="I534">
        <v>-15.7046928299036</v>
      </c>
      <c r="J534">
        <v>3.1711981048148301</v>
      </c>
      <c r="O534">
        <v>12.050739957716701</v>
      </c>
      <c r="P534">
        <v>11.114373807076699</v>
      </c>
    </row>
    <row r="535" spans="1:17" x14ac:dyDescent="0.3">
      <c r="A535" t="s">
        <v>1195</v>
      </c>
      <c r="B535" t="s">
        <v>1196</v>
      </c>
      <c r="C535" t="s">
        <v>3129</v>
      </c>
      <c r="D535" t="s">
        <v>227</v>
      </c>
      <c r="E535">
        <v>10199.7074844</v>
      </c>
      <c r="F535">
        <v>2463.3000000000002</v>
      </c>
      <c r="G535">
        <v>90.258254279407893</v>
      </c>
      <c r="H535">
        <v>7.1655232999977301</v>
      </c>
      <c r="I535">
        <v>75.051640279079194</v>
      </c>
      <c r="J535">
        <v>5.3194584261661699</v>
      </c>
      <c r="K535">
        <v>2338.9360522224802</v>
      </c>
      <c r="L535">
        <v>1843.22726645992</v>
      </c>
      <c r="M535">
        <v>48.702792553358798</v>
      </c>
      <c r="N535">
        <v>0.647043947646054</v>
      </c>
      <c r="O535">
        <v>15.5786952462144</v>
      </c>
      <c r="P535">
        <v>125.56659493612899</v>
      </c>
      <c r="Q535">
        <v>0.175324681640396</v>
      </c>
    </row>
    <row r="536" spans="1:17" hidden="1" x14ac:dyDescent="0.3">
      <c r="A536" t="s">
        <v>1197</v>
      </c>
      <c r="B536" t="s">
        <v>1198</v>
      </c>
      <c r="C536" t="s">
        <v>3144</v>
      </c>
      <c r="D536" t="s">
        <v>77</v>
      </c>
      <c r="E536">
        <v>10158.742497560001</v>
      </c>
      <c r="F536">
        <v>201.82</v>
      </c>
      <c r="G536">
        <v>27.990800863258801</v>
      </c>
      <c r="H536">
        <v>14.601982086481</v>
      </c>
      <c r="I536">
        <v>-1.8049860075791799</v>
      </c>
      <c r="J536">
        <v>-2.36609088466744</v>
      </c>
      <c r="K536">
        <v>188.317453623755</v>
      </c>
      <c r="L536">
        <v>169.36934059502099</v>
      </c>
      <c r="M536">
        <v>45.175157668938397</v>
      </c>
      <c r="N536">
        <v>2.60259917123367</v>
      </c>
      <c r="O536">
        <v>21.890793776632599</v>
      </c>
      <c r="P536">
        <v>68.183333333333294</v>
      </c>
      <c r="Q536">
        <v>4.9338928286024999E-2</v>
      </c>
    </row>
    <row r="537" spans="1:17" x14ac:dyDescent="0.3">
      <c r="A537" t="s">
        <v>1199</v>
      </c>
      <c r="B537" t="s">
        <v>1200</v>
      </c>
      <c r="C537" t="s">
        <v>3139</v>
      </c>
      <c r="D537" t="s">
        <v>125</v>
      </c>
      <c r="E537">
        <v>10152.959267980001</v>
      </c>
      <c r="F537">
        <v>1193.9000000000001</v>
      </c>
      <c r="G537">
        <v>35.363116173045398</v>
      </c>
      <c r="H537">
        <v>-3.48158150615438</v>
      </c>
      <c r="I537">
        <v>20.862738527868</v>
      </c>
      <c r="J537">
        <v>8.3502663722266295</v>
      </c>
      <c r="K537">
        <v>1189.95845759809</v>
      </c>
      <c r="L537">
        <v>1035.4390313056599</v>
      </c>
      <c r="M537">
        <v>55.549247851608797</v>
      </c>
      <c r="N537">
        <v>0.46041095226687201</v>
      </c>
      <c r="O537">
        <v>15.9184186280257</v>
      </c>
      <c r="P537">
        <v>71.537356321838999</v>
      </c>
      <c r="Q537">
        <v>6.2976101142090003E-3</v>
      </c>
    </row>
    <row r="538" spans="1:17" x14ac:dyDescent="0.3">
      <c r="A538" t="s">
        <v>1201</v>
      </c>
      <c r="B538" t="s">
        <v>1202</v>
      </c>
      <c r="C538" t="s">
        <v>3133</v>
      </c>
      <c r="D538" t="s">
        <v>284</v>
      </c>
      <c r="E538">
        <v>10151.3949484</v>
      </c>
      <c r="F538">
        <v>989.2</v>
      </c>
      <c r="G538">
        <v>68.134389987297595</v>
      </c>
      <c r="H538">
        <v>11.371042683091799</v>
      </c>
      <c r="I538">
        <v>39.677531285016997</v>
      </c>
      <c r="J538">
        <v>12.579211757807901</v>
      </c>
      <c r="K538">
        <v>886.61409626831005</v>
      </c>
      <c r="L538">
        <v>756.36710403673806</v>
      </c>
      <c r="M538">
        <v>71.389289568210202</v>
      </c>
      <c r="N538">
        <v>1.17183259439733</v>
      </c>
      <c r="O538">
        <v>0.63182369591590004</v>
      </c>
      <c r="P538">
        <v>102.767244029927</v>
      </c>
      <c r="Q538">
        <v>4.7957073555075003E-2</v>
      </c>
    </row>
    <row r="539" spans="1:17" hidden="1" x14ac:dyDescent="0.3">
      <c r="A539" t="s">
        <v>1203</v>
      </c>
      <c r="B539" t="s">
        <v>1204</v>
      </c>
      <c r="C539" t="s">
        <v>3144</v>
      </c>
      <c r="D539" t="s">
        <v>161</v>
      </c>
      <c r="E539">
        <v>10141.853116275001</v>
      </c>
      <c r="F539">
        <v>675.75</v>
      </c>
      <c r="G539">
        <v>295.23175490675999</v>
      </c>
      <c r="H539">
        <v>-4.2271532339836204</v>
      </c>
      <c r="I539">
        <v>41.212355703564597</v>
      </c>
      <c r="J539">
        <v>11.1691503357783</v>
      </c>
      <c r="K539">
        <v>681.31216675320297</v>
      </c>
      <c r="L539">
        <v>557.27174345669596</v>
      </c>
      <c r="M539">
        <v>60.682219411784402</v>
      </c>
      <c r="N539">
        <v>1.35980870111712</v>
      </c>
      <c r="O539">
        <v>25.149833518312899</v>
      </c>
      <c r="P539">
        <v>375.88028169014001</v>
      </c>
      <c r="Q539">
        <v>0.24961904236360999</v>
      </c>
    </row>
    <row r="540" spans="1:17" hidden="1" x14ac:dyDescent="0.3">
      <c r="A540" t="s">
        <v>1205</v>
      </c>
      <c r="B540" t="s">
        <v>1206</v>
      </c>
      <c r="C540" t="s">
        <v>3144</v>
      </c>
      <c r="D540" t="s">
        <v>398</v>
      </c>
      <c r="E540">
        <v>10124.842304760001</v>
      </c>
      <c r="F540">
        <v>8962.9500000000007</v>
      </c>
      <c r="G540">
        <v>34.076006833323902</v>
      </c>
      <c r="H540">
        <v>-8.2446784577136292</v>
      </c>
      <c r="I540">
        <v>-11.0701768433268</v>
      </c>
      <c r="J540">
        <v>5.6857594671654201</v>
      </c>
      <c r="K540">
        <v>9405.7461647995697</v>
      </c>
      <c r="L540">
        <v>8556.5120179783808</v>
      </c>
      <c r="M540">
        <v>30.757377274327201</v>
      </c>
      <c r="N540">
        <v>0.40002677475735299</v>
      </c>
      <c r="O540">
        <v>28.2936979454309</v>
      </c>
      <c r="P540">
        <v>65.980555555555497</v>
      </c>
      <c r="Q540">
        <v>0.14994127427456999</v>
      </c>
    </row>
    <row r="541" spans="1:17" x14ac:dyDescent="0.3">
      <c r="A541" t="s">
        <v>1207</v>
      </c>
      <c r="B541" t="s">
        <v>1208</v>
      </c>
      <c r="C541" t="s">
        <v>3131</v>
      </c>
      <c r="D541" t="s">
        <v>984</v>
      </c>
      <c r="E541">
        <v>10113.086121599999</v>
      </c>
      <c r="F541">
        <v>462</v>
      </c>
      <c r="G541">
        <v>-6.1228123165061197</v>
      </c>
      <c r="H541">
        <v>4.95966813475746</v>
      </c>
      <c r="I541">
        <v>27.344048348698699</v>
      </c>
      <c r="J541">
        <v>2.3983922110846199</v>
      </c>
      <c r="K541">
        <v>450.66699507401</v>
      </c>
      <c r="L541">
        <v>390.43957046807401</v>
      </c>
      <c r="M541">
        <v>36.916098634388199</v>
      </c>
      <c r="N541">
        <v>0.71646731318624801</v>
      </c>
      <c r="O541">
        <v>12.1212121212121</v>
      </c>
      <c r="P541">
        <v>72.710280373831694</v>
      </c>
      <c r="Q541">
        <v>9.2705543140914004E-2</v>
      </c>
    </row>
    <row r="542" spans="1:17" x14ac:dyDescent="0.3">
      <c r="A542" t="s">
        <v>1209</v>
      </c>
      <c r="B542" t="s">
        <v>1210</v>
      </c>
      <c r="C542" t="s">
        <v>3139</v>
      </c>
      <c r="D542" t="s">
        <v>865</v>
      </c>
      <c r="E542">
        <v>10102.573710864001</v>
      </c>
      <c r="F542">
        <v>73.16</v>
      </c>
      <c r="G542">
        <v>2.8188267302129</v>
      </c>
      <c r="H542">
        <v>-5.6133557996963601</v>
      </c>
      <c r="I542">
        <v>-16.581695348737899</v>
      </c>
      <c r="J542">
        <v>-1.8366001152695299</v>
      </c>
      <c r="K542">
        <v>78.657751150419699</v>
      </c>
      <c r="L542">
        <v>74.903127688310704</v>
      </c>
      <c r="M542">
        <v>21.056784479164001</v>
      </c>
      <c r="N542">
        <v>0.43394225122635</v>
      </c>
      <c r="O542">
        <v>29.647348277747302</v>
      </c>
      <c r="P542">
        <v>51.469979296066199</v>
      </c>
      <c r="Q542">
        <v>5.3712064507811998E-2</v>
      </c>
    </row>
    <row r="543" spans="1:17" x14ac:dyDescent="0.3">
      <c r="A543" t="s">
        <v>1211</v>
      </c>
      <c r="B543" t="s">
        <v>1212</v>
      </c>
      <c r="C543" t="s">
        <v>3132</v>
      </c>
      <c r="D543" t="s">
        <v>48</v>
      </c>
      <c r="E543">
        <v>9869.8159551000008</v>
      </c>
      <c r="F543">
        <v>6243.5</v>
      </c>
      <c r="G543">
        <v>23.628899735838601</v>
      </c>
      <c r="H543">
        <v>-1.0827708104099101</v>
      </c>
      <c r="I543">
        <v>6.7060075030739297</v>
      </c>
      <c r="J543">
        <v>0.48993914688705598</v>
      </c>
      <c r="K543">
        <v>6296.92320643317</v>
      </c>
      <c r="L543">
        <v>5368.9495302738796</v>
      </c>
      <c r="M543">
        <v>28.5135211964867</v>
      </c>
      <c r="N543">
        <v>0.51497996882322905</v>
      </c>
      <c r="O543">
        <v>19.324097060943298</v>
      </c>
      <c r="P543">
        <v>85.545104682090297</v>
      </c>
      <c r="Q543">
        <v>0.20426562353090899</v>
      </c>
    </row>
    <row r="544" spans="1:17" x14ac:dyDescent="0.3">
      <c r="A544" t="s">
        <v>1213</v>
      </c>
      <c r="B544" t="s">
        <v>1214</v>
      </c>
      <c r="C544" t="s">
        <v>3142</v>
      </c>
      <c r="D544" t="s">
        <v>135</v>
      </c>
      <c r="E544">
        <v>9867.3801225749994</v>
      </c>
      <c r="F544">
        <v>183.25</v>
      </c>
      <c r="G544">
        <v>-16.347361906980801</v>
      </c>
      <c r="H544">
        <v>-3.7094297929657598</v>
      </c>
      <c r="I544">
        <v>-25.151501574528201</v>
      </c>
      <c r="J544">
        <v>0.86075827162229002</v>
      </c>
      <c r="K544">
        <v>195.236061590579</v>
      </c>
      <c r="L544">
        <v>196.84754644777601</v>
      </c>
      <c r="M544">
        <v>35.566610280792403</v>
      </c>
      <c r="N544">
        <v>0.63936402600682696</v>
      </c>
      <c r="O544">
        <v>55.470668485675297</v>
      </c>
      <c r="P544">
        <v>35.189966801918096</v>
      </c>
      <c r="Q544">
        <v>0.14093132849064799</v>
      </c>
    </row>
    <row r="545" spans="1:17" x14ac:dyDescent="0.3">
      <c r="A545" t="s">
        <v>1215</v>
      </c>
      <c r="B545" t="s">
        <v>1216</v>
      </c>
      <c r="C545" t="s">
        <v>3138</v>
      </c>
      <c r="D545" t="s">
        <v>469</v>
      </c>
      <c r="E545">
        <v>9821.6608527299995</v>
      </c>
      <c r="F545">
        <v>321.7</v>
      </c>
      <c r="G545">
        <v>-17.502298779700201</v>
      </c>
      <c r="H545">
        <v>19.134383332353099</v>
      </c>
      <c r="I545">
        <v>24.720702237147801</v>
      </c>
      <c r="J545">
        <v>-4.6712237453042498</v>
      </c>
      <c r="K545">
        <v>312.42448709470602</v>
      </c>
      <c r="L545">
        <v>290.410967206127</v>
      </c>
      <c r="M545">
        <v>35.253612812520302</v>
      </c>
      <c r="N545">
        <v>1.0087904013448199</v>
      </c>
      <c r="O545">
        <v>15.604600559527499</v>
      </c>
      <c r="P545">
        <v>51.032863849765199</v>
      </c>
      <c r="Q545">
        <v>-4.9325661648611997E-2</v>
      </c>
    </row>
    <row r="546" spans="1:17" hidden="1" x14ac:dyDescent="0.3">
      <c r="A546" t="s">
        <v>1217</v>
      </c>
      <c r="B546" t="s">
        <v>1218</v>
      </c>
      <c r="C546" t="s">
        <v>3144</v>
      </c>
      <c r="D546" t="s">
        <v>271</v>
      </c>
      <c r="E546">
        <v>9813.3468659999999</v>
      </c>
      <c r="F546">
        <v>81.5</v>
      </c>
      <c r="G546">
        <v>30.945658784794698</v>
      </c>
      <c r="H546">
        <v>-1.29228453957755</v>
      </c>
      <c r="I546">
        <v>44.282422809813397</v>
      </c>
      <c r="J546">
        <v>0.177069138282758</v>
      </c>
      <c r="K546">
        <v>83.160274257480097</v>
      </c>
      <c r="L546">
        <v>68.158215274930797</v>
      </c>
      <c r="M546">
        <v>37.543966933053902</v>
      </c>
      <c r="N546">
        <v>0.32199199557007102</v>
      </c>
      <c r="O546">
        <v>28.834355828220801</v>
      </c>
      <c r="P546">
        <v>98.538367844092505</v>
      </c>
      <c r="Q546">
        <v>8.9505933611529004E-2</v>
      </c>
    </row>
    <row r="547" spans="1:17" x14ac:dyDescent="0.3">
      <c r="A547" t="s">
        <v>1219</v>
      </c>
      <c r="B547" t="s">
        <v>1220</v>
      </c>
      <c r="C547" t="s">
        <v>3138</v>
      </c>
      <c r="D547" t="s">
        <v>1221</v>
      </c>
      <c r="E547">
        <v>9790.9129905749996</v>
      </c>
      <c r="F547">
        <v>900.75</v>
      </c>
      <c r="G547">
        <v>-47.4212909290382</v>
      </c>
      <c r="H547">
        <v>-0.98190202819123495</v>
      </c>
      <c r="I547">
        <v>-15.987502890028299</v>
      </c>
      <c r="J547">
        <v>4.1954643911207299</v>
      </c>
      <c r="K547">
        <v>934.51915174012697</v>
      </c>
      <c r="L547">
        <v>992.19395381097297</v>
      </c>
      <c r="M547">
        <v>32.492523824447098</v>
      </c>
      <c r="N547">
        <v>1.6279674917396501</v>
      </c>
      <c r="O547">
        <v>43.991118512350802</v>
      </c>
      <c r="P547">
        <v>5.4742388758782097</v>
      </c>
      <c r="Q547">
        <v>-7.6803794901937006E-2</v>
      </c>
    </row>
    <row r="548" spans="1:17" x14ac:dyDescent="0.3">
      <c r="A548" t="s">
        <v>1222</v>
      </c>
      <c r="B548" t="s">
        <v>1223</v>
      </c>
      <c r="C548" t="s">
        <v>3130</v>
      </c>
      <c r="D548" t="s">
        <v>21</v>
      </c>
      <c r="E548">
        <v>9773.0698283399997</v>
      </c>
      <c r="F548">
        <v>1552.2</v>
      </c>
      <c r="G548">
        <v>-29.185797651991301</v>
      </c>
      <c r="H548">
        <v>-2.07689564408064E-3</v>
      </c>
      <c r="I548">
        <v>-15.1674435915816</v>
      </c>
      <c r="J548">
        <v>3.1383952071718499</v>
      </c>
      <c r="K548">
        <v>1602.73822007739</v>
      </c>
      <c r="L548">
        <v>1584.6868013610899</v>
      </c>
      <c r="M548">
        <v>37.947568795743202</v>
      </c>
      <c r="N548">
        <v>0.43481968680717398</v>
      </c>
      <c r="O548">
        <v>25.1417343125885</v>
      </c>
      <c r="P548">
        <v>11.9873020453807</v>
      </c>
      <c r="Q548">
        <v>-7.2643913627655002E-2</v>
      </c>
    </row>
    <row r="549" spans="1:17" hidden="1" x14ac:dyDescent="0.3">
      <c r="A549" t="s">
        <v>1224</v>
      </c>
      <c r="B549" t="s">
        <v>1225</v>
      </c>
      <c r="C549" t="s">
        <v>3144</v>
      </c>
      <c r="D549" t="s">
        <v>135</v>
      </c>
      <c r="E549">
        <v>9772.9503062399999</v>
      </c>
      <c r="F549">
        <v>607.20000000000005</v>
      </c>
      <c r="G549">
        <v>85.818657035104707</v>
      </c>
      <c r="H549">
        <v>-5.5082659351460199</v>
      </c>
      <c r="I549">
        <v>86.713574904183901</v>
      </c>
      <c r="J549">
        <v>4.4063453021896102</v>
      </c>
      <c r="K549">
        <v>582.18612929710298</v>
      </c>
      <c r="L549">
        <v>427.447180067994</v>
      </c>
      <c r="M549">
        <v>52.569100648272901</v>
      </c>
      <c r="N549">
        <v>1.0078827374199899</v>
      </c>
      <c r="O549">
        <v>15.0774044795783</v>
      </c>
      <c r="P549">
        <v>150.13388259526201</v>
      </c>
    </row>
    <row r="550" spans="1:17" x14ac:dyDescent="0.3">
      <c r="A550" t="s">
        <v>1226</v>
      </c>
      <c r="B550" t="s">
        <v>1227</v>
      </c>
      <c r="C550" t="s">
        <v>3132</v>
      </c>
      <c r="D550" t="s">
        <v>48</v>
      </c>
      <c r="E550">
        <v>9733.9571389600005</v>
      </c>
      <c r="F550">
        <v>1493.6</v>
      </c>
      <c r="G550">
        <v>28.376313351137799</v>
      </c>
      <c r="H550">
        <v>-2.7969892759227899</v>
      </c>
      <c r="I550">
        <v>27.913466664649501</v>
      </c>
      <c r="J550">
        <v>0.58374956506141495</v>
      </c>
      <c r="K550">
        <v>1553.8085824018401</v>
      </c>
      <c r="L550">
        <v>1349.1600927442601</v>
      </c>
      <c r="M550">
        <v>35.197029953311898</v>
      </c>
      <c r="N550">
        <v>0.53631675187435701</v>
      </c>
      <c r="O550">
        <v>25.863685056239898</v>
      </c>
      <c r="P550">
        <v>85.517327040119199</v>
      </c>
      <c r="Q550">
        <v>8.5845463440541003E-2</v>
      </c>
    </row>
    <row r="551" spans="1:17" x14ac:dyDescent="0.3">
      <c r="A551" t="s">
        <v>1228</v>
      </c>
      <c r="B551" t="s">
        <v>1229</v>
      </c>
      <c r="C551" t="s">
        <v>3129</v>
      </c>
      <c r="D551" t="s">
        <v>143</v>
      </c>
      <c r="E551">
        <v>9718.6541976799999</v>
      </c>
      <c r="F551">
        <v>90.4</v>
      </c>
      <c r="G551">
        <v>-18.0530309103105</v>
      </c>
      <c r="H551">
        <v>7.9913587951288596</v>
      </c>
      <c r="I551">
        <v>-2.7753188494802798</v>
      </c>
      <c r="J551">
        <v>-0.39156580375519201</v>
      </c>
      <c r="K551">
        <v>87.263909810224902</v>
      </c>
      <c r="L551">
        <v>85.709547371621497</v>
      </c>
      <c r="M551">
        <v>47.989872349725204</v>
      </c>
      <c r="N551">
        <v>4.4307296080741096</v>
      </c>
      <c r="O551">
        <v>17.046460176991101</v>
      </c>
      <c r="P551">
        <v>24.861878453038599</v>
      </c>
    </row>
    <row r="552" spans="1:17" hidden="1" x14ac:dyDescent="0.3">
      <c r="A552" t="s">
        <v>1230</v>
      </c>
      <c r="B552" t="s">
        <v>1231</v>
      </c>
      <c r="C552" t="s">
        <v>3144</v>
      </c>
      <c r="D552" t="s">
        <v>135</v>
      </c>
      <c r="E552">
        <v>9717.1900299270001</v>
      </c>
      <c r="F552">
        <v>286.85000000000002</v>
      </c>
      <c r="G552">
        <v>-9.0712511005236909</v>
      </c>
      <c r="H552">
        <v>7.2516832038295398</v>
      </c>
      <c r="I552">
        <v>-1.6105680973726899</v>
      </c>
      <c r="J552">
        <v>4.9300517397740498</v>
      </c>
      <c r="K552">
        <v>274.944401817862</v>
      </c>
      <c r="L552">
        <v>264.28454206290098</v>
      </c>
      <c r="M552">
        <v>22.227502817667499</v>
      </c>
      <c r="N552">
        <v>0.95964159473296096</v>
      </c>
      <c r="O552">
        <v>1.27244204287955</v>
      </c>
      <c r="P552">
        <v>23.5889702714347</v>
      </c>
    </row>
    <row r="553" spans="1:17" x14ac:dyDescent="0.3">
      <c r="A553" t="s">
        <v>1232</v>
      </c>
      <c r="B553" t="s">
        <v>1233</v>
      </c>
      <c r="C553" t="s">
        <v>3140</v>
      </c>
      <c r="D553" t="s">
        <v>287</v>
      </c>
      <c r="E553">
        <v>9678.39179616</v>
      </c>
      <c r="F553">
        <v>593.1</v>
      </c>
      <c r="G553">
        <v>42.714439250506103</v>
      </c>
      <c r="H553">
        <v>9.6651414040566106</v>
      </c>
      <c r="I553">
        <v>35.848768973652497</v>
      </c>
      <c r="J553">
        <v>4.9365081454465098</v>
      </c>
      <c r="K553">
        <v>554.59175596081002</v>
      </c>
      <c r="L553">
        <v>474.00364447719397</v>
      </c>
      <c r="M553">
        <v>64.018564878020996</v>
      </c>
      <c r="N553">
        <v>0.81853177790612697</v>
      </c>
      <c r="O553">
        <v>2.0148372955656599</v>
      </c>
      <c r="P553">
        <v>72.362685265910997</v>
      </c>
      <c r="Q553">
        <v>0.130970116162482</v>
      </c>
    </row>
    <row r="554" spans="1:17" x14ac:dyDescent="0.3">
      <c r="A554" t="s">
        <v>1234</v>
      </c>
      <c r="B554" t="s">
        <v>1235</v>
      </c>
      <c r="C554" t="s">
        <v>3143</v>
      </c>
      <c r="D554" t="s">
        <v>406</v>
      </c>
      <c r="E554">
        <v>9624.7505925999994</v>
      </c>
      <c r="F554">
        <v>174.46</v>
      </c>
      <c r="G554">
        <v>12.390045625950499</v>
      </c>
      <c r="H554">
        <v>-7.7145487732360198</v>
      </c>
      <c r="I554">
        <v>9.8810842389005593</v>
      </c>
      <c r="J554">
        <v>3.8048002307197302</v>
      </c>
      <c r="K554">
        <v>190.97547257892199</v>
      </c>
      <c r="L554">
        <v>172.07191175558</v>
      </c>
      <c r="M554">
        <v>27.763606599916599</v>
      </c>
      <c r="N554">
        <v>0.21707652706580899</v>
      </c>
      <c r="O554">
        <v>40.433337154648598</v>
      </c>
      <c r="P554">
        <v>48.350340136054399</v>
      </c>
      <c r="Q554">
        <v>7.6248027892354006E-2</v>
      </c>
    </row>
    <row r="555" spans="1:17" hidden="1" x14ac:dyDescent="0.3">
      <c r="A555" t="s">
        <v>1236</v>
      </c>
      <c r="B555" t="s">
        <v>1237</v>
      </c>
      <c r="C555" t="s">
        <v>3144</v>
      </c>
      <c r="D555" t="s">
        <v>86</v>
      </c>
      <c r="E555">
        <v>9591.9028099999996</v>
      </c>
      <c r="F555">
        <v>146.24</v>
      </c>
      <c r="G555">
        <v>-20.926670180758599</v>
      </c>
      <c r="H555">
        <v>4.5253477650068197</v>
      </c>
      <c r="I555">
        <v>-2.25364056491417</v>
      </c>
      <c r="J555">
        <v>4.63390280366586</v>
      </c>
      <c r="K555">
        <v>141.14180807011701</v>
      </c>
      <c r="L555">
        <v>137.54498650865401</v>
      </c>
      <c r="M555">
        <v>19.599037825510401</v>
      </c>
      <c r="N555">
        <v>0.67853019181616203</v>
      </c>
      <c r="O555">
        <v>0.41712253829320201</v>
      </c>
      <c r="P555">
        <v>16.063492063491999</v>
      </c>
      <c r="Q555">
        <v>-1.3388827299693999E-2</v>
      </c>
    </row>
    <row r="556" spans="1:17" x14ac:dyDescent="0.3">
      <c r="A556" t="s">
        <v>1238</v>
      </c>
      <c r="B556" t="s">
        <v>1239</v>
      </c>
      <c r="C556" t="s">
        <v>3137</v>
      </c>
      <c r="D556" t="s">
        <v>77</v>
      </c>
      <c r="E556">
        <v>9569.8394984250008</v>
      </c>
      <c r="F556">
        <v>1242.75</v>
      </c>
      <c r="G556">
        <v>-29.531654350843802</v>
      </c>
      <c r="H556">
        <v>-4.0474353480373804</v>
      </c>
      <c r="I556">
        <v>-28.987232583890201</v>
      </c>
      <c r="J556">
        <v>4.6376660823093596</v>
      </c>
      <c r="K556">
        <v>1344.4087560298101</v>
      </c>
      <c r="L556">
        <v>1401.8921677727601</v>
      </c>
      <c r="M556">
        <v>34.341499601778402</v>
      </c>
      <c r="N556">
        <v>0.96662941403152403</v>
      </c>
      <c r="O556">
        <v>45.001005833836203</v>
      </c>
      <c r="P556">
        <v>9.2191413630970693</v>
      </c>
      <c r="Q556">
        <v>-3.1861866513913997E-2</v>
      </c>
    </row>
    <row r="557" spans="1:17" hidden="1" x14ac:dyDescent="0.3">
      <c r="A557" t="s">
        <v>1240</v>
      </c>
      <c r="B557" t="s">
        <v>1241</v>
      </c>
      <c r="C557" t="s">
        <v>3144</v>
      </c>
      <c r="D557" t="s">
        <v>227</v>
      </c>
      <c r="E557">
        <v>9522.3282683199996</v>
      </c>
      <c r="F557">
        <v>8580.9500000000007</v>
      </c>
      <c r="G557">
        <v>46.408961787111501</v>
      </c>
      <c r="H557">
        <v>17.6029616659422</v>
      </c>
      <c r="I557">
        <v>7.5308129067171796</v>
      </c>
      <c r="J557">
        <v>0.27155104522767398</v>
      </c>
      <c r="K557">
        <v>7775.2150550480101</v>
      </c>
      <c r="L557">
        <v>6730.5849730139998</v>
      </c>
      <c r="M557">
        <v>49.950761973112201</v>
      </c>
      <c r="N557">
        <v>2.8978599252472002</v>
      </c>
      <c r="O557">
        <v>11.1520286215395</v>
      </c>
      <c r="P557">
        <v>94.579365079365004</v>
      </c>
      <c r="Q557">
        <v>6.3254995712728995E-2</v>
      </c>
    </row>
    <row r="558" spans="1:17" x14ac:dyDescent="0.3">
      <c r="A558" t="s">
        <v>1242</v>
      </c>
      <c r="B558" t="s">
        <v>1243</v>
      </c>
      <c r="C558" t="s">
        <v>3143</v>
      </c>
      <c r="D558" t="s">
        <v>406</v>
      </c>
      <c r="E558">
        <v>9488.6946047250003</v>
      </c>
      <c r="F558">
        <v>645.75</v>
      </c>
      <c r="G558">
        <v>-23.99118953444</v>
      </c>
      <c r="H558">
        <v>-0.335489266976011</v>
      </c>
      <c r="I558">
        <v>-18.002448100362901</v>
      </c>
      <c r="J558">
        <v>5.4465392222537297</v>
      </c>
      <c r="K558">
        <v>671.21696469367896</v>
      </c>
      <c r="L558">
        <v>670.93633679633297</v>
      </c>
      <c r="M558">
        <v>36.413406814677998</v>
      </c>
      <c r="N558">
        <v>0.84758401901316704</v>
      </c>
      <c r="O558">
        <v>26.194347657762201</v>
      </c>
      <c r="P558">
        <v>9.4027954256670796</v>
      </c>
      <c r="Q558">
        <v>2.7424655557474E-2</v>
      </c>
    </row>
    <row r="559" spans="1:17" x14ac:dyDescent="0.3">
      <c r="A559" t="s">
        <v>1244</v>
      </c>
      <c r="B559" t="s">
        <v>1245</v>
      </c>
      <c r="C559" t="s">
        <v>3128</v>
      </c>
      <c r="D559" t="s">
        <v>21</v>
      </c>
      <c r="E559">
        <v>9482.07928636</v>
      </c>
      <c r="F559">
        <v>460.3</v>
      </c>
      <c r="G559">
        <v>-11.786825245964399</v>
      </c>
      <c r="H559">
        <v>-2.1732750851239899</v>
      </c>
      <c r="I559">
        <v>-26.16178797908</v>
      </c>
      <c r="J559">
        <v>1.16862646296701</v>
      </c>
      <c r="K559">
        <v>486.90850399175201</v>
      </c>
      <c r="L559">
        <v>481.90558168445199</v>
      </c>
      <c r="M559">
        <v>26.533562535155401</v>
      </c>
      <c r="N559">
        <v>0.63406729355070302</v>
      </c>
      <c r="O559">
        <v>24.918531392569999</v>
      </c>
      <c r="P559">
        <v>17.169403080055901</v>
      </c>
      <c r="Q559">
        <v>-8.9779302059794994E-2</v>
      </c>
    </row>
    <row r="560" spans="1:17" x14ac:dyDescent="0.3">
      <c r="A560" t="s">
        <v>1246</v>
      </c>
      <c r="B560" t="s">
        <v>1247</v>
      </c>
      <c r="C560" t="s">
        <v>3135</v>
      </c>
      <c r="D560" t="s">
        <v>60</v>
      </c>
      <c r="E560">
        <v>9478.0805444599991</v>
      </c>
      <c r="F560">
        <v>7193.3</v>
      </c>
      <c r="G560">
        <v>58.5579416289074</v>
      </c>
      <c r="H560">
        <v>-10.124206269083601</v>
      </c>
      <c r="I560">
        <v>-19.024704730559801</v>
      </c>
      <c r="J560">
        <v>8.5291163142701603</v>
      </c>
      <c r="K560">
        <v>7781.7612262471803</v>
      </c>
      <c r="L560">
        <v>7111.72785884109</v>
      </c>
      <c r="M560">
        <v>44.676455194366</v>
      </c>
      <c r="N560">
        <v>1.70726965103566</v>
      </c>
      <c r="O560">
        <v>42.880875258921499</v>
      </c>
      <c r="P560">
        <v>126.104859495819</v>
      </c>
      <c r="Q560">
        <v>0.13498542549037401</v>
      </c>
    </row>
    <row r="561" spans="1:17" x14ac:dyDescent="0.3">
      <c r="A561" t="s">
        <v>1248</v>
      </c>
      <c r="B561" t="s">
        <v>1249</v>
      </c>
      <c r="C561" t="s">
        <v>3132</v>
      </c>
      <c r="D561" t="s">
        <v>945</v>
      </c>
      <c r="E561">
        <v>9437.5126084999993</v>
      </c>
      <c r="F561">
        <v>1283.5</v>
      </c>
      <c r="G561">
        <v>49.872167322886099</v>
      </c>
      <c r="H561">
        <v>-0.77649895369192401</v>
      </c>
      <c r="I561">
        <v>22.482935331552198</v>
      </c>
      <c r="J561">
        <v>-0.999151137061424</v>
      </c>
      <c r="K561">
        <v>1369.9322517676101</v>
      </c>
      <c r="L561">
        <v>1167.0631575914799</v>
      </c>
      <c r="M561">
        <v>25.882553952160301</v>
      </c>
      <c r="N561">
        <v>0.476672989400173</v>
      </c>
      <c r="O561">
        <v>23.977405531749099</v>
      </c>
      <c r="P561">
        <v>95.655487804878007</v>
      </c>
      <c r="Q561">
        <v>5.9018911509077003E-2</v>
      </c>
    </row>
    <row r="562" spans="1:17" hidden="1" x14ac:dyDescent="0.3">
      <c r="A562" t="s">
        <v>1250</v>
      </c>
      <c r="B562" t="s">
        <v>1251</v>
      </c>
      <c r="C562" t="s">
        <v>3144</v>
      </c>
      <c r="D562" t="s">
        <v>1252</v>
      </c>
      <c r="E562">
        <v>9435.9825347999395</v>
      </c>
      <c r="F562">
        <v>563.25</v>
      </c>
      <c r="G562">
        <v>-15.5084177463155</v>
      </c>
      <c r="H562">
        <v>16.262290586402901</v>
      </c>
      <c r="I562">
        <v>11.555312952408199</v>
      </c>
      <c r="J562">
        <v>6.7010510387352404</v>
      </c>
      <c r="K562">
        <v>517.41108420460898</v>
      </c>
      <c r="L562">
        <v>489.24201277541198</v>
      </c>
      <c r="N562">
        <v>0.91124970517864601</v>
      </c>
      <c r="O562">
        <v>6.5068797159343097</v>
      </c>
      <c r="P562">
        <v>41.8229887951655</v>
      </c>
    </row>
    <row r="563" spans="1:17" x14ac:dyDescent="0.3">
      <c r="A563" t="s">
        <v>1253</v>
      </c>
      <c r="B563" t="s">
        <v>1254</v>
      </c>
      <c r="C563" t="s">
        <v>3133</v>
      </c>
      <c r="D563" t="s">
        <v>284</v>
      </c>
      <c r="E563">
        <v>9391.3491611699992</v>
      </c>
      <c r="F563">
        <v>1432.35</v>
      </c>
      <c r="G563">
        <v>0.26327476290853702</v>
      </c>
      <c r="H563">
        <v>4.1538641250015198</v>
      </c>
      <c r="I563">
        <v>8.5679925940375696</v>
      </c>
      <c r="J563">
        <v>6.0532697845268402</v>
      </c>
      <c r="K563">
        <v>1349.09223823507</v>
      </c>
      <c r="L563">
        <v>1246.0082689039</v>
      </c>
      <c r="M563">
        <v>71.452452673540705</v>
      </c>
      <c r="N563">
        <v>2.1818312453316802</v>
      </c>
      <c r="O563">
        <v>15.4710789960554</v>
      </c>
      <c r="P563">
        <v>46.621967448049901</v>
      </c>
    </row>
    <row r="564" spans="1:17" x14ac:dyDescent="0.3">
      <c r="A564" t="s">
        <v>1255</v>
      </c>
      <c r="B564" t="s">
        <v>1256</v>
      </c>
      <c r="C564" t="s">
        <v>3148</v>
      </c>
      <c r="D564" t="s">
        <v>1257</v>
      </c>
      <c r="E564">
        <v>9377.6946381199996</v>
      </c>
      <c r="F564">
        <v>1507.9</v>
      </c>
      <c r="G564">
        <v>203.91102586868701</v>
      </c>
      <c r="H564">
        <v>20.4103268847485</v>
      </c>
      <c r="I564">
        <v>77.230819063405505</v>
      </c>
      <c r="J564">
        <v>4.8333213139984297</v>
      </c>
      <c r="K564">
        <v>1365.98822600876</v>
      </c>
      <c r="L564">
        <v>1054.4793849069599</v>
      </c>
      <c r="M564">
        <v>64.542286352167494</v>
      </c>
      <c r="N564">
        <v>1.0753749377172299</v>
      </c>
      <c r="O564">
        <v>3.6673519464155402</v>
      </c>
      <c r="P564">
        <v>246.285451831438</v>
      </c>
      <c r="Q564">
        <v>0.17859533997497301</v>
      </c>
    </row>
    <row r="565" spans="1:17" x14ac:dyDescent="0.3">
      <c r="A565" t="s">
        <v>1258</v>
      </c>
      <c r="B565" t="s">
        <v>1259</v>
      </c>
      <c r="C565" t="s">
        <v>3129</v>
      </c>
      <c r="D565" t="s">
        <v>562</v>
      </c>
      <c r="E565">
        <v>9372.8067900000005</v>
      </c>
      <c r="F565">
        <v>470.1</v>
      </c>
      <c r="G565">
        <v>93.988922209298906</v>
      </c>
      <c r="H565">
        <v>7.2157361665933797</v>
      </c>
      <c r="I565">
        <v>51.560700688564303</v>
      </c>
      <c r="J565">
        <v>4.7349525427617998</v>
      </c>
      <c r="K565">
        <v>437.128628467358</v>
      </c>
      <c r="L565">
        <v>351.05565586755802</v>
      </c>
      <c r="M565">
        <v>58.190004332927302</v>
      </c>
      <c r="N565">
        <v>0.80761526415274898</v>
      </c>
      <c r="O565">
        <v>2.7121888959795699</v>
      </c>
      <c r="P565">
        <v>142.945736434108</v>
      </c>
      <c r="Q565">
        <v>0.34171593191771898</v>
      </c>
    </row>
    <row r="566" spans="1:17" x14ac:dyDescent="0.3">
      <c r="A566" t="s">
        <v>1260</v>
      </c>
      <c r="B566" t="s">
        <v>1261</v>
      </c>
      <c r="C566" t="s">
        <v>3139</v>
      </c>
      <c r="D566" t="s">
        <v>292</v>
      </c>
      <c r="E566">
        <v>9342.4838683769995</v>
      </c>
      <c r="F566">
        <v>117.99</v>
      </c>
      <c r="G566">
        <v>-27.7261359644945</v>
      </c>
      <c r="H566">
        <v>-10.512723269908101</v>
      </c>
      <c r="I566">
        <v>-28.0997900207234</v>
      </c>
      <c r="J566">
        <v>1.1334654129534001</v>
      </c>
      <c r="K566">
        <v>130.05003478565499</v>
      </c>
      <c r="L566">
        <v>131.39905711463501</v>
      </c>
      <c r="M566">
        <v>12.622963582218601</v>
      </c>
      <c r="N566">
        <v>0.70654371599575805</v>
      </c>
      <c r="O566">
        <v>33.9096533604542</v>
      </c>
      <c r="P566">
        <v>17.111662531017299</v>
      </c>
      <c r="Q566">
        <v>8.7215942361835996E-2</v>
      </c>
    </row>
    <row r="567" spans="1:17" hidden="1" x14ac:dyDescent="0.3">
      <c r="A567" t="s">
        <v>1262</v>
      </c>
      <c r="B567" t="s">
        <v>1263</v>
      </c>
      <c r="C567" t="s">
        <v>3144</v>
      </c>
      <c r="D567" t="s">
        <v>271</v>
      </c>
      <c r="E567">
        <v>9337.1750367000004</v>
      </c>
      <c r="F567">
        <v>6065.85</v>
      </c>
      <c r="G567">
        <v>-3.4777572812857298</v>
      </c>
      <c r="H567">
        <v>3.1020272329706402</v>
      </c>
      <c r="I567">
        <v>1.97868455658248</v>
      </c>
      <c r="J567">
        <v>5.32979529900941</v>
      </c>
      <c r="K567">
        <v>6138.9357874185398</v>
      </c>
      <c r="L567">
        <v>5757.3706892462897</v>
      </c>
      <c r="M567">
        <v>40.350649152498299</v>
      </c>
      <c r="N567">
        <v>0.47864804138580702</v>
      </c>
      <c r="O567">
        <v>15.383664284477801</v>
      </c>
      <c r="P567">
        <v>31.295454545454501</v>
      </c>
      <c r="Q567">
        <v>0.114259327345553</v>
      </c>
    </row>
    <row r="568" spans="1:17" x14ac:dyDescent="0.3">
      <c r="A568" t="s">
        <v>1264</v>
      </c>
      <c r="B568" t="s">
        <v>1265</v>
      </c>
      <c r="C568" t="s">
        <v>3129</v>
      </c>
      <c r="D568" t="s">
        <v>562</v>
      </c>
      <c r="E568">
        <v>9192.1143862899899</v>
      </c>
      <c r="F568">
        <v>278.3</v>
      </c>
      <c r="G568">
        <v>-12.888179345227901</v>
      </c>
      <c r="H568">
        <v>9.2933997330073108</v>
      </c>
      <c r="I568">
        <v>10.4778174543208</v>
      </c>
      <c r="J568">
        <v>7.8612398385427298</v>
      </c>
      <c r="K568">
        <v>268.23901625987003</v>
      </c>
      <c r="L568">
        <v>239.78149912194999</v>
      </c>
      <c r="M568">
        <v>45.617168968345197</v>
      </c>
      <c r="N568">
        <v>0.671739746163456</v>
      </c>
      <c r="O568">
        <v>6.9349622709306402</v>
      </c>
      <c r="P568">
        <v>38.045634920634903</v>
      </c>
      <c r="Q568">
        <v>3.968338371308E-2</v>
      </c>
    </row>
    <row r="569" spans="1:17" hidden="1" x14ac:dyDescent="0.3">
      <c r="A569" t="s">
        <v>1266</v>
      </c>
      <c r="B569" t="s">
        <v>1267</v>
      </c>
      <c r="C569" t="s">
        <v>3144</v>
      </c>
      <c r="D569" t="s">
        <v>1111</v>
      </c>
      <c r="E569">
        <v>9187.2563733000006</v>
      </c>
      <c r="F569">
        <v>718.7</v>
      </c>
      <c r="G569">
        <v>102.912820827909</v>
      </c>
      <c r="H569">
        <v>0.382873874875298</v>
      </c>
      <c r="I569">
        <v>41.211695282837802</v>
      </c>
      <c r="J569">
        <v>7.91643834483554</v>
      </c>
      <c r="K569">
        <v>673.09255687094196</v>
      </c>
      <c r="L569">
        <v>528.25472800854698</v>
      </c>
      <c r="M569">
        <v>60.5359723766976</v>
      </c>
      <c r="N569">
        <v>0.76816859803955895</v>
      </c>
      <c r="O569">
        <v>9.2180325587866996</v>
      </c>
      <c r="P569">
        <v>139.446943195069</v>
      </c>
      <c r="Q569">
        <v>0.19306674879852501</v>
      </c>
    </row>
    <row r="570" spans="1:17" x14ac:dyDescent="0.3">
      <c r="A570" t="s">
        <v>1268</v>
      </c>
      <c r="B570" t="s">
        <v>1269</v>
      </c>
      <c r="C570" t="s">
        <v>3143</v>
      </c>
      <c r="D570" t="s">
        <v>276</v>
      </c>
      <c r="E570">
        <v>9182.3771672099992</v>
      </c>
      <c r="F570">
        <v>2209.9499999999998</v>
      </c>
      <c r="G570">
        <v>97.657979773620696</v>
      </c>
      <c r="H570">
        <v>24.664319392248899</v>
      </c>
      <c r="I570">
        <v>49.107302114488903</v>
      </c>
      <c r="J570">
        <v>5.3898698116616197</v>
      </c>
      <c r="K570">
        <v>1955.5620907165501</v>
      </c>
      <c r="L570">
        <v>1509.8651694653599</v>
      </c>
      <c r="M570">
        <v>53.9540169823103</v>
      </c>
      <c r="N570">
        <v>1.36622582471625</v>
      </c>
      <c r="O570">
        <v>8.9051788502002296</v>
      </c>
      <c r="P570">
        <v>153.40557275541701</v>
      </c>
      <c r="Q570">
        <v>7.9606423583673994E-2</v>
      </c>
    </row>
    <row r="571" spans="1:17" x14ac:dyDescent="0.3">
      <c r="A571" t="s">
        <v>1270</v>
      </c>
      <c r="B571" t="s">
        <v>1271</v>
      </c>
      <c r="C571" t="s">
        <v>3137</v>
      </c>
      <c r="D571" t="s">
        <v>77</v>
      </c>
      <c r="E571">
        <v>9177.6767976699994</v>
      </c>
      <c r="F571">
        <v>779.95</v>
      </c>
      <c r="G571">
        <v>-8.8477311220519397</v>
      </c>
      <c r="H571">
        <v>1.74430060861293</v>
      </c>
      <c r="I571">
        <v>-21.4439281694636</v>
      </c>
      <c r="J571">
        <v>6.8056908382709702</v>
      </c>
      <c r="K571">
        <v>796.77377849482696</v>
      </c>
      <c r="L571">
        <v>809.820073626154</v>
      </c>
      <c r="M571">
        <v>50.326529729296801</v>
      </c>
      <c r="N571">
        <v>1.5270977273793001</v>
      </c>
      <c r="O571">
        <v>28.200525674722702</v>
      </c>
      <c r="P571">
        <v>21.157281553398001</v>
      </c>
      <c r="Q571">
        <v>7.655169971919E-3</v>
      </c>
    </row>
    <row r="572" spans="1:17" x14ac:dyDescent="0.3">
      <c r="A572" t="s">
        <v>1272</v>
      </c>
      <c r="B572" t="s">
        <v>1273</v>
      </c>
      <c r="C572" t="s">
        <v>3132</v>
      </c>
      <c r="D572" t="s">
        <v>48</v>
      </c>
      <c r="E572">
        <v>9162.6232679999994</v>
      </c>
      <c r="F572">
        <v>325.8</v>
      </c>
      <c r="G572">
        <v>-10.0772566500394</v>
      </c>
      <c r="H572">
        <v>-0.70177533160181604</v>
      </c>
      <c r="I572">
        <v>13.867572127317899</v>
      </c>
      <c r="J572">
        <v>2.4077395573162299</v>
      </c>
      <c r="K572">
        <v>341.23342507153097</v>
      </c>
      <c r="L572">
        <v>313.76614845126898</v>
      </c>
      <c r="M572">
        <v>37.709576096354503</v>
      </c>
      <c r="N572">
        <v>0.61317200373110703</v>
      </c>
      <c r="O572">
        <v>27.501534683855098</v>
      </c>
      <c r="P572">
        <v>37.613516367476201</v>
      </c>
      <c r="Q572">
        <v>-7.6880695365679997E-3</v>
      </c>
    </row>
    <row r="573" spans="1:17" hidden="1" x14ac:dyDescent="0.3">
      <c r="A573" t="s">
        <v>1274</v>
      </c>
      <c r="B573" t="s">
        <v>1275</v>
      </c>
      <c r="C573" t="s">
        <v>3144</v>
      </c>
      <c r="D573" t="s">
        <v>271</v>
      </c>
      <c r="E573">
        <v>9110.2604964999991</v>
      </c>
      <c r="F573">
        <v>4547.1499999999996</v>
      </c>
      <c r="G573">
        <v>402.84890013831199</v>
      </c>
      <c r="H573">
        <v>8.2271685873553793</v>
      </c>
      <c r="I573">
        <v>196.68731791432501</v>
      </c>
      <c r="J573">
        <v>19.0060515341608</v>
      </c>
      <c r="K573">
        <v>4211.8550492295099</v>
      </c>
      <c r="L573">
        <v>2967.4128524634598</v>
      </c>
      <c r="M573">
        <v>64.456159481148106</v>
      </c>
      <c r="N573">
        <v>0.61544737365403701</v>
      </c>
      <c r="O573">
        <v>11.6182663866377</v>
      </c>
      <c r="P573">
        <v>439.04925611996902</v>
      </c>
      <c r="Q573">
        <v>0.16710988016405101</v>
      </c>
    </row>
    <row r="574" spans="1:17" x14ac:dyDescent="0.3">
      <c r="A574" t="s">
        <v>1276</v>
      </c>
      <c r="B574" t="s">
        <v>1277</v>
      </c>
      <c r="C574" t="s">
        <v>3142</v>
      </c>
      <c r="D574" t="s">
        <v>135</v>
      </c>
      <c r="E574">
        <v>9110.1051876900001</v>
      </c>
      <c r="F574">
        <v>384.15</v>
      </c>
      <c r="G574">
        <v>179.35759670121999</v>
      </c>
      <c r="H574">
        <v>-11.9398613005649</v>
      </c>
      <c r="I574">
        <v>55.303098461800403</v>
      </c>
      <c r="J574">
        <v>-4.4978402567548796</v>
      </c>
      <c r="K574">
        <v>437.23503861495499</v>
      </c>
      <c r="L574">
        <v>360.73021037610499</v>
      </c>
      <c r="M574">
        <v>15.317834144021299</v>
      </c>
      <c r="N574">
        <v>0.93171141336114605</v>
      </c>
      <c r="O574">
        <v>48.2754132500325</v>
      </c>
      <c r="P574">
        <v>218.92901618929</v>
      </c>
      <c r="Q574">
        <v>0.102113154343923</v>
      </c>
    </row>
    <row r="575" spans="1:17" x14ac:dyDescent="0.3">
      <c r="A575" t="s">
        <v>1278</v>
      </c>
      <c r="B575" t="s">
        <v>1279</v>
      </c>
      <c r="C575" t="s">
        <v>3141</v>
      </c>
      <c r="D575" t="s">
        <v>217</v>
      </c>
      <c r="E575">
        <v>9090.9784607700003</v>
      </c>
      <c r="F575">
        <v>2355.4499999999998</v>
      </c>
      <c r="G575">
        <v>2.79581185093615</v>
      </c>
      <c r="H575">
        <v>22.3830293339721</v>
      </c>
      <c r="I575">
        <v>2.5023407787415399</v>
      </c>
      <c r="J575">
        <v>2.9318843088027</v>
      </c>
      <c r="K575">
        <v>2185.5854005890501</v>
      </c>
      <c r="L575">
        <v>2041.28982105401</v>
      </c>
      <c r="M575">
        <v>55.334075436499397</v>
      </c>
      <c r="N575">
        <v>2.7022777932143902</v>
      </c>
      <c r="O575">
        <v>16.453331635144</v>
      </c>
      <c r="P575">
        <v>61.122511799712598</v>
      </c>
      <c r="Q575">
        <v>-1.3279809069527001E-2</v>
      </c>
    </row>
    <row r="576" spans="1:17" x14ac:dyDescent="0.3">
      <c r="A576" t="s">
        <v>1280</v>
      </c>
      <c r="B576" t="s">
        <v>1281</v>
      </c>
      <c r="C576" t="s">
        <v>3139</v>
      </c>
      <c r="D576" t="s">
        <v>846</v>
      </c>
      <c r="E576">
        <v>9078.6376048719994</v>
      </c>
      <c r="F576">
        <v>195.08</v>
      </c>
      <c r="G576">
        <v>38.104581769788403</v>
      </c>
      <c r="H576">
        <v>-5.42668713459231</v>
      </c>
      <c r="I576">
        <v>2.5462097462852298</v>
      </c>
      <c r="J576">
        <v>4.3783264173048799</v>
      </c>
      <c r="K576">
        <v>214.31008086425001</v>
      </c>
      <c r="L576">
        <v>194.93640807238501</v>
      </c>
      <c r="M576">
        <v>29.242478285246701</v>
      </c>
      <c r="N576">
        <v>0.78357628660217205</v>
      </c>
      <c r="O576">
        <v>35.329095755587403</v>
      </c>
      <c r="P576">
        <v>71.800968736239497</v>
      </c>
      <c r="Q576">
        <v>9.8244426918542002E-2</v>
      </c>
    </row>
    <row r="577" spans="1:17" x14ac:dyDescent="0.3">
      <c r="A577" t="s">
        <v>1282</v>
      </c>
      <c r="B577" t="s">
        <v>1283</v>
      </c>
      <c r="C577" t="s">
        <v>3135</v>
      </c>
      <c r="D577" t="s">
        <v>190</v>
      </c>
      <c r="E577">
        <v>9055.9830670399897</v>
      </c>
      <c r="F577">
        <v>2055.85</v>
      </c>
      <c r="G577">
        <v>74.948576220963105</v>
      </c>
      <c r="H577">
        <v>-1.1750221887086401</v>
      </c>
      <c r="I577">
        <v>-11.4574870575728</v>
      </c>
      <c r="J577">
        <v>-3.3897013678368202</v>
      </c>
      <c r="K577">
        <v>2125.7809844375101</v>
      </c>
      <c r="L577">
        <v>1836.4073584939399</v>
      </c>
      <c r="M577">
        <v>19.540732947428602</v>
      </c>
      <c r="N577">
        <v>0.49772691614141201</v>
      </c>
      <c r="O577">
        <v>16.691392854537</v>
      </c>
      <c r="P577">
        <v>116.656128148382</v>
      </c>
      <c r="Q577">
        <v>0.14619648595906301</v>
      </c>
    </row>
    <row r="578" spans="1:17" hidden="1" x14ac:dyDescent="0.3">
      <c r="A578" t="s">
        <v>1284</v>
      </c>
      <c r="B578" t="s">
        <v>1285</v>
      </c>
      <c r="C578" t="s">
        <v>3144</v>
      </c>
      <c r="D578" t="s">
        <v>233</v>
      </c>
      <c r="E578">
        <v>8959.1161365299995</v>
      </c>
      <c r="F578">
        <v>320.3</v>
      </c>
      <c r="G578">
        <v>-27.9467913324197</v>
      </c>
      <c r="H578">
        <v>-3.2892145034354501</v>
      </c>
      <c r="I578">
        <v>-10.348704784854901</v>
      </c>
      <c r="J578">
        <v>-0.595570292129181</v>
      </c>
      <c r="K578">
        <v>331.96968471879597</v>
      </c>
      <c r="M578">
        <v>25.8624416189488</v>
      </c>
      <c r="N578">
        <v>0.45113705178135299</v>
      </c>
      <c r="O578">
        <v>16.266000624414499</v>
      </c>
      <c r="P578">
        <v>13.5614252792058</v>
      </c>
    </row>
    <row r="579" spans="1:17" x14ac:dyDescent="0.3">
      <c r="A579" t="s">
        <v>1286</v>
      </c>
      <c r="B579" t="s">
        <v>1287</v>
      </c>
      <c r="C579" t="s">
        <v>607</v>
      </c>
      <c r="D579" t="s">
        <v>469</v>
      </c>
      <c r="E579">
        <v>8927.6264681399898</v>
      </c>
      <c r="F579">
        <v>341.1</v>
      </c>
      <c r="G579">
        <v>58.356110051275202</v>
      </c>
      <c r="H579">
        <v>-8.8116875929691698</v>
      </c>
      <c r="I579">
        <v>3.4170727390089302</v>
      </c>
      <c r="J579">
        <v>-5.9404558581382503</v>
      </c>
      <c r="K579">
        <v>385.80160858048401</v>
      </c>
      <c r="L579">
        <v>333.33545287496599</v>
      </c>
      <c r="M579">
        <v>11.022754286100801</v>
      </c>
      <c r="N579">
        <v>0.51552907143285898</v>
      </c>
      <c r="O579">
        <v>23.512166520082001</v>
      </c>
      <c r="P579">
        <v>108.560073372057</v>
      </c>
      <c r="Q579">
        <v>0.14314109480700701</v>
      </c>
    </row>
    <row r="580" spans="1:17" hidden="1" x14ac:dyDescent="0.3">
      <c r="A580" t="s">
        <v>1288</v>
      </c>
      <c r="B580" t="s">
        <v>1289</v>
      </c>
      <c r="C580" t="s">
        <v>3144</v>
      </c>
      <c r="D580" t="s">
        <v>135</v>
      </c>
      <c r="E580">
        <v>8900</v>
      </c>
      <c r="F580">
        <v>4450</v>
      </c>
      <c r="G580">
        <v>-34.0400284081339</v>
      </c>
      <c r="H580">
        <v>-1.9867980594582</v>
      </c>
      <c r="I580">
        <v>-21.273629700703001</v>
      </c>
      <c r="J580">
        <v>1.7725812535246701</v>
      </c>
      <c r="K580">
        <v>4599.7084913710996</v>
      </c>
      <c r="L580">
        <v>4737.3283266787903</v>
      </c>
      <c r="M580">
        <v>36.831777917394703</v>
      </c>
      <c r="N580">
        <v>0.62064330292846803</v>
      </c>
      <c r="O580">
        <v>56.7191011235955</v>
      </c>
      <c r="P580">
        <v>5.9208568878309897</v>
      </c>
      <c r="Q580">
        <v>1.3440994672987001E-2</v>
      </c>
    </row>
    <row r="581" spans="1:17" x14ac:dyDescent="0.3">
      <c r="A581" t="s">
        <v>1290</v>
      </c>
      <c r="B581" t="s">
        <v>1291</v>
      </c>
      <c r="C581" t="s">
        <v>3131</v>
      </c>
      <c r="D581" t="s">
        <v>230</v>
      </c>
      <c r="E581">
        <v>8899.6358679999994</v>
      </c>
      <c r="F581">
        <v>666.5</v>
      </c>
      <c r="G581">
        <v>-25.360401430336999</v>
      </c>
      <c r="H581">
        <v>-5.47133316353667</v>
      </c>
      <c r="I581">
        <v>1.7859072226366299</v>
      </c>
      <c r="J581">
        <v>-0.96114765786967704</v>
      </c>
      <c r="K581">
        <v>697.48006196832705</v>
      </c>
      <c r="L581">
        <v>642.97893005510196</v>
      </c>
      <c r="M581">
        <v>22.976141867636699</v>
      </c>
      <c r="N581">
        <v>0.33284292930050902</v>
      </c>
      <c r="O581">
        <v>28.2820705176294</v>
      </c>
      <c r="P581">
        <v>20.830311820159501</v>
      </c>
      <c r="Q581">
        <v>4.6600620995905E-2</v>
      </c>
    </row>
    <row r="582" spans="1:17" x14ac:dyDescent="0.3">
      <c r="A582" t="s">
        <v>1292</v>
      </c>
      <c r="B582" t="s">
        <v>1293</v>
      </c>
      <c r="C582" t="s">
        <v>3133</v>
      </c>
      <c r="D582" t="s">
        <v>51</v>
      </c>
      <c r="E582">
        <v>8844.8147048800001</v>
      </c>
      <c r="F582">
        <v>5328.4</v>
      </c>
      <c r="G582">
        <v>-23.894507325627501</v>
      </c>
      <c r="H582">
        <v>5.4388576605629302</v>
      </c>
      <c r="I582">
        <v>0.56889319574945796</v>
      </c>
      <c r="J582">
        <v>9.3323947118235004</v>
      </c>
      <c r="K582">
        <v>5247.5262986951902</v>
      </c>
      <c r="L582">
        <v>5089.0410974618298</v>
      </c>
      <c r="M582">
        <v>48.387628044775902</v>
      </c>
      <c r="N582">
        <v>1.1498945592576899</v>
      </c>
      <c r="O582">
        <v>5.9013962915697098</v>
      </c>
      <c r="P582">
        <v>14.9216551099416</v>
      </c>
      <c r="Q582">
        <v>-6.3607501214330994E-2</v>
      </c>
    </row>
    <row r="583" spans="1:17" x14ac:dyDescent="0.3">
      <c r="A583" t="s">
        <v>1294</v>
      </c>
      <c r="B583" t="s">
        <v>1295</v>
      </c>
      <c r="C583" t="s">
        <v>3139</v>
      </c>
      <c r="D583" t="s">
        <v>89</v>
      </c>
      <c r="E583">
        <v>8819.1714932649993</v>
      </c>
      <c r="F583">
        <v>4457.1499999999996</v>
      </c>
      <c r="G583">
        <v>97.641439329174204</v>
      </c>
      <c r="H583">
        <v>22.2359695889756</v>
      </c>
      <c r="I583">
        <v>92.772930343027895</v>
      </c>
      <c r="J583">
        <v>14.978147327753801</v>
      </c>
      <c r="K583">
        <v>3668.3782062104901</v>
      </c>
      <c r="L583">
        <v>2889.1101526388902</v>
      </c>
      <c r="M583">
        <v>86.637666601379806</v>
      </c>
      <c r="N583">
        <v>2.1281913320761201</v>
      </c>
      <c r="O583">
        <v>0.51041584869255796</v>
      </c>
      <c r="P583">
        <v>179.44514106583</v>
      </c>
      <c r="Q583">
        <v>4.3381856367399999E-4</v>
      </c>
    </row>
    <row r="584" spans="1:17" x14ac:dyDescent="0.3">
      <c r="A584" t="s">
        <v>1296</v>
      </c>
      <c r="B584" t="s">
        <v>1297</v>
      </c>
      <c r="C584" t="s">
        <v>3141</v>
      </c>
      <c r="D584" t="s">
        <v>276</v>
      </c>
      <c r="E584">
        <v>8809.7238047999999</v>
      </c>
      <c r="F584">
        <v>3792</v>
      </c>
      <c r="G584">
        <v>135.16298185577699</v>
      </c>
      <c r="H584">
        <v>9.33972305944026</v>
      </c>
      <c r="I584">
        <v>105.02013325238001</v>
      </c>
      <c r="J584">
        <v>14.4693336741549</v>
      </c>
      <c r="K584">
        <v>3158.4302097065301</v>
      </c>
      <c r="L584">
        <v>2307.3713588749401</v>
      </c>
      <c r="M584">
        <v>68.834586388736497</v>
      </c>
      <c r="N584">
        <v>1.0532281619144299</v>
      </c>
      <c r="O584">
        <v>5.35205696202532</v>
      </c>
      <c r="P584">
        <v>198.582677165354</v>
      </c>
      <c r="Q584">
        <v>0.14709442149365801</v>
      </c>
    </row>
    <row r="585" spans="1:17" hidden="1" x14ac:dyDescent="0.3">
      <c r="A585" t="s">
        <v>1298</v>
      </c>
      <c r="B585" t="s">
        <v>1299</v>
      </c>
      <c r="C585" t="s">
        <v>3144</v>
      </c>
      <c r="D585" t="s">
        <v>135</v>
      </c>
      <c r="E585">
        <v>8803.2811041000004</v>
      </c>
      <c r="F585">
        <v>698.6</v>
      </c>
      <c r="G585">
        <v>0.54894808144305696</v>
      </c>
      <c r="H585">
        <v>-0.50006779589799699</v>
      </c>
      <c r="I585">
        <v>-4.1041186614635201</v>
      </c>
      <c r="J585">
        <v>-5.36005308223979E-2</v>
      </c>
      <c r="K585">
        <v>717.41990740968401</v>
      </c>
      <c r="L585">
        <v>676.874759212767</v>
      </c>
      <c r="M585">
        <v>34.120531040863703</v>
      </c>
      <c r="N585">
        <v>0.55482757973146302</v>
      </c>
      <c r="O585">
        <v>13.1334096764958</v>
      </c>
      <c r="P585">
        <v>34.864864864864799</v>
      </c>
    </row>
    <row r="586" spans="1:17" x14ac:dyDescent="0.3">
      <c r="A586" t="s">
        <v>1300</v>
      </c>
      <c r="B586" t="s">
        <v>1301</v>
      </c>
      <c r="C586" t="s">
        <v>3141</v>
      </c>
      <c r="D586" t="s">
        <v>271</v>
      </c>
      <c r="E586">
        <v>8775.58142184799</v>
      </c>
      <c r="F586">
        <v>76.69</v>
      </c>
      <c r="G586">
        <v>60.672824355118998</v>
      </c>
      <c r="H586">
        <v>1.8012290981341601</v>
      </c>
      <c r="I586">
        <v>27.325943715059299</v>
      </c>
      <c r="J586">
        <v>-1.4368411066662901</v>
      </c>
      <c r="K586">
        <v>78.278780839717498</v>
      </c>
      <c r="L586">
        <v>65.614789161816702</v>
      </c>
      <c r="M586">
        <v>39.149108699610402</v>
      </c>
      <c r="N586">
        <v>0.92761062568274799</v>
      </c>
      <c r="O586">
        <v>21.789020732820401</v>
      </c>
      <c r="P586">
        <v>93.661616161616095</v>
      </c>
      <c r="Q586">
        <v>0.21406689334479501</v>
      </c>
    </row>
    <row r="587" spans="1:17" x14ac:dyDescent="0.3">
      <c r="A587" t="s">
        <v>1302</v>
      </c>
      <c r="B587" t="s">
        <v>1303</v>
      </c>
      <c r="C587" t="s">
        <v>3135</v>
      </c>
      <c r="D587" t="s">
        <v>190</v>
      </c>
      <c r="E587">
        <v>8736.326352</v>
      </c>
      <c r="F587">
        <v>571.79999999999995</v>
      </c>
      <c r="G587">
        <v>-13.0814848774013</v>
      </c>
      <c r="H587">
        <v>3.4169245590850501</v>
      </c>
      <c r="I587">
        <v>-8.0580653723425204</v>
      </c>
      <c r="J587">
        <v>4.7649815588255802</v>
      </c>
      <c r="K587">
        <v>579.81777509998403</v>
      </c>
      <c r="L587">
        <v>552.07985571193603</v>
      </c>
      <c r="M587">
        <v>45.678779739173898</v>
      </c>
      <c r="N587">
        <v>0.77248674393490102</v>
      </c>
      <c r="O587">
        <v>23.7845400489681</v>
      </c>
      <c r="P587">
        <v>32.055427251731999</v>
      </c>
      <c r="Q587">
        <v>6.5679199321030002E-2</v>
      </c>
    </row>
    <row r="588" spans="1:17" x14ac:dyDescent="0.3">
      <c r="A588" t="s">
        <v>1304</v>
      </c>
      <c r="B588" t="s">
        <v>1305</v>
      </c>
      <c r="C588" t="s">
        <v>3135</v>
      </c>
      <c r="D588" t="s">
        <v>190</v>
      </c>
      <c r="E588">
        <v>8732.3389656599993</v>
      </c>
      <c r="F588">
        <v>1617.15</v>
      </c>
      <c r="G588">
        <v>47.056324054432302</v>
      </c>
      <c r="H588">
        <v>14.6344685578414</v>
      </c>
      <c r="I588">
        <v>46.421180102250297</v>
      </c>
      <c r="J588">
        <v>-0.38972183924425502</v>
      </c>
      <c r="K588">
        <v>1510.0869076061299</v>
      </c>
      <c r="L588">
        <v>1239.96696213414</v>
      </c>
      <c r="M588">
        <v>45.893189703181598</v>
      </c>
      <c r="N588">
        <v>1.2643988849515799</v>
      </c>
      <c r="O588">
        <v>8.7283183378165106</v>
      </c>
      <c r="P588">
        <v>97.093235831809807</v>
      </c>
      <c r="Q588">
        <v>8.0512141712208996E-2</v>
      </c>
    </row>
    <row r="589" spans="1:17" hidden="1" x14ac:dyDescent="0.3">
      <c r="A589" t="s">
        <v>1306</v>
      </c>
      <c r="B589" t="s">
        <v>1307</v>
      </c>
      <c r="C589" t="s">
        <v>3144</v>
      </c>
      <c r="D589" t="s">
        <v>57</v>
      </c>
      <c r="E589">
        <v>8704.9415990599991</v>
      </c>
      <c r="F589">
        <v>16.21</v>
      </c>
      <c r="G589">
        <v>130.37517735633</v>
      </c>
      <c r="H589">
        <v>7.9917397417049099</v>
      </c>
      <c r="I589">
        <v>57.750507493639297</v>
      </c>
      <c r="J589">
        <v>17.3162900813516</v>
      </c>
      <c r="K589">
        <v>15.650528766050799</v>
      </c>
      <c r="L589">
        <v>13.271910343959499</v>
      </c>
      <c r="M589">
        <v>60.557741756494202</v>
      </c>
      <c r="N589">
        <v>1.50179296950227</v>
      </c>
      <c r="O589">
        <v>30.166563849475601</v>
      </c>
      <c r="P589">
        <v>149.38461538461499</v>
      </c>
      <c r="Q589">
        <v>0.113550315399191</v>
      </c>
    </row>
    <row r="590" spans="1:17" x14ac:dyDescent="0.3">
      <c r="A590" t="s">
        <v>1308</v>
      </c>
      <c r="B590" t="s">
        <v>1309</v>
      </c>
      <c r="C590" t="s">
        <v>3143</v>
      </c>
      <c r="D590" t="s">
        <v>276</v>
      </c>
      <c r="E590">
        <v>8688.9975721350002</v>
      </c>
      <c r="F590">
        <v>704.15</v>
      </c>
      <c r="G590">
        <v>-12.0336983342943</v>
      </c>
      <c r="H590">
        <v>0.64690540054901302</v>
      </c>
      <c r="I590">
        <v>-0.77855145661526404</v>
      </c>
      <c r="J590">
        <v>7.8170657429852399</v>
      </c>
      <c r="K590">
        <v>715.02400568384905</v>
      </c>
      <c r="L590">
        <v>676.78419820617296</v>
      </c>
      <c r="M590">
        <v>46.724264112655803</v>
      </c>
      <c r="N590">
        <v>0.48719062206288899</v>
      </c>
      <c r="O590">
        <v>18.966129375843199</v>
      </c>
      <c r="P590">
        <v>38.0550926379766</v>
      </c>
    </row>
    <row r="591" spans="1:17" hidden="1" x14ac:dyDescent="0.3">
      <c r="A591" t="s">
        <v>1310</v>
      </c>
      <c r="B591" t="s">
        <v>1311</v>
      </c>
      <c r="C591" t="s">
        <v>3144</v>
      </c>
      <c r="D591" t="s">
        <v>21</v>
      </c>
      <c r="E591">
        <v>8680.7095489500007</v>
      </c>
      <c r="F591">
        <v>1572.15</v>
      </c>
      <c r="G591">
        <v>122.079878142863</v>
      </c>
      <c r="H591">
        <v>-12.841941327164401</v>
      </c>
      <c r="I591">
        <v>20.012641231459501</v>
      </c>
      <c r="J591">
        <v>2.3163958481377702</v>
      </c>
      <c r="K591">
        <v>1691.85424819953</v>
      </c>
      <c r="L591">
        <v>1352.58692015512</v>
      </c>
      <c r="M591">
        <v>26.6422148790565</v>
      </c>
      <c r="N591">
        <v>1.04941915359881</v>
      </c>
      <c r="O591">
        <v>26.689565245046499</v>
      </c>
      <c r="P591">
        <v>153.572580645161</v>
      </c>
      <c r="Q591">
        <v>0.23988590304966001</v>
      </c>
    </row>
    <row r="592" spans="1:17" x14ac:dyDescent="0.3">
      <c r="A592" t="s">
        <v>1312</v>
      </c>
      <c r="B592" t="s">
        <v>1313</v>
      </c>
      <c r="C592" t="s">
        <v>3128</v>
      </c>
      <c r="D592" t="s">
        <v>287</v>
      </c>
      <c r="E592">
        <v>8671.5472886000007</v>
      </c>
      <c r="F592">
        <v>735.7</v>
      </c>
      <c r="G592">
        <v>-1.69268227648332</v>
      </c>
      <c r="H592">
        <v>-1.97335412353142</v>
      </c>
      <c r="I592">
        <v>-7.1545245916073199</v>
      </c>
      <c r="J592">
        <v>5.087330731862</v>
      </c>
      <c r="K592">
        <v>748.387240210865</v>
      </c>
      <c r="L592">
        <v>720.16789478145802</v>
      </c>
      <c r="M592">
        <v>47.265940588786897</v>
      </c>
      <c r="N592">
        <v>1.16362817590034</v>
      </c>
      <c r="O592">
        <v>25.282044311540002</v>
      </c>
      <c r="P592">
        <v>28.495327918958999</v>
      </c>
      <c r="Q592">
        <v>7.9795907486575002E-2</v>
      </c>
    </row>
    <row r="593" spans="1:17" x14ac:dyDescent="0.3">
      <c r="A593" t="s">
        <v>1314</v>
      </c>
      <c r="B593" t="s">
        <v>1315</v>
      </c>
      <c r="C593" t="s">
        <v>3140</v>
      </c>
      <c r="D593" t="s">
        <v>436</v>
      </c>
      <c r="E593">
        <v>8665.6888788359993</v>
      </c>
      <c r="F593">
        <v>196.68</v>
      </c>
      <c r="G593">
        <v>-36.902445837278201</v>
      </c>
      <c r="H593">
        <v>2.0429025022650098</v>
      </c>
      <c r="I593">
        <v>4.1497835459881998</v>
      </c>
      <c r="J593">
        <v>3.1933814328699102</v>
      </c>
      <c r="K593">
        <v>197.09288960194701</v>
      </c>
      <c r="L593">
        <v>193.55793762133601</v>
      </c>
      <c r="M593">
        <v>39.7949524319164</v>
      </c>
      <c r="N593">
        <v>0.74439817361510696</v>
      </c>
      <c r="O593">
        <v>17.525930445393499</v>
      </c>
      <c r="P593">
        <v>35.641379310344803</v>
      </c>
    </row>
    <row r="594" spans="1:17" x14ac:dyDescent="0.3">
      <c r="A594" t="s">
        <v>1316</v>
      </c>
      <c r="B594" t="s">
        <v>1317</v>
      </c>
      <c r="C594" t="s">
        <v>3129</v>
      </c>
      <c r="D594" t="s">
        <v>24</v>
      </c>
      <c r="E594">
        <v>8658.8149838240006</v>
      </c>
      <c r="F594">
        <v>229.28</v>
      </c>
      <c r="G594">
        <v>-34.8499241896874</v>
      </c>
      <c r="H594">
        <v>5.6740577405929304</v>
      </c>
      <c r="I594">
        <v>-14.401845592259701</v>
      </c>
      <c r="J594">
        <v>2.8571916852233201</v>
      </c>
      <c r="K594">
        <v>228.520773486292</v>
      </c>
      <c r="L594">
        <v>223.93053364730599</v>
      </c>
      <c r="M594">
        <v>40.265666194969299</v>
      </c>
      <c r="N594">
        <v>0.84459557603072599</v>
      </c>
      <c r="O594">
        <v>24.9781926029309</v>
      </c>
      <c r="P594">
        <v>19.4166666666666</v>
      </c>
      <c r="Q594">
        <v>0.12908366473100799</v>
      </c>
    </row>
    <row r="595" spans="1:17" hidden="1" x14ac:dyDescent="0.3">
      <c r="A595" t="s">
        <v>1318</v>
      </c>
      <c r="B595" t="s">
        <v>1319</v>
      </c>
      <c r="C595" t="s">
        <v>3144</v>
      </c>
      <c r="D595" t="s">
        <v>89</v>
      </c>
      <c r="E595">
        <v>8658.5831348899992</v>
      </c>
      <c r="F595">
        <v>787.3</v>
      </c>
      <c r="G595">
        <v>-11.9349678192202</v>
      </c>
      <c r="H595">
        <v>-1.9878774601749101</v>
      </c>
      <c r="I595">
        <v>-7.4228795588836496</v>
      </c>
      <c r="J595">
        <v>-6.60165878328141</v>
      </c>
      <c r="K595">
        <v>813.65917845507795</v>
      </c>
      <c r="L595">
        <v>763.93989650043204</v>
      </c>
      <c r="M595">
        <v>36.267793765185999</v>
      </c>
      <c r="N595">
        <v>0.68197494719907803</v>
      </c>
      <c r="O595">
        <v>19.827257716245398</v>
      </c>
      <c r="P595">
        <v>27.808441558441501</v>
      </c>
      <c r="Q595">
        <v>0.12850266410363601</v>
      </c>
    </row>
    <row r="596" spans="1:17" hidden="1" x14ac:dyDescent="0.3">
      <c r="A596" t="s">
        <v>1320</v>
      </c>
      <c r="B596" t="s">
        <v>1321</v>
      </c>
      <c r="C596" t="s">
        <v>3144</v>
      </c>
      <c r="D596" t="s">
        <v>745</v>
      </c>
      <c r="E596">
        <v>8642.3479203879997</v>
      </c>
      <c r="F596">
        <v>531.98</v>
      </c>
      <c r="G596">
        <v>-8.9674510413745292</v>
      </c>
      <c r="H596">
        <v>2.56264275564912</v>
      </c>
      <c r="I596">
        <v>-2.7375635546858801</v>
      </c>
      <c r="J596">
        <v>0.88275792202292203</v>
      </c>
      <c r="K596">
        <v>533.463170573963</v>
      </c>
      <c r="L596">
        <v>505.94182762293298</v>
      </c>
      <c r="M596">
        <v>73.886051750125603</v>
      </c>
      <c r="N596">
        <v>0.65633808332605403</v>
      </c>
      <c r="O596">
        <v>5.4494529869543999</v>
      </c>
      <c r="P596">
        <v>23.9670962179292</v>
      </c>
      <c r="Q596">
        <v>-1.0545973830429E-2</v>
      </c>
    </row>
    <row r="597" spans="1:17" x14ac:dyDescent="0.3">
      <c r="A597" t="s">
        <v>1322</v>
      </c>
      <c r="B597" t="s">
        <v>1323</v>
      </c>
      <c r="C597" t="s">
        <v>3141</v>
      </c>
      <c r="D597" t="s">
        <v>271</v>
      </c>
      <c r="E597">
        <v>8589.5256862999995</v>
      </c>
      <c r="F597">
        <v>1263.45</v>
      </c>
      <c r="G597">
        <v>69.280618649457196</v>
      </c>
      <c r="H597">
        <v>4.1795557682876003</v>
      </c>
      <c r="I597">
        <v>73.476326217768801</v>
      </c>
      <c r="J597">
        <v>4.1750627333250101</v>
      </c>
      <c r="K597">
        <v>1289.5101273013599</v>
      </c>
      <c r="L597">
        <v>1071.1924512722101</v>
      </c>
      <c r="M597">
        <v>57.184657154571198</v>
      </c>
      <c r="N597">
        <v>1.39158898340773</v>
      </c>
      <c r="O597">
        <v>15.141081958130499</v>
      </c>
      <c r="P597">
        <v>133.518159135015</v>
      </c>
    </row>
    <row r="598" spans="1:17" x14ac:dyDescent="0.3">
      <c r="A598" t="s">
        <v>1324</v>
      </c>
      <c r="B598" t="s">
        <v>1325</v>
      </c>
      <c r="C598" t="s">
        <v>3129</v>
      </c>
      <c r="D598" t="s">
        <v>24</v>
      </c>
      <c r="E598">
        <v>8566.0533917640005</v>
      </c>
      <c r="F598">
        <v>75.239999999999995</v>
      </c>
      <c r="G598">
        <v>-46.382270884705797</v>
      </c>
      <c r="H598">
        <v>-8.8722948417529608</v>
      </c>
      <c r="I598">
        <v>-34.601371425187899</v>
      </c>
      <c r="J598">
        <v>-3.2106093750402001</v>
      </c>
      <c r="K598">
        <v>82.806192281489004</v>
      </c>
      <c r="L598">
        <v>89.5920856107454</v>
      </c>
      <c r="M598">
        <v>18.847027631529599</v>
      </c>
      <c r="N598">
        <v>0.78873849407714502</v>
      </c>
      <c r="O598">
        <v>54.837852206273197</v>
      </c>
      <c r="P598">
        <v>3.0543761128612301</v>
      </c>
      <c r="Q598">
        <v>5.9998292246799998E-4</v>
      </c>
    </row>
    <row r="599" spans="1:17" x14ac:dyDescent="0.3">
      <c r="A599" t="s">
        <v>1326</v>
      </c>
      <c r="B599" t="s">
        <v>1327</v>
      </c>
      <c r="C599" t="s">
        <v>3133</v>
      </c>
      <c r="D599" t="s">
        <v>51</v>
      </c>
      <c r="E599">
        <v>8557.9167423750005</v>
      </c>
      <c r="F599">
        <v>493.35</v>
      </c>
      <c r="G599">
        <v>-9.3621230790826502</v>
      </c>
      <c r="H599">
        <v>7.7318720172681399</v>
      </c>
      <c r="I599">
        <v>12.791368451282001</v>
      </c>
      <c r="J599">
        <v>0.32276479265450497</v>
      </c>
      <c r="K599">
        <v>487.96084437072398</v>
      </c>
      <c r="L599">
        <v>417.735890860854</v>
      </c>
      <c r="M599">
        <v>35.999478384506503</v>
      </c>
      <c r="N599">
        <v>0.36938831644287001</v>
      </c>
      <c r="O599">
        <v>12.161751292186</v>
      </c>
      <c r="P599">
        <v>54.413145539906097</v>
      </c>
    </row>
    <row r="600" spans="1:17" x14ac:dyDescent="0.3">
      <c r="A600" t="s">
        <v>1328</v>
      </c>
      <c r="B600" t="s">
        <v>1329</v>
      </c>
      <c r="C600" t="s">
        <v>3141</v>
      </c>
      <c r="D600" t="s">
        <v>375</v>
      </c>
      <c r="E600">
        <v>8549.5525615499992</v>
      </c>
      <c r="F600">
        <v>376.75</v>
      </c>
      <c r="G600">
        <v>130.50018066399599</v>
      </c>
      <c r="H600">
        <v>-3.5836780101710999</v>
      </c>
      <c r="I600">
        <v>29.265193285989</v>
      </c>
      <c r="J600">
        <v>0.23033214561333601</v>
      </c>
      <c r="K600">
        <v>381.78785239751301</v>
      </c>
      <c r="L600">
        <v>296.25909885211598</v>
      </c>
      <c r="M600">
        <v>29.816917269006002</v>
      </c>
      <c r="N600">
        <v>0.59696339112212804</v>
      </c>
      <c r="O600">
        <v>18.593231585932301</v>
      </c>
      <c r="P600">
        <v>168.915060670949</v>
      </c>
      <c r="Q600">
        <v>0.171237552354326</v>
      </c>
    </row>
    <row r="601" spans="1:17" hidden="1" x14ac:dyDescent="0.3">
      <c r="A601" t="s">
        <v>1330</v>
      </c>
      <c r="B601" t="s">
        <v>1331</v>
      </c>
      <c r="C601" t="s">
        <v>3144</v>
      </c>
      <c r="D601" t="s">
        <v>117</v>
      </c>
      <c r="E601">
        <v>8547.3774766250008</v>
      </c>
      <c r="F601">
        <v>354.25</v>
      </c>
      <c r="G601">
        <v>272.71468487430798</v>
      </c>
      <c r="H601">
        <v>-1.90026074960073</v>
      </c>
      <c r="I601">
        <v>62.8040482398347</v>
      </c>
      <c r="J601">
        <v>-4.2215932724179597</v>
      </c>
      <c r="K601">
        <v>359.32188828643899</v>
      </c>
      <c r="L601">
        <v>279.344357378344</v>
      </c>
      <c r="M601">
        <v>28.367329134297599</v>
      </c>
      <c r="N601">
        <v>0.32425389246188402</v>
      </c>
      <c r="O601">
        <v>12.7311220889202</v>
      </c>
      <c r="P601">
        <v>349.84126984126902</v>
      </c>
      <c r="Q601">
        <v>0.14981915816984001</v>
      </c>
    </row>
    <row r="602" spans="1:17" hidden="1" x14ac:dyDescent="0.3">
      <c r="A602" t="s">
        <v>1332</v>
      </c>
      <c r="B602" t="s">
        <v>1333</v>
      </c>
      <c r="C602" t="s">
        <v>3144</v>
      </c>
      <c r="D602" t="s">
        <v>48</v>
      </c>
      <c r="E602">
        <v>8529.0961079999997</v>
      </c>
      <c r="F602">
        <v>842.3</v>
      </c>
      <c r="G602">
        <v>5347.8912321727703</v>
      </c>
      <c r="H602">
        <v>167.10947420122301</v>
      </c>
      <c r="I602">
        <v>417.31541234516499</v>
      </c>
      <c r="J602">
        <v>20.2052331311526</v>
      </c>
      <c r="K602">
        <v>417.47523765628199</v>
      </c>
      <c r="L602">
        <v>214.035761473202</v>
      </c>
      <c r="M602">
        <v>99.944654973881796</v>
      </c>
      <c r="N602">
        <v>2.6455876336624899</v>
      </c>
      <c r="O602">
        <v>0</v>
      </c>
      <c r="P602">
        <v>5376.5929778933596</v>
      </c>
    </row>
    <row r="603" spans="1:17" x14ac:dyDescent="0.3">
      <c r="A603" t="s">
        <v>1334</v>
      </c>
      <c r="B603" t="s">
        <v>1335</v>
      </c>
      <c r="C603" t="s">
        <v>3143</v>
      </c>
      <c r="D603" t="s">
        <v>406</v>
      </c>
      <c r="E603">
        <v>8516.2617711599996</v>
      </c>
      <c r="F603">
        <v>213.72</v>
      </c>
      <c r="G603">
        <v>-4.08366991884282</v>
      </c>
      <c r="H603">
        <v>-7.0030902077383903</v>
      </c>
      <c r="I603">
        <v>-20.754895698074801</v>
      </c>
      <c r="J603">
        <v>3.8544563696982399</v>
      </c>
      <c r="K603">
        <v>227.30804507990501</v>
      </c>
      <c r="L603">
        <v>224.64968199565101</v>
      </c>
      <c r="M603">
        <v>32.862654872611898</v>
      </c>
      <c r="N603">
        <v>0.48267475871288201</v>
      </c>
      <c r="O603">
        <v>50.781396219352402</v>
      </c>
      <c r="P603">
        <v>28.5920577617328</v>
      </c>
      <c r="Q603">
        <v>4.9931347024535E-2</v>
      </c>
    </row>
    <row r="604" spans="1:17" x14ac:dyDescent="0.3">
      <c r="A604" t="s">
        <v>1336</v>
      </c>
      <c r="B604" t="s">
        <v>1337</v>
      </c>
      <c r="C604" t="s">
        <v>3141</v>
      </c>
      <c r="D604" t="s">
        <v>446</v>
      </c>
      <c r="E604">
        <v>8481.4826553399998</v>
      </c>
      <c r="F604">
        <v>632.95000000000005</v>
      </c>
      <c r="G604">
        <v>-23.1044817899948</v>
      </c>
      <c r="H604">
        <v>-4.9272524502277797</v>
      </c>
      <c r="I604">
        <v>-42.813213038269801</v>
      </c>
      <c r="J604">
        <v>2.6627745550140798</v>
      </c>
      <c r="K604">
        <v>653.88183481180999</v>
      </c>
      <c r="L604">
        <v>710.02776194128205</v>
      </c>
      <c r="M604">
        <v>37.368399250345398</v>
      </c>
      <c r="N604">
        <v>0.49984922304776502</v>
      </c>
      <c r="O604">
        <v>73.315427758906694</v>
      </c>
      <c r="P604">
        <v>11.1901624945103</v>
      </c>
      <c r="Q604">
        <v>0.13645980115537601</v>
      </c>
    </row>
    <row r="605" spans="1:17" x14ac:dyDescent="0.3">
      <c r="A605" t="s">
        <v>1338</v>
      </c>
      <c r="B605" t="s">
        <v>1339</v>
      </c>
      <c r="C605" t="s">
        <v>3133</v>
      </c>
      <c r="D605" t="s">
        <v>51</v>
      </c>
      <c r="E605">
        <v>8445.7731074999992</v>
      </c>
      <c r="F605">
        <v>518.75</v>
      </c>
      <c r="G605">
        <v>7.3638280498997002</v>
      </c>
      <c r="H605">
        <v>-1.7834504055386</v>
      </c>
      <c r="I605">
        <v>5.4170056966941402</v>
      </c>
      <c r="J605">
        <v>1.22951877419855</v>
      </c>
      <c r="K605">
        <v>535.263013378766</v>
      </c>
      <c r="L605">
        <v>473.13134683869902</v>
      </c>
      <c r="M605">
        <v>26.057737788415398</v>
      </c>
      <c r="N605">
        <v>0.38995041198349401</v>
      </c>
      <c r="O605">
        <v>27.007228915662601</v>
      </c>
      <c r="P605">
        <v>51.1069035828721</v>
      </c>
      <c r="Q605">
        <v>2.7797099698745002E-2</v>
      </c>
    </row>
    <row r="606" spans="1:17" x14ac:dyDescent="0.3">
      <c r="A606" t="s">
        <v>1340</v>
      </c>
      <c r="B606" t="s">
        <v>1341</v>
      </c>
      <c r="C606" t="s">
        <v>3137</v>
      </c>
      <c r="D606" t="s">
        <v>77</v>
      </c>
      <c r="E606">
        <v>8421.5031686120001</v>
      </c>
      <c r="F606">
        <v>208.36</v>
      </c>
      <c r="G606">
        <v>2.71421139072925</v>
      </c>
      <c r="H606">
        <v>-3.67079146041092</v>
      </c>
      <c r="I606">
        <v>-20.630363471768099</v>
      </c>
      <c r="J606">
        <v>7.3512578381529403</v>
      </c>
      <c r="K606">
        <v>212.64727429339101</v>
      </c>
      <c r="L606">
        <v>203.24994453086899</v>
      </c>
      <c r="M606">
        <v>46.526900818991997</v>
      </c>
      <c r="N606">
        <v>1.0667977180871899</v>
      </c>
      <c r="O606">
        <v>22.864273373008199</v>
      </c>
      <c r="P606">
        <v>41.741496598639401</v>
      </c>
      <c r="Q606">
        <v>7.5761334968817998E-2</v>
      </c>
    </row>
    <row r="607" spans="1:17" hidden="1" x14ac:dyDescent="0.3">
      <c r="A607" t="s">
        <v>1342</v>
      </c>
      <c r="B607" t="s">
        <v>1343</v>
      </c>
      <c r="C607" t="s">
        <v>3144</v>
      </c>
      <c r="D607" t="s">
        <v>48</v>
      </c>
      <c r="E607">
        <v>8387.0800065000003</v>
      </c>
      <c r="F607">
        <v>766.35</v>
      </c>
      <c r="G607">
        <v>220.044016991272</v>
      </c>
      <c r="H607">
        <v>0.43983922279232002</v>
      </c>
      <c r="I607">
        <v>218.93510051689501</v>
      </c>
      <c r="J607">
        <v>-0.527712084551205</v>
      </c>
      <c r="K607">
        <v>682.92067745994302</v>
      </c>
      <c r="L607">
        <v>435.80014331952702</v>
      </c>
      <c r="M607">
        <v>43.883989880780199</v>
      </c>
      <c r="N607">
        <v>0.842590256192425</v>
      </c>
      <c r="O607">
        <v>15.736934820904199</v>
      </c>
      <c r="P607">
        <v>395.85894532513697</v>
      </c>
    </row>
    <row r="608" spans="1:17" hidden="1" x14ac:dyDescent="0.3">
      <c r="A608" t="s">
        <v>1344</v>
      </c>
      <c r="B608" t="s">
        <v>1345</v>
      </c>
      <c r="C608" t="s">
        <v>3144</v>
      </c>
      <c r="D608" t="s">
        <v>114</v>
      </c>
      <c r="E608">
        <v>8378.6886796250001</v>
      </c>
      <c r="F608">
        <v>2610.9499999999998</v>
      </c>
      <c r="G608">
        <v>-41.787992046409997</v>
      </c>
      <c r="H608">
        <v>-4.0355096698278903</v>
      </c>
      <c r="I608">
        <v>-15.935078892363901</v>
      </c>
      <c r="J608">
        <v>5.4610161522028298</v>
      </c>
      <c r="K608">
        <v>2707.76150825388</v>
      </c>
      <c r="L608">
        <v>2702.22536075879</v>
      </c>
      <c r="M608">
        <v>40.3206642178476</v>
      </c>
      <c r="N608">
        <v>0.91736053066313095</v>
      </c>
      <c r="O608">
        <v>34.050824412570101</v>
      </c>
      <c r="P608">
        <v>11.1515538527032</v>
      </c>
      <c r="Q608">
        <v>-2.1935192126652001E-2</v>
      </c>
    </row>
    <row r="609" spans="1:17" hidden="1" x14ac:dyDescent="0.3">
      <c r="A609" t="s">
        <v>1346</v>
      </c>
      <c r="B609" t="s">
        <v>1347</v>
      </c>
      <c r="C609" t="s">
        <v>3144</v>
      </c>
      <c r="D609" t="s">
        <v>745</v>
      </c>
      <c r="E609">
        <v>8375.5088797930002</v>
      </c>
      <c r="F609">
        <v>265.52</v>
      </c>
      <c r="G609">
        <v>2.0705159027333502</v>
      </c>
      <c r="H609">
        <v>1.6063293161564201</v>
      </c>
      <c r="I609">
        <v>1.5480166861156399</v>
      </c>
      <c r="J609">
        <v>1.27374433009861</v>
      </c>
      <c r="K609">
        <v>264.20416299184399</v>
      </c>
      <c r="L609">
        <v>244.085818400497</v>
      </c>
      <c r="M609">
        <v>59.785019392106697</v>
      </c>
      <c r="N609">
        <v>1.1230735057245</v>
      </c>
      <c r="O609">
        <v>4.4177463091292504</v>
      </c>
      <c r="P609">
        <v>34.8501777552056</v>
      </c>
      <c r="Q609">
        <v>1.1816369177710001E-3</v>
      </c>
    </row>
    <row r="610" spans="1:17" hidden="1" x14ac:dyDescent="0.3">
      <c r="A610" t="s">
        <v>1348</v>
      </c>
      <c r="B610" t="s">
        <v>1349</v>
      </c>
      <c r="C610" t="s">
        <v>3144</v>
      </c>
      <c r="D610" t="s">
        <v>1350</v>
      </c>
      <c r="E610">
        <v>8369.7008711939998</v>
      </c>
      <c r="F610">
        <v>1230.3900000000001</v>
      </c>
      <c r="K610">
        <v>1221.0284065276701</v>
      </c>
      <c r="L610">
        <v>1201.49851616978</v>
      </c>
      <c r="M610">
        <v>68.273684852772604</v>
      </c>
      <c r="N610">
        <v>1</v>
      </c>
      <c r="Q610">
        <v>-6.1080809493942997E-2</v>
      </c>
    </row>
    <row r="611" spans="1:17" hidden="1" x14ac:dyDescent="0.3">
      <c r="A611" t="s">
        <v>1351</v>
      </c>
      <c r="B611" t="s">
        <v>1352</v>
      </c>
      <c r="C611" t="s">
        <v>3144</v>
      </c>
      <c r="D611" t="s">
        <v>436</v>
      </c>
      <c r="E611">
        <v>8323.0194093749997</v>
      </c>
      <c r="F611">
        <v>1068.75</v>
      </c>
      <c r="G611">
        <v>5.6055115838376803</v>
      </c>
      <c r="H611">
        <v>0.62396366677186099</v>
      </c>
      <c r="I611">
        <v>13.677426641333399</v>
      </c>
      <c r="J611">
        <v>2.3930185263565198</v>
      </c>
      <c r="K611">
        <v>1057.4224490716001</v>
      </c>
      <c r="L611">
        <v>940.387654213475</v>
      </c>
      <c r="M611">
        <v>38.640657496946197</v>
      </c>
      <c r="N611">
        <v>0.43117250265035001</v>
      </c>
      <c r="O611">
        <v>15.8362573099415</v>
      </c>
      <c r="P611">
        <v>41.061176004751502</v>
      </c>
      <c r="Q611">
        <v>9.8222490779578994E-2</v>
      </c>
    </row>
    <row r="612" spans="1:17" x14ac:dyDescent="0.3">
      <c r="A612" t="s">
        <v>1353</v>
      </c>
      <c r="B612" t="s">
        <v>1354</v>
      </c>
      <c r="C612" t="s">
        <v>3138</v>
      </c>
      <c r="D612" t="s">
        <v>83</v>
      </c>
      <c r="E612">
        <v>8310.0915460550004</v>
      </c>
      <c r="F612">
        <v>281.45</v>
      </c>
      <c r="G612">
        <v>-72.496054257786298</v>
      </c>
      <c r="H612">
        <v>-2.5617984303065602</v>
      </c>
      <c r="I612">
        <v>-19.7386210298687</v>
      </c>
      <c r="J612">
        <v>2.7824362113912602</v>
      </c>
      <c r="K612">
        <v>292.84388272105701</v>
      </c>
      <c r="L612">
        <v>329.94839173121198</v>
      </c>
      <c r="M612">
        <v>31.066006550982301</v>
      </c>
      <c r="N612">
        <v>0.415930408247079</v>
      </c>
      <c r="O612">
        <v>81.1511813821282</v>
      </c>
      <c r="P612">
        <v>7.8352490421455796</v>
      </c>
      <c r="Q612">
        <v>-9.8382856419024001E-2</v>
      </c>
    </row>
    <row r="613" spans="1:17" x14ac:dyDescent="0.3">
      <c r="A613" t="s">
        <v>1355</v>
      </c>
      <c r="B613" t="s">
        <v>1356</v>
      </c>
      <c r="C613" t="s">
        <v>3147</v>
      </c>
      <c r="D613" t="s">
        <v>634</v>
      </c>
      <c r="E613">
        <v>8302.4088794399995</v>
      </c>
      <c r="F613">
        <v>490.1</v>
      </c>
      <c r="G613">
        <v>-1.8806821936157601</v>
      </c>
      <c r="H613">
        <v>-0.104524528129641</v>
      </c>
      <c r="I613">
        <v>28.904911031229201</v>
      </c>
      <c r="J613">
        <v>6.6208509753418996</v>
      </c>
      <c r="K613">
        <v>469.406843888357</v>
      </c>
      <c r="L613">
        <v>438.35326548630701</v>
      </c>
      <c r="M613">
        <v>75.756994875217202</v>
      </c>
      <c r="N613">
        <v>1.37690291405474</v>
      </c>
      <c r="O613">
        <v>30.330544786778201</v>
      </c>
      <c r="P613">
        <v>53.588216859918496</v>
      </c>
      <c r="Q613">
        <v>7.5581459343203997E-2</v>
      </c>
    </row>
    <row r="614" spans="1:17" x14ac:dyDescent="0.3">
      <c r="A614" t="s">
        <v>1357</v>
      </c>
      <c r="B614" t="s">
        <v>1358</v>
      </c>
      <c r="C614" t="s">
        <v>3129</v>
      </c>
      <c r="D614" t="s">
        <v>21</v>
      </c>
      <c r="E614">
        <v>8297.99270204799</v>
      </c>
      <c r="F614">
        <v>29.96</v>
      </c>
      <c r="G614">
        <v>51.9726102048934</v>
      </c>
      <c r="H614">
        <v>10.051035296590999</v>
      </c>
      <c r="I614">
        <v>-27.715494899726298</v>
      </c>
      <c r="J614">
        <v>16.096086600544702</v>
      </c>
      <c r="K614">
        <v>29.050501575734899</v>
      </c>
      <c r="L614">
        <v>28.054410175182301</v>
      </c>
      <c r="M614">
        <v>58.640602451792397</v>
      </c>
      <c r="N614">
        <v>0.86406625467068499</v>
      </c>
      <c r="O614">
        <v>35.189563738616101</v>
      </c>
      <c r="P614">
        <v>84.383213671756494</v>
      </c>
      <c r="Q614">
        <v>3.2270748938473003E-2</v>
      </c>
    </row>
    <row r="615" spans="1:17" x14ac:dyDescent="0.3">
      <c r="A615" t="s">
        <v>1359</v>
      </c>
      <c r="B615" t="s">
        <v>1360</v>
      </c>
      <c r="C615" t="s">
        <v>3141</v>
      </c>
      <c r="D615" t="s">
        <v>1361</v>
      </c>
      <c r="E615">
        <v>8285.5157236199993</v>
      </c>
      <c r="F615">
        <v>260.10000000000002</v>
      </c>
      <c r="G615">
        <v>8.59041579959794</v>
      </c>
      <c r="H615">
        <v>8.8425670904147609</v>
      </c>
      <c r="I615">
        <v>26.6976653302839</v>
      </c>
      <c r="J615">
        <v>12.356777947895599</v>
      </c>
      <c r="K615">
        <v>243.43111543927</v>
      </c>
      <c r="L615">
        <v>215.09050291592399</v>
      </c>
      <c r="M615">
        <v>58.697460477690498</v>
      </c>
      <c r="N615">
        <v>0.77789232604818703</v>
      </c>
      <c r="O615">
        <v>5.09419454056132</v>
      </c>
      <c r="P615">
        <v>53.360849056603698</v>
      </c>
      <c r="Q615">
        <v>-1.3920979028864E-2</v>
      </c>
    </row>
    <row r="616" spans="1:17" x14ac:dyDescent="0.3">
      <c r="A616" t="s">
        <v>1362</v>
      </c>
      <c r="B616" t="s">
        <v>1363</v>
      </c>
      <c r="C616" t="s">
        <v>3131</v>
      </c>
      <c r="D616" t="s">
        <v>403</v>
      </c>
      <c r="E616">
        <v>8273.5158817499996</v>
      </c>
      <c r="F616">
        <v>607.25</v>
      </c>
      <c r="G616">
        <v>8.6074685247442506</v>
      </c>
      <c r="H616">
        <v>-8.4142118536727004</v>
      </c>
      <c r="I616">
        <v>2.9338995124186802</v>
      </c>
      <c r="J616">
        <v>-0.80004337609467202</v>
      </c>
      <c r="K616">
        <v>656.02502019034603</v>
      </c>
      <c r="L616">
        <v>579.15599715425799</v>
      </c>
      <c r="M616">
        <v>20.173300695681299</v>
      </c>
      <c r="N616">
        <v>0.18915312158289799</v>
      </c>
      <c r="O616">
        <v>30.588719637710899</v>
      </c>
      <c r="P616">
        <v>57.359419538740603</v>
      </c>
      <c r="Q616">
        <v>-1.5735529379986998E-2</v>
      </c>
    </row>
    <row r="617" spans="1:17" hidden="1" x14ac:dyDescent="0.3">
      <c r="A617" t="s">
        <v>1364</v>
      </c>
      <c r="B617" t="s">
        <v>1365</v>
      </c>
      <c r="C617" t="s">
        <v>3141</v>
      </c>
      <c r="D617" t="s">
        <v>264</v>
      </c>
      <c r="E617">
        <v>8265.1786812600003</v>
      </c>
      <c r="F617">
        <v>1398.2</v>
      </c>
      <c r="G617">
        <v>77.674638043245494</v>
      </c>
      <c r="H617">
        <v>-5.2769285286654002</v>
      </c>
      <c r="I617">
        <v>-3.91672214976081</v>
      </c>
      <c r="J617">
        <v>-0.264717208362932</v>
      </c>
      <c r="K617">
        <v>1546.3793075251201</v>
      </c>
      <c r="M617">
        <v>15.683350690065399</v>
      </c>
      <c r="N617">
        <v>0.78932027828044105</v>
      </c>
      <c r="O617">
        <v>48.7626948934344</v>
      </c>
      <c r="P617">
        <v>117.652552926525</v>
      </c>
    </row>
    <row r="618" spans="1:17" hidden="1" x14ac:dyDescent="0.3">
      <c r="A618" t="s">
        <v>1366</v>
      </c>
      <c r="B618" t="s">
        <v>1367</v>
      </c>
      <c r="C618" t="s">
        <v>3144</v>
      </c>
      <c r="D618" t="s">
        <v>287</v>
      </c>
      <c r="E618">
        <v>8257.5291717</v>
      </c>
      <c r="F618">
        <v>491.3</v>
      </c>
      <c r="G618">
        <v>103.536495829868</v>
      </c>
      <c r="H618">
        <v>-6.4905963461884397</v>
      </c>
      <c r="I618">
        <v>72.662938919360897</v>
      </c>
      <c r="J618">
        <v>1.5774491618625199</v>
      </c>
      <c r="K618">
        <v>490.50149720146402</v>
      </c>
      <c r="L618">
        <v>364.87576125897198</v>
      </c>
      <c r="M618">
        <v>35.8089106648521</v>
      </c>
      <c r="N618">
        <v>0.702242915767056</v>
      </c>
      <c r="O618">
        <v>18.8683085691023</v>
      </c>
      <c r="P618">
        <v>148.57070579306799</v>
      </c>
      <c r="Q618">
        <v>8.1720097512577E-2</v>
      </c>
    </row>
    <row r="619" spans="1:17" x14ac:dyDescent="0.3">
      <c r="A619" t="s">
        <v>1368</v>
      </c>
      <c r="B619" t="s">
        <v>1369</v>
      </c>
      <c r="C619" t="s">
        <v>3142</v>
      </c>
      <c r="D619" t="s">
        <v>135</v>
      </c>
      <c r="E619">
        <v>8246.4529576050008</v>
      </c>
      <c r="F619">
        <v>562.95000000000005</v>
      </c>
      <c r="G619">
        <v>1.3248162380636499</v>
      </c>
      <c r="H619">
        <v>3.0459481762366498</v>
      </c>
      <c r="I619">
        <v>17.014228856103301</v>
      </c>
      <c r="J619">
        <v>0.62616251951915303</v>
      </c>
      <c r="K619">
        <v>574.69610646965396</v>
      </c>
      <c r="L619">
        <v>514.43181775785695</v>
      </c>
      <c r="M619">
        <v>36.139167146008297</v>
      </c>
      <c r="N619">
        <v>0.49123309646990598</v>
      </c>
      <c r="O619">
        <v>24.167332800426301</v>
      </c>
      <c r="P619">
        <v>48.125246678068599</v>
      </c>
      <c r="Q619">
        <v>1.6357622846830001E-3</v>
      </c>
    </row>
    <row r="620" spans="1:17" x14ac:dyDescent="0.3">
      <c r="A620" t="s">
        <v>1370</v>
      </c>
      <c r="B620" t="s">
        <v>1371</v>
      </c>
      <c r="C620" t="s">
        <v>3128</v>
      </c>
      <c r="D620" t="s">
        <v>21</v>
      </c>
      <c r="E620">
        <v>8211.2231599999996</v>
      </c>
      <c r="F620">
        <v>2660</v>
      </c>
      <c r="G620">
        <v>-18.282484616399401</v>
      </c>
      <c r="H620">
        <v>-6.9197564054600296</v>
      </c>
      <c r="I620">
        <v>-12.2813535669047</v>
      </c>
      <c r="J620">
        <v>3.3986539268512499</v>
      </c>
      <c r="K620">
        <v>2735.0392676010501</v>
      </c>
      <c r="L620">
        <v>2653.61084094329</v>
      </c>
      <c r="M620">
        <v>48.058080132346802</v>
      </c>
      <c r="N620">
        <v>0.58863583168167499</v>
      </c>
      <c r="O620">
        <v>18.233082706766901</v>
      </c>
      <c r="P620">
        <v>26.4829652171845</v>
      </c>
      <c r="Q620">
        <v>-3.7230034928806999E-2</v>
      </c>
    </row>
    <row r="621" spans="1:17" x14ac:dyDescent="0.3">
      <c r="A621" t="s">
        <v>1372</v>
      </c>
      <c r="B621" t="s">
        <v>1373</v>
      </c>
      <c r="C621" t="s">
        <v>3146</v>
      </c>
      <c r="D621" t="s">
        <v>1111</v>
      </c>
      <c r="E621">
        <v>8202.8416463649992</v>
      </c>
      <c r="F621">
        <v>78.349999999999994</v>
      </c>
      <c r="G621">
        <v>-13.5658162569624</v>
      </c>
      <c r="H621">
        <v>-12.3011201440052</v>
      </c>
      <c r="I621">
        <v>-25.8943062638375</v>
      </c>
      <c r="J621">
        <v>1.66483825681944</v>
      </c>
      <c r="K621">
        <v>87.797981851942197</v>
      </c>
      <c r="L621">
        <v>87.183128234333594</v>
      </c>
      <c r="M621">
        <v>16.959368066040099</v>
      </c>
      <c r="N621">
        <v>0.55088711601363005</v>
      </c>
      <c r="O621">
        <v>73.197192086789997</v>
      </c>
      <c r="P621">
        <v>19.1634980988593</v>
      </c>
      <c r="Q621">
        <v>3.1034273221082001E-2</v>
      </c>
    </row>
    <row r="622" spans="1:17" x14ac:dyDescent="0.3">
      <c r="A622" t="s">
        <v>1374</v>
      </c>
      <c r="B622" t="s">
        <v>1375</v>
      </c>
      <c r="C622" t="s">
        <v>3143</v>
      </c>
      <c r="D622" t="s">
        <v>482</v>
      </c>
      <c r="E622">
        <v>8196.4135920000008</v>
      </c>
      <c r="F622">
        <v>746.25</v>
      </c>
      <c r="G622">
        <v>-44.617238678338502</v>
      </c>
      <c r="H622">
        <v>-1.7860658739562101</v>
      </c>
      <c r="I622">
        <v>-27.705134363013901</v>
      </c>
      <c r="J622">
        <v>6.3548668960981702</v>
      </c>
      <c r="K622">
        <v>766.33194347864503</v>
      </c>
      <c r="L622">
        <v>823.59295672201404</v>
      </c>
      <c r="M622">
        <v>45.993100454264699</v>
      </c>
      <c r="N622">
        <v>0.70977803168814202</v>
      </c>
      <c r="O622">
        <v>48.247906197654899</v>
      </c>
      <c r="P622">
        <v>3.5882842865075002</v>
      </c>
      <c r="Q622">
        <v>-3.5686886219106997E-2</v>
      </c>
    </row>
    <row r="623" spans="1:17" x14ac:dyDescent="0.3">
      <c r="A623" t="s">
        <v>1376</v>
      </c>
      <c r="B623" t="s">
        <v>1377</v>
      </c>
      <c r="C623" t="s">
        <v>3141</v>
      </c>
      <c r="D623" t="s">
        <v>788</v>
      </c>
      <c r="E623">
        <v>8190.6775602079997</v>
      </c>
      <c r="F623">
        <v>205.04</v>
      </c>
      <c r="G623">
        <v>32.937986246297903</v>
      </c>
      <c r="H623">
        <v>-13.5412636991447</v>
      </c>
      <c r="I623">
        <v>8.6277276882865301</v>
      </c>
      <c r="J623">
        <v>-3.7857024784075902E-3</v>
      </c>
      <c r="K623">
        <v>229.105882985004</v>
      </c>
      <c r="L623">
        <v>203.528332138216</v>
      </c>
      <c r="M623">
        <v>30.1596221547921</v>
      </c>
      <c r="N623">
        <v>0.54134736451644605</v>
      </c>
      <c r="O623">
        <v>44.601053452984701</v>
      </c>
      <c r="P623">
        <v>85.221318879855403</v>
      </c>
      <c r="Q623">
        <v>0.167105218565411</v>
      </c>
    </row>
    <row r="624" spans="1:17" x14ac:dyDescent="0.3">
      <c r="A624" t="s">
        <v>1378</v>
      </c>
      <c r="B624" t="s">
        <v>1379</v>
      </c>
      <c r="C624" t="s">
        <v>3135</v>
      </c>
      <c r="D624" t="s">
        <v>190</v>
      </c>
      <c r="E624">
        <v>8125.2322590000003</v>
      </c>
      <c r="F624">
        <v>412.15</v>
      </c>
      <c r="G624">
        <v>4.2069933958219501</v>
      </c>
      <c r="H624">
        <v>-6.0426268288781104</v>
      </c>
      <c r="I624">
        <v>27.4807389439868</v>
      </c>
      <c r="J624">
        <v>-3.7921666088213599</v>
      </c>
      <c r="K624">
        <v>430.23262550150702</v>
      </c>
      <c r="L624">
        <v>348.50678682974097</v>
      </c>
      <c r="M624">
        <v>17.901244003844202</v>
      </c>
      <c r="N624">
        <v>1.8570459490201801</v>
      </c>
      <c r="O624">
        <v>17.748392575518601</v>
      </c>
      <c r="P624">
        <v>71.6576426488962</v>
      </c>
    </row>
    <row r="625" spans="1:17" x14ac:dyDescent="0.3">
      <c r="A625" t="s">
        <v>1380</v>
      </c>
      <c r="B625" t="s">
        <v>1381</v>
      </c>
      <c r="C625" t="s">
        <v>3139</v>
      </c>
      <c r="D625" t="s">
        <v>325</v>
      </c>
      <c r="E625">
        <v>8077.0307606659999</v>
      </c>
      <c r="F625">
        <v>209.93</v>
      </c>
      <c r="G625">
        <v>25.093126074279699</v>
      </c>
      <c r="H625">
        <v>-0.64852813605839699</v>
      </c>
      <c r="I625">
        <v>-10.054321026216201</v>
      </c>
      <c r="J625">
        <v>8.2745804504999505</v>
      </c>
      <c r="K625">
        <v>216.31106255659</v>
      </c>
      <c r="L625">
        <v>205.665308933836</v>
      </c>
      <c r="M625">
        <v>46.229203360137603</v>
      </c>
      <c r="N625">
        <v>0.49431157528324599</v>
      </c>
      <c r="O625">
        <v>24.803505930548202</v>
      </c>
      <c r="P625">
        <v>56.605744125326297</v>
      </c>
    </row>
    <row r="626" spans="1:17" x14ac:dyDescent="0.3">
      <c r="A626" t="s">
        <v>1382</v>
      </c>
      <c r="B626" t="s">
        <v>1383</v>
      </c>
      <c r="C626" t="s">
        <v>3142</v>
      </c>
      <c r="D626" t="s">
        <v>135</v>
      </c>
      <c r="E626">
        <v>8066.4148287600001</v>
      </c>
      <c r="F626">
        <v>519.70000000000005</v>
      </c>
      <c r="G626">
        <v>-31.977383167083701</v>
      </c>
      <c r="H626">
        <v>-5.9425983201962298</v>
      </c>
      <c r="I626">
        <v>-27.925042015536899</v>
      </c>
      <c r="J626">
        <v>-3.18707316534526</v>
      </c>
      <c r="K626">
        <v>562.59009213706599</v>
      </c>
      <c r="L626">
        <v>568.93464575400799</v>
      </c>
      <c r="M626">
        <v>30.887892641394199</v>
      </c>
      <c r="N626">
        <v>1.3443961266400799</v>
      </c>
      <c r="O626">
        <v>30.613815662882399</v>
      </c>
      <c r="P626">
        <v>9.4105263157894896</v>
      </c>
      <c r="Q626">
        <v>7.1132521179453997E-2</v>
      </c>
    </row>
    <row r="627" spans="1:17" x14ac:dyDescent="0.3">
      <c r="A627" t="s">
        <v>1384</v>
      </c>
      <c r="B627" t="s">
        <v>1385</v>
      </c>
      <c r="C627" t="s">
        <v>3148</v>
      </c>
      <c r="D627" t="s">
        <v>1386</v>
      </c>
      <c r="E627">
        <v>8059.3203020000001</v>
      </c>
      <c r="F627">
        <v>655.6</v>
      </c>
      <c r="G627">
        <v>-2.2478928900394899</v>
      </c>
      <c r="H627">
        <v>-3.1316358572775602</v>
      </c>
      <c r="I627">
        <v>10.5177117573131</v>
      </c>
      <c r="J627">
        <v>-0.47426546781934598</v>
      </c>
      <c r="K627">
        <v>654.63534123525403</v>
      </c>
      <c r="L627">
        <v>586.671350833107</v>
      </c>
      <c r="M627">
        <v>52.213379364204798</v>
      </c>
      <c r="N627">
        <v>0.52731144137178698</v>
      </c>
      <c r="O627">
        <v>17.2056131787675</v>
      </c>
      <c r="P627">
        <v>61.100872343039597</v>
      </c>
      <c r="Q627">
        <v>0.135224409152366</v>
      </c>
    </row>
    <row r="628" spans="1:17" hidden="1" x14ac:dyDescent="0.3">
      <c r="A628" t="s">
        <v>1387</v>
      </c>
      <c r="B628" t="s">
        <v>1388</v>
      </c>
      <c r="C628" t="s">
        <v>3144</v>
      </c>
      <c r="D628" t="s">
        <v>158</v>
      </c>
      <c r="E628">
        <v>8047.7045291369996</v>
      </c>
      <c r="F628">
        <v>62.79</v>
      </c>
      <c r="G628">
        <v>48.6711356353401</v>
      </c>
      <c r="H628">
        <v>7.3647395863530303</v>
      </c>
      <c r="I628">
        <v>-15.822930796699501</v>
      </c>
      <c r="J628">
        <v>9.3756573735768605</v>
      </c>
      <c r="K628">
        <v>62.897536435057098</v>
      </c>
      <c r="L628">
        <v>57.769075410520898</v>
      </c>
      <c r="M628">
        <v>44.385928245294302</v>
      </c>
      <c r="N628">
        <v>3.5490187508660398</v>
      </c>
      <c r="O628">
        <v>27.249562032170701</v>
      </c>
      <c r="P628">
        <v>84.676470588235205</v>
      </c>
      <c r="Q628">
        <v>-1.6023341392641999E-2</v>
      </c>
    </row>
    <row r="629" spans="1:17" hidden="1" x14ac:dyDescent="0.3">
      <c r="A629" t="s">
        <v>1389</v>
      </c>
      <c r="B629" t="s">
        <v>1390</v>
      </c>
      <c r="C629" t="s">
        <v>3139</v>
      </c>
      <c r="D629" t="s">
        <v>292</v>
      </c>
      <c r="E629">
        <v>8041.2361577600004</v>
      </c>
      <c r="F629">
        <v>361.4</v>
      </c>
      <c r="G629">
        <v>-38.689292420467503</v>
      </c>
      <c r="H629">
        <v>-9.5398791469837292</v>
      </c>
      <c r="I629">
        <v>-39.6030161816335</v>
      </c>
      <c r="J629">
        <v>1.7314411573606501</v>
      </c>
      <c r="K629">
        <v>391.77173282618099</v>
      </c>
      <c r="M629">
        <v>30.2560549408241</v>
      </c>
      <c r="N629">
        <v>0.921051071109248</v>
      </c>
      <c r="O629">
        <v>48.934698395129999</v>
      </c>
      <c r="P629">
        <v>1.8028169014084401</v>
      </c>
    </row>
    <row r="630" spans="1:17" x14ac:dyDescent="0.3">
      <c r="A630" t="s">
        <v>1391</v>
      </c>
      <c r="B630" t="s">
        <v>1392</v>
      </c>
      <c r="C630" t="s">
        <v>3141</v>
      </c>
      <c r="D630" t="s">
        <v>1025</v>
      </c>
      <c r="E630">
        <v>8007.1872496799997</v>
      </c>
      <c r="F630">
        <v>843.35</v>
      </c>
      <c r="G630">
        <v>66.269933854023506</v>
      </c>
      <c r="H630">
        <v>-1.23587450162926</v>
      </c>
      <c r="I630">
        <v>20.515537081362002</v>
      </c>
      <c r="J630">
        <v>3.1035713520714898</v>
      </c>
      <c r="K630">
        <v>876.660639269939</v>
      </c>
      <c r="L630">
        <v>759.03605021496799</v>
      </c>
      <c r="M630">
        <v>39.044022777177702</v>
      </c>
      <c r="N630">
        <v>0.95856955864768401</v>
      </c>
      <c r="O630">
        <v>25.570640896424901</v>
      </c>
      <c r="P630">
        <v>98.248707099200701</v>
      </c>
      <c r="Q630">
        <v>0.15575828048767201</v>
      </c>
    </row>
    <row r="631" spans="1:17" x14ac:dyDescent="0.3">
      <c r="A631" t="s">
        <v>1393</v>
      </c>
      <c r="B631" t="s">
        <v>1394</v>
      </c>
      <c r="C631" t="s">
        <v>3138</v>
      </c>
      <c r="D631" t="s">
        <v>469</v>
      </c>
      <c r="E631">
        <v>8005.8467325800002</v>
      </c>
      <c r="F631">
        <v>563.79999999999995</v>
      </c>
      <c r="G631">
        <v>-42.959216635351403</v>
      </c>
      <c r="H631">
        <v>8.9293510088647796</v>
      </c>
      <c r="I631">
        <v>-8.2954899534795494</v>
      </c>
      <c r="J631">
        <v>-0.77541117919787705</v>
      </c>
      <c r="K631">
        <v>503.26298245653697</v>
      </c>
      <c r="L631">
        <v>521.11882949379799</v>
      </c>
      <c r="M631">
        <v>63.7628466218735</v>
      </c>
      <c r="N631">
        <v>3.4913152950658701</v>
      </c>
      <c r="O631">
        <v>23.696346222064498</v>
      </c>
      <c r="P631">
        <v>31.575262543757201</v>
      </c>
      <c r="Q631">
        <v>-2.0530775278905001E-2</v>
      </c>
    </row>
    <row r="632" spans="1:17" x14ac:dyDescent="0.3">
      <c r="A632" t="s">
        <v>1395</v>
      </c>
      <c r="B632" t="s">
        <v>1396</v>
      </c>
      <c r="C632" t="s">
        <v>3143</v>
      </c>
      <c r="D632" t="s">
        <v>446</v>
      </c>
      <c r="E632">
        <v>7986.90513061</v>
      </c>
      <c r="F632">
        <v>505.15</v>
      </c>
      <c r="G632">
        <v>-25.6414580535513</v>
      </c>
      <c r="H632">
        <v>1.0012970748475201</v>
      </c>
      <c r="I632">
        <v>-3.8872737331461802</v>
      </c>
      <c r="J632">
        <v>1.8473457257389301</v>
      </c>
      <c r="K632">
        <v>511.72116290619198</v>
      </c>
      <c r="L632">
        <v>498.42994422266599</v>
      </c>
      <c r="M632">
        <v>43.379191647282603</v>
      </c>
      <c r="N632">
        <v>0.31655591753277101</v>
      </c>
      <c r="O632">
        <v>25.487478966643501</v>
      </c>
      <c r="P632">
        <v>25.409632571995999</v>
      </c>
      <c r="Q632">
        <v>-6.6956219507025003E-2</v>
      </c>
    </row>
    <row r="633" spans="1:17" hidden="1" x14ac:dyDescent="0.3">
      <c r="A633" t="s">
        <v>1397</v>
      </c>
      <c r="B633" t="s">
        <v>1398</v>
      </c>
      <c r="C633" t="s">
        <v>3129</v>
      </c>
      <c r="D633" t="s">
        <v>579</v>
      </c>
      <c r="E633">
        <v>7968.2143997100002</v>
      </c>
      <c r="F633">
        <v>741.9</v>
      </c>
      <c r="G633">
        <v>7.5016690031089999</v>
      </c>
      <c r="H633">
        <v>-3.5409299339183198</v>
      </c>
      <c r="I633">
        <v>12.125308520685801</v>
      </c>
      <c r="J633">
        <v>2.3746270910756899</v>
      </c>
      <c r="K633">
        <v>734.28636405624104</v>
      </c>
      <c r="M633">
        <v>50.2926270203805</v>
      </c>
      <c r="N633">
        <v>0.51920602621224199</v>
      </c>
      <c r="O633">
        <v>7.6964550478501197</v>
      </c>
      <c r="P633">
        <v>42.906674371568897</v>
      </c>
    </row>
    <row r="634" spans="1:17" x14ac:dyDescent="0.3">
      <c r="A634" t="s">
        <v>1399</v>
      </c>
      <c r="B634" t="s">
        <v>1400</v>
      </c>
      <c r="C634" t="s">
        <v>3138</v>
      </c>
      <c r="D634" t="s">
        <v>83</v>
      </c>
      <c r="E634">
        <v>7951.9822996899902</v>
      </c>
      <c r="F634">
        <v>3248.3</v>
      </c>
      <c r="G634">
        <v>60.681416592840698</v>
      </c>
      <c r="H634">
        <v>-7.3357253439235395E-2</v>
      </c>
      <c r="I634">
        <v>15.904610460019899</v>
      </c>
      <c r="J634">
        <v>2.72928028527138</v>
      </c>
      <c r="K634">
        <v>3214.0538344168499</v>
      </c>
      <c r="L634">
        <v>2694.7215904424702</v>
      </c>
      <c r="M634">
        <v>36.728201181430499</v>
      </c>
      <c r="N634">
        <v>0.64443972809576</v>
      </c>
      <c r="O634">
        <v>8.5167626142905295</v>
      </c>
      <c r="P634">
        <v>109.42587279584799</v>
      </c>
      <c r="Q634">
        <v>0.18576973254941301</v>
      </c>
    </row>
    <row r="635" spans="1:17" x14ac:dyDescent="0.3">
      <c r="A635" t="s">
        <v>1401</v>
      </c>
      <c r="B635" t="s">
        <v>1402</v>
      </c>
      <c r="C635" t="s">
        <v>3141</v>
      </c>
      <c r="D635" t="s">
        <v>117</v>
      </c>
      <c r="E635">
        <v>7886.20445956</v>
      </c>
      <c r="F635">
        <v>726.85</v>
      </c>
      <c r="G635">
        <v>26.807454108248301</v>
      </c>
      <c r="H635">
        <v>13.078165911505099</v>
      </c>
      <c r="I635">
        <v>15.129407864138299</v>
      </c>
      <c r="J635">
        <v>4.7832738119330402</v>
      </c>
      <c r="K635">
        <v>666.62420426697304</v>
      </c>
      <c r="L635">
        <v>609.65066042765898</v>
      </c>
      <c r="M635">
        <v>67.017774994848594</v>
      </c>
      <c r="N635">
        <v>1.422510984678</v>
      </c>
      <c r="O635">
        <v>15.7941803673385</v>
      </c>
      <c r="P635">
        <v>61.235581188997301</v>
      </c>
      <c r="Q635">
        <v>6.6149547669549003E-2</v>
      </c>
    </row>
    <row r="636" spans="1:17" x14ac:dyDescent="0.3">
      <c r="A636" t="s">
        <v>1403</v>
      </c>
      <c r="B636" t="s">
        <v>1404</v>
      </c>
      <c r="C636" t="s">
        <v>3136</v>
      </c>
      <c r="D636" t="s">
        <v>1405</v>
      </c>
      <c r="E636">
        <v>7854.5291446000001</v>
      </c>
      <c r="F636">
        <v>386</v>
      </c>
      <c r="G636">
        <v>53.976910218830497</v>
      </c>
      <c r="H636">
        <v>-0.880077448453782</v>
      </c>
      <c r="I636">
        <v>11.650355773705</v>
      </c>
      <c r="J636">
        <v>1.7230990257291401</v>
      </c>
      <c r="K636">
        <v>414.815484347069</v>
      </c>
      <c r="L636">
        <v>389.57979822564198</v>
      </c>
      <c r="M636">
        <v>39.861126502816298</v>
      </c>
      <c r="N636">
        <v>0.79757969716959898</v>
      </c>
      <c r="O636">
        <v>52.331606217616503</v>
      </c>
      <c r="P636">
        <v>86.428398937454702</v>
      </c>
      <c r="Q636">
        <v>8.6778321419301002E-2</v>
      </c>
    </row>
    <row r="637" spans="1:17" x14ac:dyDescent="0.3">
      <c r="A637" t="s">
        <v>1406</v>
      </c>
      <c r="B637" t="s">
        <v>1407</v>
      </c>
      <c r="C637" t="s">
        <v>3142</v>
      </c>
      <c r="D637" t="s">
        <v>135</v>
      </c>
      <c r="E637">
        <v>7852.5134743500003</v>
      </c>
      <c r="F637">
        <v>266.10000000000002</v>
      </c>
      <c r="G637">
        <v>166.636767043003</v>
      </c>
      <c r="H637">
        <v>8.1573714875674508</v>
      </c>
      <c r="I637">
        <v>54.845826327440399</v>
      </c>
      <c r="J637">
        <v>6.7384940269633198</v>
      </c>
      <c r="K637">
        <v>231.00803896457899</v>
      </c>
      <c r="L637">
        <v>182.58912409218999</v>
      </c>
      <c r="M637">
        <v>72.970351040512597</v>
      </c>
      <c r="N637">
        <v>0.77552727869376603</v>
      </c>
      <c r="O637">
        <v>1.29650507328071</v>
      </c>
      <c r="P637">
        <v>216.22103386809201</v>
      </c>
      <c r="Q637">
        <v>0.16965108255984601</v>
      </c>
    </row>
    <row r="638" spans="1:17" x14ac:dyDescent="0.3">
      <c r="A638" t="s">
        <v>1408</v>
      </c>
      <c r="B638" t="s">
        <v>1409</v>
      </c>
      <c r="C638" t="s">
        <v>3139</v>
      </c>
      <c r="D638" t="s">
        <v>292</v>
      </c>
      <c r="E638">
        <v>7848.2894134449998</v>
      </c>
      <c r="F638">
        <v>389.35</v>
      </c>
      <c r="G638">
        <v>-33.179174572407597</v>
      </c>
      <c r="H638">
        <v>-8.2828334918295798</v>
      </c>
      <c r="I638">
        <v>-17.868505916322299</v>
      </c>
      <c r="J638">
        <v>4.4604910491415399</v>
      </c>
      <c r="K638">
        <v>414.08934098259499</v>
      </c>
      <c r="L638">
        <v>409.15524199956798</v>
      </c>
      <c r="M638">
        <v>31.659217949547202</v>
      </c>
      <c r="N638">
        <v>0.93234460168676503</v>
      </c>
      <c r="O638">
        <v>29.703351740079601</v>
      </c>
      <c r="P638">
        <v>11.962616822429901</v>
      </c>
      <c r="Q638">
        <v>4.5705265763623E-2</v>
      </c>
    </row>
    <row r="639" spans="1:17" x14ac:dyDescent="0.3">
      <c r="A639" t="s">
        <v>1410</v>
      </c>
      <c r="B639" t="s">
        <v>1411</v>
      </c>
      <c r="C639" t="s">
        <v>3133</v>
      </c>
      <c r="D639" t="s">
        <v>51</v>
      </c>
      <c r="E639">
        <v>7845.7645488399903</v>
      </c>
      <c r="F639">
        <v>802.3</v>
      </c>
      <c r="G639">
        <v>99.159657289916197</v>
      </c>
      <c r="H639">
        <v>7.7008534679379501</v>
      </c>
      <c r="I639">
        <v>51.371026934708503</v>
      </c>
      <c r="J639">
        <v>2.3515397479617</v>
      </c>
      <c r="K639">
        <v>770.61753404917795</v>
      </c>
      <c r="L639">
        <v>588.26087910983495</v>
      </c>
      <c r="M639">
        <v>38.669299585581904</v>
      </c>
      <c r="N639">
        <v>0.45114558287895501</v>
      </c>
      <c r="O639">
        <v>19.593668203913701</v>
      </c>
      <c r="P639">
        <v>170.31671159029599</v>
      </c>
      <c r="Q639">
        <v>2.2934913893482001E-2</v>
      </c>
    </row>
    <row r="640" spans="1:17" hidden="1" x14ac:dyDescent="0.3">
      <c r="A640" t="s">
        <v>1412</v>
      </c>
      <c r="B640" t="s">
        <v>1413</v>
      </c>
      <c r="C640" t="s">
        <v>3144</v>
      </c>
      <c r="D640" t="s">
        <v>607</v>
      </c>
      <c r="E640">
        <v>7840.0164381000004</v>
      </c>
      <c r="F640">
        <v>3949</v>
      </c>
      <c r="G640">
        <v>-3.44800301569486</v>
      </c>
      <c r="H640">
        <v>7.7859331146007502</v>
      </c>
      <c r="I640">
        <v>6.8068554351568302</v>
      </c>
      <c r="J640">
        <v>5.2806394991687604</v>
      </c>
      <c r="K640">
        <v>3881.82020768246</v>
      </c>
      <c r="L640">
        <v>3627.3938418654602</v>
      </c>
      <c r="M640">
        <v>43.574811735839397</v>
      </c>
      <c r="N640">
        <v>1.5740372684088899</v>
      </c>
      <c r="O640">
        <v>9.77336034439098</v>
      </c>
      <c r="P640">
        <v>30.478597743304999</v>
      </c>
      <c r="Q640">
        <v>-2.0767734864664E-2</v>
      </c>
    </row>
    <row r="641" spans="1:17" x14ac:dyDescent="0.3">
      <c r="A641" t="s">
        <v>1414</v>
      </c>
      <c r="B641" t="s">
        <v>1415</v>
      </c>
      <c r="C641" t="s">
        <v>3129</v>
      </c>
      <c r="D641" t="s">
        <v>24</v>
      </c>
      <c r="E641">
        <v>7821.8410786919903</v>
      </c>
      <c r="F641">
        <v>40.44</v>
      </c>
      <c r="G641">
        <v>-58.371310937983402</v>
      </c>
      <c r="H641">
        <v>-8.9875578261362996</v>
      </c>
      <c r="I641">
        <v>-36.628521051480298</v>
      </c>
      <c r="J641">
        <v>1.5614094958179601</v>
      </c>
      <c r="K641">
        <v>42.994985583130102</v>
      </c>
      <c r="L641">
        <v>46.706441389089903</v>
      </c>
      <c r="M641">
        <v>30.844544358659899</v>
      </c>
      <c r="N641">
        <v>1.17839196560439</v>
      </c>
      <c r="O641">
        <v>55.786350148367902</v>
      </c>
      <c r="P641">
        <v>3.6923076923076801</v>
      </c>
      <c r="Q641">
        <v>7.0390387639564997E-2</v>
      </c>
    </row>
    <row r="642" spans="1:17" x14ac:dyDescent="0.3">
      <c r="A642" t="s">
        <v>1416</v>
      </c>
      <c r="B642" t="s">
        <v>1417</v>
      </c>
      <c r="C642" t="s">
        <v>3139</v>
      </c>
      <c r="D642" t="s">
        <v>125</v>
      </c>
      <c r="E642">
        <v>7820.6618910999996</v>
      </c>
      <c r="F642">
        <v>654.70000000000005</v>
      </c>
      <c r="G642">
        <v>-42.602324363411597</v>
      </c>
      <c r="H642">
        <v>-6.0874247731283804</v>
      </c>
      <c r="I642">
        <v>-16.116354131315301</v>
      </c>
      <c r="J642">
        <v>-1.3176487488721</v>
      </c>
      <c r="K642">
        <v>677.58920294692598</v>
      </c>
      <c r="L642">
        <v>698.55118352128204</v>
      </c>
      <c r="M642">
        <v>35.510876149767498</v>
      </c>
      <c r="N642">
        <v>0.501625132919158</v>
      </c>
      <c r="O642">
        <v>29.677714983962101</v>
      </c>
      <c r="P642">
        <v>9.3718676912796397</v>
      </c>
      <c r="Q642">
        <v>-0.103058540787884</v>
      </c>
    </row>
    <row r="643" spans="1:17" x14ac:dyDescent="0.3">
      <c r="A643" t="s">
        <v>1418</v>
      </c>
      <c r="B643" t="s">
        <v>1419</v>
      </c>
      <c r="C643" t="s">
        <v>3142</v>
      </c>
      <c r="D643" t="s">
        <v>135</v>
      </c>
      <c r="E643">
        <v>7811.0385901079999</v>
      </c>
      <c r="F643">
        <v>122.84</v>
      </c>
      <c r="G643">
        <v>25.1367013676984</v>
      </c>
      <c r="H643">
        <v>-4.8224162265432904</v>
      </c>
      <c r="I643">
        <v>-20.480272968674601</v>
      </c>
      <c r="J643">
        <v>1.2761616805463301</v>
      </c>
      <c r="K643">
        <v>130.122173060976</v>
      </c>
      <c r="L643">
        <v>121.538664023072</v>
      </c>
      <c r="M643">
        <v>35.391066202376798</v>
      </c>
      <c r="N643">
        <v>1.02444777233064</v>
      </c>
      <c r="O643">
        <v>33.800065125366302</v>
      </c>
      <c r="P643">
        <v>78.028985507246304</v>
      </c>
      <c r="Q643">
        <v>-1.0552231099752001E-2</v>
      </c>
    </row>
    <row r="644" spans="1:17" x14ac:dyDescent="0.3">
      <c r="A644" t="s">
        <v>1420</v>
      </c>
      <c r="B644" t="s">
        <v>1421</v>
      </c>
      <c r="C644" t="s">
        <v>3127</v>
      </c>
      <c r="D644" t="s">
        <v>1405</v>
      </c>
      <c r="E644">
        <v>7778.4871986899998</v>
      </c>
      <c r="F644">
        <v>480.05</v>
      </c>
      <c r="G644">
        <v>65.702951903597906</v>
      </c>
      <c r="H644">
        <v>1.7133179785195001</v>
      </c>
      <c r="I644">
        <v>10.5665980820734</v>
      </c>
      <c r="J644">
        <v>2.8549154380930002</v>
      </c>
      <c r="K644">
        <v>504.53397285138101</v>
      </c>
      <c r="L644">
        <v>466.82536572190799</v>
      </c>
      <c r="M644">
        <v>37.168307162553297</v>
      </c>
      <c r="N644">
        <v>0.57509144268055001</v>
      </c>
      <c r="O644">
        <v>32.236225393188199</v>
      </c>
      <c r="P644">
        <v>100.91378348214199</v>
      </c>
    </row>
    <row r="645" spans="1:17" x14ac:dyDescent="0.3">
      <c r="A645" t="s">
        <v>1422</v>
      </c>
      <c r="B645" t="s">
        <v>1423</v>
      </c>
      <c r="C645" t="s">
        <v>3143</v>
      </c>
      <c r="D645" t="s">
        <v>482</v>
      </c>
      <c r="E645">
        <v>7634.5493028149904</v>
      </c>
      <c r="F645">
        <v>276.05</v>
      </c>
      <c r="G645">
        <v>-29.900743573133202</v>
      </c>
      <c r="H645">
        <v>1.6102554546010901</v>
      </c>
      <c r="I645">
        <v>-3.3558059333707901</v>
      </c>
      <c r="J645">
        <v>2.85163883916807</v>
      </c>
      <c r="K645">
        <v>285.39586634206103</v>
      </c>
      <c r="L645">
        <v>270.28388522654399</v>
      </c>
      <c r="M645">
        <v>31.056511685743299</v>
      </c>
      <c r="N645">
        <v>0.57524727758360295</v>
      </c>
      <c r="O645">
        <v>17.9134214816156</v>
      </c>
      <c r="P645">
        <v>25.477272727272702</v>
      </c>
      <c r="Q645">
        <v>-0.116293800824254</v>
      </c>
    </row>
    <row r="646" spans="1:17" x14ac:dyDescent="0.3">
      <c r="A646" t="s">
        <v>1424</v>
      </c>
      <c r="B646" t="s">
        <v>1425</v>
      </c>
      <c r="C646" t="s">
        <v>3139</v>
      </c>
      <c r="D646" t="s">
        <v>607</v>
      </c>
      <c r="E646">
        <v>7621.4029814100004</v>
      </c>
      <c r="F646">
        <v>572.1</v>
      </c>
      <c r="G646">
        <v>48.803684003267598</v>
      </c>
      <c r="H646">
        <v>6.9381762690503397</v>
      </c>
      <c r="I646">
        <v>14.743239199168</v>
      </c>
      <c r="J646">
        <v>2.4110994902616301</v>
      </c>
      <c r="K646">
        <v>551.47567727415003</v>
      </c>
      <c r="L646">
        <v>483.52013066142302</v>
      </c>
      <c r="M646">
        <v>38.299800300056901</v>
      </c>
      <c r="N646">
        <v>0.79511948336420601</v>
      </c>
      <c r="O646">
        <v>8.8795665093515108</v>
      </c>
      <c r="P646">
        <v>91.433829680441605</v>
      </c>
      <c r="Q646">
        <v>5.6621598706136998E-2</v>
      </c>
    </row>
    <row r="647" spans="1:17" hidden="1" x14ac:dyDescent="0.3">
      <c r="A647" t="s">
        <v>1426</v>
      </c>
      <c r="B647" t="s">
        <v>1427</v>
      </c>
      <c r="C647" t="s">
        <v>3144</v>
      </c>
      <c r="D647" t="s">
        <v>1428</v>
      </c>
      <c r="E647">
        <v>7578.0043629749998</v>
      </c>
      <c r="F647">
        <v>1869.25</v>
      </c>
      <c r="G647">
        <v>82.9913460121372</v>
      </c>
      <c r="H647">
        <v>-4.9900605441148302</v>
      </c>
      <c r="I647">
        <v>49.692039751703803</v>
      </c>
      <c r="J647">
        <v>3.89906803188408</v>
      </c>
      <c r="K647">
        <v>1887.94202664626</v>
      </c>
      <c r="L647">
        <v>1453.73006217805</v>
      </c>
      <c r="M647">
        <v>32.362624507215799</v>
      </c>
      <c r="N647">
        <v>0.35348855708659899</v>
      </c>
      <c r="O647">
        <v>19.031697204761201</v>
      </c>
      <c r="P647">
        <v>141.193548387096</v>
      </c>
    </row>
    <row r="648" spans="1:17" x14ac:dyDescent="0.3">
      <c r="A648" t="s">
        <v>1429</v>
      </c>
      <c r="B648" t="s">
        <v>1430</v>
      </c>
      <c r="C648" t="s">
        <v>3132</v>
      </c>
      <c r="D648" t="s">
        <v>48</v>
      </c>
      <c r="E648">
        <v>7459.1567455649902</v>
      </c>
      <c r="F648">
        <v>510.15</v>
      </c>
      <c r="G648">
        <v>36.931371162524698</v>
      </c>
      <c r="H648">
        <v>-3.2974924905131902</v>
      </c>
      <c r="I648">
        <v>-2.0856016882533099</v>
      </c>
      <c r="J648">
        <v>1.2964360422324701</v>
      </c>
      <c r="K648">
        <v>531.58825520228402</v>
      </c>
      <c r="L648">
        <v>468.61046358292498</v>
      </c>
      <c r="M648">
        <v>31.359780892826102</v>
      </c>
      <c r="N648">
        <v>0.894117936865374</v>
      </c>
      <c r="O648">
        <v>15.260217583063801</v>
      </c>
      <c r="P648">
        <v>78.218340611353696</v>
      </c>
      <c r="Q648">
        <v>-3.5719320385194001E-2</v>
      </c>
    </row>
    <row r="649" spans="1:17" x14ac:dyDescent="0.3">
      <c r="A649" t="s">
        <v>1431</v>
      </c>
      <c r="B649" t="s">
        <v>1432</v>
      </c>
      <c r="C649" t="s">
        <v>3132</v>
      </c>
      <c r="D649" t="s">
        <v>48</v>
      </c>
      <c r="E649">
        <v>7454.7106145999996</v>
      </c>
      <c r="F649">
        <v>1112.8499999999999</v>
      </c>
      <c r="G649">
        <v>31.894256876997801</v>
      </c>
      <c r="H649">
        <v>-8.1189279027120094</v>
      </c>
      <c r="I649">
        <v>-7.9712742047682097</v>
      </c>
      <c r="J649">
        <v>0.28999465424070098</v>
      </c>
      <c r="K649">
        <v>1224.83583863029</v>
      </c>
      <c r="L649">
        <v>1123.7049556731199</v>
      </c>
      <c r="M649">
        <v>32.9812099111032</v>
      </c>
      <c r="N649">
        <v>0.66706398980770598</v>
      </c>
      <c r="O649">
        <v>38.603585388866399</v>
      </c>
      <c r="P649">
        <v>71.207692307692199</v>
      </c>
      <c r="Q649">
        <v>0.12805429913039501</v>
      </c>
    </row>
    <row r="650" spans="1:17" hidden="1" x14ac:dyDescent="0.3">
      <c r="A650" t="s">
        <v>1433</v>
      </c>
      <c r="B650" t="s">
        <v>1434</v>
      </c>
      <c r="C650" t="s">
        <v>3144</v>
      </c>
      <c r="D650" t="s">
        <v>398</v>
      </c>
      <c r="E650">
        <v>7403.1077057100001</v>
      </c>
      <c r="F650">
        <v>335.45</v>
      </c>
      <c r="G650">
        <v>154.139738259171</v>
      </c>
      <c r="H650">
        <v>-17.718094105945699</v>
      </c>
      <c r="I650">
        <v>44.919596640926102</v>
      </c>
      <c r="J650">
        <v>-2.1789309581624301</v>
      </c>
      <c r="K650">
        <v>345.16217917217898</v>
      </c>
      <c r="L650">
        <v>263.529537360223</v>
      </c>
      <c r="M650">
        <v>20.948438677883601</v>
      </c>
      <c r="N650">
        <v>0.63278113590799301</v>
      </c>
      <c r="O650">
        <v>29.080339842003202</v>
      </c>
      <c r="P650">
        <v>191.44222415291</v>
      </c>
      <c r="Q650">
        <v>0.168124056326213</v>
      </c>
    </row>
    <row r="651" spans="1:17" x14ac:dyDescent="0.3">
      <c r="A651" t="s">
        <v>1435</v>
      </c>
      <c r="B651" t="s">
        <v>1436</v>
      </c>
      <c r="C651" t="s">
        <v>3132</v>
      </c>
      <c r="D651" t="s">
        <v>48</v>
      </c>
      <c r="E651">
        <v>7401.0962091499996</v>
      </c>
      <c r="F651">
        <v>542.15</v>
      </c>
      <c r="G651">
        <v>64.9232542794078</v>
      </c>
      <c r="H651">
        <v>-0.42267728948841199</v>
      </c>
      <c r="I651">
        <v>53.683574869525799</v>
      </c>
      <c r="J651">
        <v>4.0396389240469599</v>
      </c>
      <c r="K651">
        <v>553.42207264187698</v>
      </c>
      <c r="L651">
        <v>442.17555563696499</v>
      </c>
      <c r="M651">
        <v>31.044716833414999</v>
      </c>
      <c r="N651">
        <v>0.74669160282275904</v>
      </c>
      <c r="O651">
        <v>14.1750438070644</v>
      </c>
      <c r="P651">
        <v>124.725388601036</v>
      </c>
      <c r="Q651">
        <v>0.192994316759562</v>
      </c>
    </row>
    <row r="652" spans="1:17" x14ac:dyDescent="0.3">
      <c r="A652" t="s">
        <v>1437</v>
      </c>
      <c r="B652" t="s">
        <v>1438</v>
      </c>
      <c r="C652" t="s">
        <v>3141</v>
      </c>
      <c r="D652" t="s">
        <v>140</v>
      </c>
      <c r="E652">
        <v>7387.5393696000001</v>
      </c>
      <c r="F652">
        <v>416</v>
      </c>
      <c r="G652">
        <v>-59.188837374030101</v>
      </c>
      <c r="H652">
        <v>-0.67638349929642305</v>
      </c>
      <c r="I652">
        <v>-27.936925866349899</v>
      </c>
      <c r="J652">
        <v>-1.8720863011552</v>
      </c>
      <c r="K652">
        <v>443.79315091832501</v>
      </c>
      <c r="L652">
        <v>471.70175472764998</v>
      </c>
      <c r="M652">
        <v>31.3951708064284</v>
      </c>
      <c r="N652">
        <v>0.95737907034106096</v>
      </c>
      <c r="O652">
        <v>69.519230769230703</v>
      </c>
      <c r="P652">
        <v>7.7441077441077404</v>
      </c>
      <c r="Q652">
        <v>2.1805557649621998E-2</v>
      </c>
    </row>
    <row r="653" spans="1:17" hidden="1" x14ac:dyDescent="0.3">
      <c r="A653" t="s">
        <v>1439</v>
      </c>
      <c r="B653" t="s">
        <v>1440</v>
      </c>
      <c r="C653" t="s">
        <v>3144</v>
      </c>
      <c r="D653" t="s">
        <v>83</v>
      </c>
      <c r="E653">
        <v>7385.9598295199903</v>
      </c>
      <c r="F653">
        <v>158.69999999999999</v>
      </c>
      <c r="G653">
        <v>486.41453334917497</v>
      </c>
      <c r="H653">
        <v>53.366500051650704</v>
      </c>
      <c r="I653">
        <v>155.61902990260199</v>
      </c>
      <c r="J653">
        <v>4.6636141822151496</v>
      </c>
      <c r="K653">
        <v>123.624451346981</v>
      </c>
      <c r="L653">
        <v>78.910578681353797</v>
      </c>
      <c r="M653">
        <v>54.451622659131097</v>
      </c>
      <c r="N653">
        <v>1.4129073477465799</v>
      </c>
      <c r="O653">
        <v>17.876496534341499</v>
      </c>
      <c r="P653">
        <v>523.57563850687598</v>
      </c>
      <c r="Q653">
        <v>0.13328717620241201</v>
      </c>
    </row>
    <row r="654" spans="1:17" x14ac:dyDescent="0.3">
      <c r="A654" t="s">
        <v>1441</v>
      </c>
      <c r="B654" t="s">
        <v>1442</v>
      </c>
      <c r="C654" t="s">
        <v>3146</v>
      </c>
      <c r="D654" t="s">
        <v>1443</v>
      </c>
      <c r="E654">
        <v>7303.2205806000002</v>
      </c>
      <c r="F654">
        <v>954.15</v>
      </c>
      <c r="G654">
        <v>-12.822464690715901</v>
      </c>
      <c r="H654">
        <v>8.5468616070908894</v>
      </c>
      <c r="I654">
        <v>29.9906106975826</v>
      </c>
      <c r="J654">
        <v>3.5858056523934598</v>
      </c>
      <c r="K654">
        <v>958.93487746738106</v>
      </c>
      <c r="L654">
        <v>847.18851850109695</v>
      </c>
      <c r="M654">
        <v>32.812044731222997</v>
      </c>
      <c r="N654">
        <v>0.56737223082913701</v>
      </c>
      <c r="O654">
        <v>17.0675470313891</v>
      </c>
      <c r="P654">
        <v>61.310228233305097</v>
      </c>
      <c r="Q654">
        <v>-6.4180890761452003E-2</v>
      </c>
    </row>
    <row r="655" spans="1:17" hidden="1" x14ac:dyDescent="0.3">
      <c r="A655" t="s">
        <v>1444</v>
      </c>
      <c r="B655" t="s">
        <v>1445</v>
      </c>
      <c r="C655" t="s">
        <v>3144</v>
      </c>
      <c r="D655" t="s">
        <v>217</v>
      </c>
      <c r="E655">
        <v>7288.0097598000002</v>
      </c>
      <c r="F655">
        <v>1383</v>
      </c>
      <c r="G655">
        <v>3377.0016763326398</v>
      </c>
      <c r="H655">
        <v>-5.0466388675174203</v>
      </c>
      <c r="I655">
        <v>128.95882997816099</v>
      </c>
      <c r="J655">
        <v>4.6253287902344704</v>
      </c>
      <c r="K655">
        <v>1381.23735437595</v>
      </c>
      <c r="L655">
        <v>883.75054335478603</v>
      </c>
      <c r="M655">
        <v>48.188537363328301</v>
      </c>
      <c r="N655">
        <v>0.63085066916320398</v>
      </c>
      <c r="O655">
        <v>18.9443239334779</v>
      </c>
    </row>
    <row r="656" spans="1:17" x14ac:dyDescent="0.3">
      <c r="A656" t="s">
        <v>1446</v>
      </c>
      <c r="B656" t="s">
        <v>1447</v>
      </c>
      <c r="C656" t="s">
        <v>3138</v>
      </c>
      <c r="D656" t="s">
        <v>190</v>
      </c>
      <c r="E656">
        <v>7286.4950846800002</v>
      </c>
      <c r="F656">
        <v>1798.3</v>
      </c>
      <c r="G656">
        <v>72.822319948708</v>
      </c>
      <c r="H656">
        <v>-4.2641435972156403</v>
      </c>
      <c r="I656">
        <v>6.8756749257097498</v>
      </c>
      <c r="J656">
        <v>4.7337764324396003</v>
      </c>
      <c r="K656">
        <v>1856.14899479817</v>
      </c>
      <c r="L656">
        <v>1556.54190998576</v>
      </c>
      <c r="M656">
        <v>34.709747552707398</v>
      </c>
      <c r="N656">
        <v>0.43051083864582701</v>
      </c>
      <c r="O656">
        <v>20.7807373630651</v>
      </c>
      <c r="P656">
        <v>111.564705882352</v>
      </c>
      <c r="Q656">
        <v>3.7780633049939998E-2</v>
      </c>
    </row>
    <row r="657" spans="1:17" x14ac:dyDescent="0.3">
      <c r="A657" t="s">
        <v>1448</v>
      </c>
      <c r="B657" t="s">
        <v>1449</v>
      </c>
      <c r="C657" t="s">
        <v>3143</v>
      </c>
      <c r="D657" t="s">
        <v>482</v>
      </c>
      <c r="E657">
        <v>7283.0967799999999</v>
      </c>
      <c r="F657">
        <v>2247.8000000000002</v>
      </c>
      <c r="G657">
        <v>-26.3499027226183</v>
      </c>
      <c r="H657">
        <v>4.5166316553035397</v>
      </c>
      <c r="I657">
        <v>-12.242771632894399</v>
      </c>
      <c r="J657">
        <v>3.0669953526709501</v>
      </c>
      <c r="K657">
        <v>2271.5522463188499</v>
      </c>
      <c r="L657">
        <v>2264.0114773834398</v>
      </c>
      <c r="M657">
        <v>39.0739122667405</v>
      </c>
      <c r="N657">
        <v>0.71604902567195605</v>
      </c>
      <c r="O657">
        <v>21.674526203398798</v>
      </c>
      <c r="P657">
        <v>14.683673469387699</v>
      </c>
      <c r="Q657">
        <v>-0.105963491620513</v>
      </c>
    </row>
    <row r="658" spans="1:17" x14ac:dyDescent="0.3">
      <c r="A658" t="s">
        <v>1450</v>
      </c>
      <c r="B658" t="s">
        <v>1451</v>
      </c>
      <c r="C658" t="s">
        <v>3131</v>
      </c>
      <c r="D658" t="s">
        <v>120</v>
      </c>
      <c r="E658">
        <v>7268.53351432</v>
      </c>
      <c r="F658">
        <v>634.4</v>
      </c>
      <c r="G658">
        <v>-10.829759020675199</v>
      </c>
      <c r="H658">
        <v>11.704506288367799</v>
      </c>
      <c r="I658">
        <v>12.5369566913265</v>
      </c>
      <c r="J658">
        <v>1.75608284059936</v>
      </c>
      <c r="K658">
        <v>599.33184502442396</v>
      </c>
      <c r="L658">
        <v>554.68715213658595</v>
      </c>
      <c r="M658">
        <v>47.437650580702801</v>
      </c>
      <c r="N658">
        <v>1.2202418235949699</v>
      </c>
      <c r="O658">
        <v>8.1967213114754092</v>
      </c>
      <c r="P658">
        <v>35.845824411134899</v>
      </c>
      <c r="Q658">
        <v>4.3629141689069999E-2</v>
      </c>
    </row>
    <row r="659" spans="1:17" x14ac:dyDescent="0.3">
      <c r="A659" t="s">
        <v>1452</v>
      </c>
      <c r="B659" t="s">
        <v>1453</v>
      </c>
      <c r="C659" t="s">
        <v>3128</v>
      </c>
      <c r="D659" t="s">
        <v>21</v>
      </c>
      <c r="E659">
        <v>7268.3835233899899</v>
      </c>
      <c r="F659">
        <v>877.7</v>
      </c>
      <c r="G659">
        <v>53.677475058628602</v>
      </c>
      <c r="H659">
        <v>10.3479081758808</v>
      </c>
      <c r="I659">
        <v>16.980981469074099</v>
      </c>
      <c r="J659">
        <v>5.7697797278824599</v>
      </c>
      <c r="K659">
        <v>844.92823722473895</v>
      </c>
      <c r="L659">
        <v>730.980939813737</v>
      </c>
      <c r="M659">
        <v>60.550307539893801</v>
      </c>
      <c r="N659">
        <v>0.63898729645699004</v>
      </c>
      <c r="O659">
        <v>5.6967073031787701</v>
      </c>
      <c r="P659">
        <v>111.493975903614</v>
      </c>
      <c r="Q659">
        <v>0.129813389078592</v>
      </c>
    </row>
    <row r="660" spans="1:17" x14ac:dyDescent="0.3">
      <c r="A660" t="s">
        <v>1454</v>
      </c>
      <c r="B660" t="s">
        <v>1455</v>
      </c>
      <c r="C660" t="s">
        <v>3146</v>
      </c>
      <c r="D660" t="s">
        <v>612</v>
      </c>
      <c r="E660">
        <v>7258.6009174399996</v>
      </c>
      <c r="F660">
        <v>42.34</v>
      </c>
      <c r="G660">
        <v>-35.029179348910603</v>
      </c>
      <c r="H660">
        <v>-10.857127836630999</v>
      </c>
      <c r="I660">
        <v>-24.0738544453808</v>
      </c>
      <c r="J660">
        <v>0.51569360065881997</v>
      </c>
      <c r="K660">
        <v>46.252953800188102</v>
      </c>
      <c r="L660">
        <v>46.573063050121597</v>
      </c>
      <c r="M660">
        <v>23.060008533606499</v>
      </c>
      <c r="N660">
        <v>0.513153311875023</v>
      </c>
      <c r="O660">
        <v>62.257912139820498</v>
      </c>
      <c r="P660">
        <v>9.5472186287192695</v>
      </c>
      <c r="Q660">
        <v>-1.588131140444E-3</v>
      </c>
    </row>
    <row r="661" spans="1:17" x14ac:dyDescent="0.3">
      <c r="A661" t="s">
        <v>1456</v>
      </c>
      <c r="B661" t="s">
        <v>1457</v>
      </c>
      <c r="C661" t="s">
        <v>607</v>
      </c>
      <c r="D661" t="s">
        <v>607</v>
      </c>
      <c r="E661">
        <v>7248.7888439999997</v>
      </c>
      <c r="F661">
        <v>366</v>
      </c>
      <c r="G661">
        <v>36.6846076458787</v>
      </c>
      <c r="H661">
        <v>-9.8248953681962892</v>
      </c>
      <c r="I661">
        <v>-13.347248916617</v>
      </c>
      <c r="J661">
        <v>0.129534145940881</v>
      </c>
      <c r="K661">
        <v>394.27938434036599</v>
      </c>
      <c r="L661">
        <v>354.89527469751903</v>
      </c>
      <c r="M661">
        <v>25.906520821212698</v>
      </c>
      <c r="N661">
        <v>0.74967118619908901</v>
      </c>
      <c r="O661">
        <v>23.128415300546401</v>
      </c>
      <c r="P661">
        <v>70.074349442379102</v>
      </c>
      <c r="Q661">
        <v>1.5053926632534E-2</v>
      </c>
    </row>
    <row r="662" spans="1:17" hidden="1" x14ac:dyDescent="0.3">
      <c r="A662" t="s">
        <v>1458</v>
      </c>
      <c r="B662" t="s">
        <v>1459</v>
      </c>
      <c r="C662" t="s">
        <v>3144</v>
      </c>
      <c r="D662" t="s">
        <v>24</v>
      </c>
      <c r="E662">
        <v>7233.4944187199999</v>
      </c>
      <c r="F662">
        <v>456.8</v>
      </c>
      <c r="G662">
        <v>-47.166716715683499</v>
      </c>
      <c r="H662">
        <v>-0.22547077917310601</v>
      </c>
      <c r="I662">
        <v>-18.727521660388199</v>
      </c>
      <c r="J662">
        <v>0.891172017928334</v>
      </c>
      <c r="K662">
        <v>470.563736925802</v>
      </c>
      <c r="L662">
        <v>477.76890175433402</v>
      </c>
      <c r="M662">
        <v>35.141474150146699</v>
      </c>
      <c r="N662">
        <v>0.89964057683435295</v>
      </c>
      <c r="O662">
        <v>31.348511383537598</v>
      </c>
      <c r="P662">
        <v>4.2803332952859199</v>
      </c>
      <c r="Q662">
        <v>-0.12240936473316701</v>
      </c>
    </row>
    <row r="663" spans="1:17" x14ac:dyDescent="0.3">
      <c r="A663" t="s">
        <v>1460</v>
      </c>
      <c r="B663" t="s">
        <v>1461</v>
      </c>
      <c r="C663" t="s">
        <v>3143</v>
      </c>
      <c r="D663" t="s">
        <v>167</v>
      </c>
      <c r="E663">
        <v>7211.7487687499997</v>
      </c>
      <c r="F663">
        <v>1041.75</v>
      </c>
      <c r="G663">
        <v>87.249746816721299</v>
      </c>
      <c r="H663">
        <v>5.8101952349393704</v>
      </c>
      <c r="I663">
        <v>43.2868558325302</v>
      </c>
      <c r="J663">
        <v>2.9460018216484798</v>
      </c>
      <c r="K663">
        <v>1000.604847426</v>
      </c>
      <c r="L663">
        <v>804.82278593746298</v>
      </c>
      <c r="M663">
        <v>44.566912311570199</v>
      </c>
      <c r="N663">
        <v>1.25731296784076</v>
      </c>
      <c r="O663">
        <v>10.2951763858891</v>
      </c>
      <c r="P663">
        <v>138.332189430336</v>
      </c>
      <c r="Q663">
        <v>3.9690816636036998E-2</v>
      </c>
    </row>
    <row r="664" spans="1:17" x14ac:dyDescent="0.3">
      <c r="A664" t="s">
        <v>1462</v>
      </c>
      <c r="B664" t="s">
        <v>1463</v>
      </c>
      <c r="C664" t="s">
        <v>3141</v>
      </c>
      <c r="D664" t="s">
        <v>146</v>
      </c>
      <c r="E664">
        <v>7198.5394999999999</v>
      </c>
      <c r="F664">
        <v>384.25</v>
      </c>
      <c r="G664">
        <v>-34.326208449316098</v>
      </c>
      <c r="H664">
        <v>-3.2620357477393598</v>
      </c>
      <c r="I664">
        <v>-18.132451817595399</v>
      </c>
      <c r="J664">
        <v>4.2178603609380403</v>
      </c>
      <c r="K664">
        <v>414.71449079415999</v>
      </c>
      <c r="L664">
        <v>418.30326703191798</v>
      </c>
      <c r="M664">
        <v>38.650221238927401</v>
      </c>
      <c r="N664">
        <v>0.43093064723293301</v>
      </c>
      <c r="O664">
        <v>42.4853610930383</v>
      </c>
      <c r="P664">
        <v>11.376811594202801</v>
      </c>
      <c r="Q664">
        <v>7.0208666049905E-2</v>
      </c>
    </row>
    <row r="665" spans="1:17" hidden="1" x14ac:dyDescent="0.3">
      <c r="A665" t="s">
        <v>1464</v>
      </c>
      <c r="B665" t="s">
        <v>1465</v>
      </c>
      <c r="C665" t="s">
        <v>3144</v>
      </c>
      <c r="D665" t="s">
        <v>607</v>
      </c>
      <c r="E665">
        <v>7194.4186176200001</v>
      </c>
      <c r="F665">
        <v>512.20000000000005</v>
      </c>
      <c r="G665">
        <v>-14.7909261942938</v>
      </c>
      <c r="H665">
        <v>-4.9823697180733397</v>
      </c>
      <c r="I665">
        <v>-6.9026623263179303</v>
      </c>
      <c r="J665">
        <v>2.1450573543885301</v>
      </c>
      <c r="K665">
        <v>537.68823186001703</v>
      </c>
      <c r="L665">
        <v>512.54268518989102</v>
      </c>
      <c r="M665">
        <v>34.176238215084702</v>
      </c>
      <c r="N665">
        <v>0.45776553842797102</v>
      </c>
      <c r="O665">
        <v>30.027333073018301</v>
      </c>
      <c r="P665">
        <v>29.769445148213801</v>
      </c>
      <c r="Q665">
        <v>7.2472338021280003E-2</v>
      </c>
    </row>
    <row r="666" spans="1:17" hidden="1" x14ac:dyDescent="0.3">
      <c r="A666" t="s">
        <v>1466</v>
      </c>
      <c r="B666" t="s">
        <v>1467</v>
      </c>
      <c r="C666" t="s">
        <v>3144</v>
      </c>
      <c r="D666" t="s">
        <v>1468</v>
      </c>
      <c r="E666">
        <v>7131.3144000000002</v>
      </c>
      <c r="F666">
        <v>3423.25</v>
      </c>
      <c r="G666">
        <v>696.72542598451003</v>
      </c>
      <c r="H666">
        <v>-2.9920958307406198</v>
      </c>
      <c r="I666">
        <v>113.129138128253</v>
      </c>
      <c r="J666">
        <v>0.99405419384624105</v>
      </c>
      <c r="K666">
        <v>3418.6501748650599</v>
      </c>
      <c r="L666">
        <v>2387.5694703874401</v>
      </c>
      <c r="M666">
        <v>28.997279735568199</v>
      </c>
      <c r="N666">
        <v>0.76130991108219404</v>
      </c>
      <c r="O666">
        <v>15.387424231359001</v>
      </c>
      <c r="P666">
        <v>755.8125</v>
      </c>
    </row>
    <row r="667" spans="1:17" x14ac:dyDescent="0.3">
      <c r="A667" t="s">
        <v>1469</v>
      </c>
      <c r="B667" t="s">
        <v>1470</v>
      </c>
      <c r="C667" t="s">
        <v>3148</v>
      </c>
      <c r="D667" t="s">
        <v>161</v>
      </c>
      <c r="E667">
        <v>7119.0616549360002</v>
      </c>
      <c r="F667">
        <v>195.44</v>
      </c>
      <c r="G667">
        <v>181.02884065024699</v>
      </c>
      <c r="H667">
        <v>3.3585465030413801</v>
      </c>
      <c r="I667">
        <v>28.696054703939701</v>
      </c>
      <c r="J667">
        <v>1.0285256025434399</v>
      </c>
      <c r="K667">
        <v>195.76335923779001</v>
      </c>
      <c r="L667">
        <v>152.89885238131001</v>
      </c>
      <c r="M667">
        <v>30.549548559981901</v>
      </c>
      <c r="N667">
        <v>0.51749766445740097</v>
      </c>
      <c r="O667">
        <v>14.9457634056487</v>
      </c>
      <c r="P667">
        <v>223.57615894039699</v>
      </c>
    </row>
    <row r="668" spans="1:17" x14ac:dyDescent="0.3">
      <c r="A668" t="s">
        <v>1471</v>
      </c>
      <c r="B668" t="s">
        <v>1472</v>
      </c>
      <c r="C668" t="s">
        <v>3138</v>
      </c>
      <c r="D668" t="s">
        <v>1473</v>
      </c>
      <c r="E668">
        <v>7110.4498684800001</v>
      </c>
      <c r="F668">
        <v>266.7</v>
      </c>
      <c r="G668">
        <v>-51.161405554870299</v>
      </c>
      <c r="H668">
        <v>2.1449663335746298</v>
      </c>
      <c r="I668">
        <v>-23.459886580191299</v>
      </c>
      <c r="J668">
        <v>0.71035693816322298</v>
      </c>
      <c r="K668">
        <v>279.556404046296</v>
      </c>
      <c r="L668">
        <v>283.36932542874899</v>
      </c>
      <c r="M668">
        <v>29.721827076734101</v>
      </c>
      <c r="N668">
        <v>0.85272277045300104</v>
      </c>
      <c r="O668">
        <v>34.889388826396697</v>
      </c>
      <c r="P668">
        <v>6.6586682663467096</v>
      </c>
      <c r="Q668">
        <v>7.3476234400057003E-2</v>
      </c>
    </row>
    <row r="669" spans="1:17" x14ac:dyDescent="0.3">
      <c r="A669" t="s">
        <v>1474</v>
      </c>
      <c r="B669" t="s">
        <v>1475</v>
      </c>
      <c r="C669" t="s">
        <v>3139</v>
      </c>
      <c r="D669" t="s">
        <v>469</v>
      </c>
      <c r="E669">
        <v>7101.3712612399904</v>
      </c>
      <c r="F669">
        <v>1314.85</v>
      </c>
      <c r="G669">
        <v>-25.292386695818202</v>
      </c>
      <c r="H669">
        <v>18.233967651647099</v>
      </c>
      <c r="I669">
        <v>-1.8423994090253399</v>
      </c>
      <c r="J669">
        <v>5.0328232326897897</v>
      </c>
      <c r="K669">
        <v>1218.19178584223</v>
      </c>
      <c r="L669">
        <v>1150.97231603556</v>
      </c>
      <c r="M669">
        <v>49.462389444710297</v>
      </c>
      <c r="N669">
        <v>1.41172579848</v>
      </c>
      <c r="O669">
        <v>7.0692474426740697</v>
      </c>
      <c r="P669">
        <v>40.8818172077574</v>
      </c>
      <c r="Q669">
        <v>-2.9627833929583999E-2</v>
      </c>
    </row>
    <row r="670" spans="1:17" x14ac:dyDescent="0.3">
      <c r="A670" t="s">
        <v>1476</v>
      </c>
      <c r="B670" t="s">
        <v>1477</v>
      </c>
      <c r="C670" t="s">
        <v>3132</v>
      </c>
      <c r="D670" t="s">
        <v>48</v>
      </c>
      <c r="E670">
        <v>7079.7632746299996</v>
      </c>
      <c r="F670">
        <v>190.22</v>
      </c>
      <c r="G670">
        <v>-1.8038137659556801</v>
      </c>
      <c r="H670">
        <v>-2.0348312810010798</v>
      </c>
      <c r="I670">
        <v>-21.207628927280599</v>
      </c>
      <c r="J670">
        <v>0.28120062512606198</v>
      </c>
      <c r="K670">
        <v>193.35094035242699</v>
      </c>
      <c r="L670">
        <v>190.51872262859999</v>
      </c>
      <c r="M670">
        <v>44.085331585921899</v>
      </c>
      <c r="N670">
        <v>1.3265651935407901</v>
      </c>
      <c r="O670">
        <v>31.058774051098698</v>
      </c>
      <c r="P670">
        <v>38.644314868804599</v>
      </c>
      <c r="Q670">
        <v>0.110879418459175</v>
      </c>
    </row>
    <row r="671" spans="1:17" x14ac:dyDescent="0.3">
      <c r="A671" t="s">
        <v>1478</v>
      </c>
      <c r="B671" t="s">
        <v>1479</v>
      </c>
      <c r="C671" t="s">
        <v>3131</v>
      </c>
      <c r="D671" t="s">
        <v>120</v>
      </c>
      <c r="E671">
        <v>7061.9733215399901</v>
      </c>
      <c r="F671">
        <v>1170.5999999999999</v>
      </c>
      <c r="G671">
        <v>38.300180237036798</v>
      </c>
      <c r="H671">
        <v>-4.1407451593829103</v>
      </c>
      <c r="I671">
        <v>26.009078747909701</v>
      </c>
      <c r="J671">
        <v>3.7801457554949001</v>
      </c>
      <c r="K671">
        <v>1185.17442859584</v>
      </c>
      <c r="L671">
        <v>1026.0529367265301</v>
      </c>
      <c r="M671">
        <v>37.252488245244898</v>
      </c>
      <c r="N671">
        <v>0.34650361161137899</v>
      </c>
      <c r="O671">
        <v>14.992311635058901</v>
      </c>
      <c r="P671">
        <v>79.746641074856001</v>
      </c>
      <c r="Q671">
        <v>7.4949495956126003E-2</v>
      </c>
    </row>
    <row r="672" spans="1:17" x14ac:dyDescent="0.3">
      <c r="A672" t="s">
        <v>1480</v>
      </c>
      <c r="B672" t="s">
        <v>1481</v>
      </c>
      <c r="C672" t="s">
        <v>3141</v>
      </c>
      <c r="D672" t="s">
        <v>271</v>
      </c>
      <c r="E672">
        <v>7056.2281935600004</v>
      </c>
      <c r="F672">
        <v>3112.2</v>
      </c>
      <c r="G672">
        <v>26.022458211894399</v>
      </c>
      <c r="H672">
        <v>-6.0606803573169197</v>
      </c>
      <c r="I672">
        <v>26.088317904336499</v>
      </c>
      <c r="J672">
        <v>2.5150814288991699</v>
      </c>
      <c r="K672">
        <v>3260.6753209799899</v>
      </c>
      <c r="L672">
        <v>2728.0641119839402</v>
      </c>
      <c r="M672">
        <v>36.4450545122709</v>
      </c>
      <c r="N672">
        <v>0.49227520084477799</v>
      </c>
      <c r="O672">
        <v>26.373626373626301</v>
      </c>
      <c r="P672">
        <v>103.079934747145</v>
      </c>
      <c r="Q672">
        <v>0.13485557000897999</v>
      </c>
    </row>
    <row r="673" spans="1:17" x14ac:dyDescent="0.3">
      <c r="A673" t="s">
        <v>1482</v>
      </c>
      <c r="B673" t="s">
        <v>1483</v>
      </c>
      <c r="C673" t="s">
        <v>3135</v>
      </c>
      <c r="D673" t="s">
        <v>190</v>
      </c>
      <c r="E673">
        <v>6976.0679461</v>
      </c>
      <c r="F673">
        <v>485.65</v>
      </c>
      <c r="G673">
        <v>21.259656162995899</v>
      </c>
      <c r="H673">
        <v>-4.5977369614893497</v>
      </c>
      <c r="I673">
        <v>21.732774087366501</v>
      </c>
      <c r="J673">
        <v>1.0588003948290301</v>
      </c>
      <c r="K673">
        <v>507.64335680155</v>
      </c>
      <c r="L673">
        <v>428.95201893554201</v>
      </c>
      <c r="M673">
        <v>23.762133118612599</v>
      </c>
      <c r="N673">
        <v>0.57640610257751901</v>
      </c>
      <c r="O673">
        <v>15.216719859981399</v>
      </c>
      <c r="P673">
        <v>78.843675197937699</v>
      </c>
      <c r="Q673">
        <v>0.13572712328500799</v>
      </c>
    </row>
    <row r="674" spans="1:17" x14ac:dyDescent="0.3">
      <c r="A674" t="s">
        <v>1484</v>
      </c>
      <c r="B674" t="s">
        <v>1485</v>
      </c>
      <c r="C674" t="s">
        <v>3143</v>
      </c>
      <c r="D674" t="s">
        <v>406</v>
      </c>
      <c r="E674">
        <v>6975.64524738</v>
      </c>
      <c r="F674">
        <v>1547.45</v>
      </c>
      <c r="G674">
        <v>54.157929316335498</v>
      </c>
      <c r="H674">
        <v>-11.4938044736768</v>
      </c>
      <c r="I674">
        <v>31.2364042956752</v>
      </c>
      <c r="J674">
        <v>6.4223392487004904</v>
      </c>
      <c r="K674">
        <v>1624.41788855544</v>
      </c>
      <c r="L674">
        <v>1406.24997411508</v>
      </c>
      <c r="M674">
        <v>46.436100031254597</v>
      </c>
      <c r="N674">
        <v>0.62454385313986405</v>
      </c>
      <c r="O674">
        <v>24.449901450773801</v>
      </c>
      <c r="P674">
        <v>102.38686895108501</v>
      </c>
      <c r="Q674">
        <v>6.8225263418229001E-2</v>
      </c>
    </row>
    <row r="675" spans="1:17" x14ac:dyDescent="0.3">
      <c r="A675" t="s">
        <v>1486</v>
      </c>
      <c r="B675" t="s">
        <v>1487</v>
      </c>
      <c r="C675" t="s">
        <v>3138</v>
      </c>
      <c r="D675" t="s">
        <v>100</v>
      </c>
      <c r="E675">
        <v>6956.8107838149899</v>
      </c>
      <c r="F675">
        <v>1460.45</v>
      </c>
      <c r="G675">
        <v>-30.8655373802805</v>
      </c>
      <c r="H675">
        <v>3.6725821951658602</v>
      </c>
      <c r="I675">
        <v>-6.2615916927688797</v>
      </c>
      <c r="J675">
        <v>4.3370860886045</v>
      </c>
      <c r="K675">
        <v>1467.19810190611</v>
      </c>
      <c r="L675">
        <v>1434.3284242718901</v>
      </c>
      <c r="M675">
        <v>42.955329949941898</v>
      </c>
      <c r="N675">
        <v>0.41210878473469897</v>
      </c>
      <c r="O675">
        <v>8.7336095039200092</v>
      </c>
      <c r="P675">
        <v>16.835999999999999</v>
      </c>
      <c r="Q675">
        <v>-0.127509327830542</v>
      </c>
    </row>
    <row r="676" spans="1:17" hidden="1" x14ac:dyDescent="0.3">
      <c r="A676" t="s">
        <v>1488</v>
      </c>
      <c r="B676" t="s">
        <v>1489</v>
      </c>
      <c r="C676" t="s">
        <v>3144</v>
      </c>
      <c r="D676" t="s">
        <v>422</v>
      </c>
      <c r="E676">
        <v>6948.1509555149996</v>
      </c>
      <c r="F676">
        <v>7223.15</v>
      </c>
      <c r="G676">
        <v>3.9560380974411098</v>
      </c>
      <c r="H676">
        <v>15.011157257067101</v>
      </c>
      <c r="I676">
        <v>20.176215783807301</v>
      </c>
      <c r="J676">
        <v>3.83729373341271</v>
      </c>
      <c r="K676">
        <v>6482.1578570419597</v>
      </c>
      <c r="L676">
        <v>5852.2138053343697</v>
      </c>
      <c r="M676">
        <v>65.155192763847793</v>
      </c>
      <c r="N676">
        <v>1.04678891726894</v>
      </c>
      <c r="O676">
        <v>2.9329309234890699</v>
      </c>
      <c r="P676">
        <v>44.944214793113098</v>
      </c>
      <c r="Q676">
        <v>9.9229005502419004E-2</v>
      </c>
    </row>
    <row r="677" spans="1:17" x14ac:dyDescent="0.3">
      <c r="A677" t="s">
        <v>1490</v>
      </c>
      <c r="B677" t="s">
        <v>1491</v>
      </c>
      <c r="C677" t="s">
        <v>3135</v>
      </c>
      <c r="D677" t="s">
        <v>190</v>
      </c>
      <c r="E677">
        <v>6915.8358201749998</v>
      </c>
      <c r="F677">
        <v>504.55</v>
      </c>
      <c r="G677">
        <v>3.0870194877951702</v>
      </c>
      <c r="H677">
        <v>-1.74067112292646</v>
      </c>
      <c r="I677">
        <v>8.1189306190331703</v>
      </c>
      <c r="J677">
        <v>0.11617189016054801</v>
      </c>
      <c r="K677">
        <v>524.06496237923795</v>
      </c>
      <c r="L677">
        <v>472.09565908102502</v>
      </c>
      <c r="M677">
        <v>23.513933446245801</v>
      </c>
      <c r="N677">
        <v>0.68733053957670098</v>
      </c>
      <c r="O677">
        <v>26.766425527697901</v>
      </c>
      <c r="P677">
        <v>42.628975265017601</v>
      </c>
      <c r="Q677">
        <v>3.044478071192E-2</v>
      </c>
    </row>
    <row r="678" spans="1:17" x14ac:dyDescent="0.3">
      <c r="A678" t="s">
        <v>1492</v>
      </c>
      <c r="B678" t="s">
        <v>1493</v>
      </c>
      <c r="C678" t="s">
        <v>3143</v>
      </c>
      <c r="D678" t="s">
        <v>406</v>
      </c>
      <c r="E678">
        <v>6868.5839857800001</v>
      </c>
      <c r="F678">
        <v>84.3</v>
      </c>
      <c r="G678">
        <v>-9.1272776354857097</v>
      </c>
      <c r="H678">
        <v>4.5085051338455804</v>
      </c>
      <c r="I678">
        <v>3.0466454986043598</v>
      </c>
      <c r="J678">
        <v>6.6830913807112404</v>
      </c>
      <c r="K678">
        <v>84.807322359462106</v>
      </c>
      <c r="L678">
        <v>78.076012516660299</v>
      </c>
      <c r="M678">
        <v>46.8747913504913</v>
      </c>
      <c r="N678">
        <v>0.51812119251287103</v>
      </c>
      <c r="O678">
        <v>16.6666666666666</v>
      </c>
      <c r="P678">
        <v>43.734015345268503</v>
      </c>
      <c r="Q678">
        <v>6.3561179703039997E-2</v>
      </c>
    </row>
    <row r="679" spans="1:17" x14ac:dyDescent="0.3">
      <c r="A679" t="s">
        <v>1494</v>
      </c>
      <c r="B679" t="s">
        <v>1495</v>
      </c>
      <c r="C679" t="s">
        <v>3133</v>
      </c>
      <c r="D679" t="s">
        <v>51</v>
      </c>
      <c r="E679">
        <v>6865.1806951400004</v>
      </c>
      <c r="F679">
        <v>1677.4</v>
      </c>
      <c r="G679">
        <v>13.450796652289201</v>
      </c>
      <c r="H679">
        <v>21.606051120347502</v>
      </c>
      <c r="I679">
        <v>34.440809373610399</v>
      </c>
      <c r="J679">
        <v>0.48665620943251803</v>
      </c>
      <c r="K679">
        <v>1480.4005519955199</v>
      </c>
      <c r="L679">
        <v>1300.38928373826</v>
      </c>
      <c r="M679">
        <v>56.9010463302481</v>
      </c>
      <c r="N679">
        <v>1.4209715159929099</v>
      </c>
      <c r="O679">
        <v>8.6801001550017798</v>
      </c>
      <c r="P679">
        <v>66.996863955398396</v>
      </c>
      <c r="Q679">
        <v>2.2290334854864001E-2</v>
      </c>
    </row>
    <row r="680" spans="1:17" x14ac:dyDescent="0.3">
      <c r="A680" t="s">
        <v>1496</v>
      </c>
      <c r="B680" t="s">
        <v>1497</v>
      </c>
      <c r="C680" t="s">
        <v>3132</v>
      </c>
      <c r="D680" t="s">
        <v>48</v>
      </c>
      <c r="E680">
        <v>6836.452503601</v>
      </c>
      <c r="F680">
        <v>243.53</v>
      </c>
      <c r="G680">
        <v>67.851926595791994</v>
      </c>
      <c r="H680">
        <v>4.1753452142317604</v>
      </c>
      <c r="I680">
        <v>30.813590244221999</v>
      </c>
      <c r="J680">
        <v>7.1707017710398704</v>
      </c>
      <c r="K680">
        <v>238.30930479008799</v>
      </c>
      <c r="L680">
        <v>200.68671671026601</v>
      </c>
      <c r="M680">
        <v>56.431851072246097</v>
      </c>
      <c r="N680">
        <v>0.93203976883040496</v>
      </c>
      <c r="O680">
        <v>16.921939802077699</v>
      </c>
      <c r="P680">
        <v>104.64705882352899</v>
      </c>
      <c r="Q680">
        <v>7.8125043919963E-2</v>
      </c>
    </row>
    <row r="681" spans="1:17" x14ac:dyDescent="0.3">
      <c r="A681" t="s">
        <v>1498</v>
      </c>
      <c r="B681" t="s">
        <v>1499</v>
      </c>
      <c r="C681" t="s">
        <v>3139</v>
      </c>
      <c r="D681" t="s">
        <v>1500</v>
      </c>
      <c r="E681">
        <v>6829.9728201850003</v>
      </c>
      <c r="F681">
        <v>501.35</v>
      </c>
      <c r="G681">
        <v>-8.2283587207122295</v>
      </c>
      <c r="H681">
        <v>-0.98857598893725995</v>
      </c>
      <c r="I681">
        <v>-14.4858137307455</v>
      </c>
      <c r="J681">
        <v>2.1363179820320202</v>
      </c>
      <c r="K681">
        <v>495.39117308741203</v>
      </c>
      <c r="L681">
        <v>464.00603201323798</v>
      </c>
      <c r="M681">
        <v>43.461670404275303</v>
      </c>
      <c r="N681">
        <v>0.59510257745227502</v>
      </c>
      <c r="O681">
        <v>15.069312855290599</v>
      </c>
      <c r="P681">
        <v>46.465089103125898</v>
      </c>
    </row>
    <row r="682" spans="1:17" x14ac:dyDescent="0.3">
      <c r="A682" t="s">
        <v>1501</v>
      </c>
      <c r="B682" t="s">
        <v>1502</v>
      </c>
      <c r="C682" t="s">
        <v>3133</v>
      </c>
      <c r="D682" t="s">
        <v>51</v>
      </c>
      <c r="E682">
        <v>6827.9342115199997</v>
      </c>
      <c r="F682">
        <v>210.4</v>
      </c>
      <c r="G682">
        <v>-39.264976326330597</v>
      </c>
      <c r="H682">
        <v>-4.4148003596035403</v>
      </c>
      <c r="I682">
        <v>-60.159349245666498</v>
      </c>
      <c r="J682">
        <v>2.1021222838123501</v>
      </c>
      <c r="K682">
        <v>222.881054367876</v>
      </c>
      <c r="L682">
        <v>251.74055905190801</v>
      </c>
      <c r="M682">
        <v>31.005283647795402</v>
      </c>
      <c r="N682">
        <v>0.68438565444862598</v>
      </c>
      <c r="O682">
        <v>124.71482889733799</v>
      </c>
      <c r="P682">
        <v>7.2921978582355997</v>
      </c>
      <c r="Q682">
        <v>-2.9999866775301001E-2</v>
      </c>
    </row>
    <row r="683" spans="1:17" x14ac:dyDescent="0.3">
      <c r="A683" t="s">
        <v>1503</v>
      </c>
      <c r="B683" t="s">
        <v>1504</v>
      </c>
      <c r="C683" t="s">
        <v>3129</v>
      </c>
      <c r="D683" t="s">
        <v>562</v>
      </c>
      <c r="E683">
        <v>6821.5451648999997</v>
      </c>
      <c r="F683">
        <v>312.60000000000002</v>
      </c>
      <c r="G683">
        <v>-7.6843635054242601</v>
      </c>
      <c r="H683">
        <v>11.9060318413808</v>
      </c>
      <c r="I683">
        <v>-19.7775906346534</v>
      </c>
      <c r="J683">
        <v>0.49191320867842903</v>
      </c>
      <c r="K683">
        <v>307.40890668460702</v>
      </c>
      <c r="L683">
        <v>312.351984648562</v>
      </c>
      <c r="M683">
        <v>44.218113560349202</v>
      </c>
      <c r="N683">
        <v>1.73425826105291</v>
      </c>
      <c r="O683">
        <v>29.648112603966698</v>
      </c>
      <c r="P683">
        <v>22.804949911608698</v>
      </c>
      <c r="Q683">
        <v>7.4276716507822999E-2</v>
      </c>
    </row>
    <row r="684" spans="1:17" hidden="1" x14ac:dyDescent="0.3">
      <c r="A684" t="s">
        <v>1505</v>
      </c>
      <c r="B684" t="s">
        <v>1506</v>
      </c>
      <c r="C684" t="s">
        <v>3144</v>
      </c>
      <c r="D684" t="s">
        <v>984</v>
      </c>
      <c r="E684">
        <v>6815.0695871999997</v>
      </c>
      <c r="F684">
        <v>722.4</v>
      </c>
      <c r="G684">
        <v>307.925634152481</v>
      </c>
      <c r="H684">
        <v>-6.29660882764923</v>
      </c>
      <c r="I684">
        <v>85.789227172025804</v>
      </c>
      <c r="J684">
        <v>-6.2420455199817697E-2</v>
      </c>
      <c r="K684">
        <v>760.21220989329095</v>
      </c>
      <c r="L684">
        <v>597.78746175173706</v>
      </c>
      <c r="M684">
        <v>30.5646774039616</v>
      </c>
      <c r="N684">
        <v>0.423620169651588</v>
      </c>
      <c r="O684">
        <v>26.065891472868199</v>
      </c>
      <c r="P684">
        <v>391.42857142857099</v>
      </c>
      <c r="Q684">
        <v>0.22511949104038301</v>
      </c>
    </row>
    <row r="685" spans="1:17" x14ac:dyDescent="0.3">
      <c r="A685" t="s">
        <v>1507</v>
      </c>
      <c r="B685" t="s">
        <v>1508</v>
      </c>
      <c r="C685" t="s">
        <v>3132</v>
      </c>
      <c r="D685" t="s">
        <v>48</v>
      </c>
      <c r="E685">
        <v>6774.9592018720004</v>
      </c>
      <c r="F685">
        <v>40.33</v>
      </c>
      <c r="G685">
        <v>26.038067225069799</v>
      </c>
      <c r="H685">
        <v>-8.6417011274047493</v>
      </c>
      <c r="I685">
        <v>-5.9406865524275903</v>
      </c>
      <c r="J685">
        <v>1.91041342571838</v>
      </c>
      <c r="K685">
        <v>45.3553752795805</v>
      </c>
      <c r="L685">
        <v>40.575260427532903</v>
      </c>
      <c r="M685">
        <v>29.767549109175199</v>
      </c>
      <c r="N685">
        <v>0.421898966334394</v>
      </c>
      <c r="O685">
        <v>42.5737664269774</v>
      </c>
      <c r="P685">
        <v>78.016352604860998</v>
      </c>
      <c r="Q685">
        <v>0.12034093181601099</v>
      </c>
    </row>
    <row r="686" spans="1:17" x14ac:dyDescent="0.3">
      <c r="A686" t="s">
        <v>1509</v>
      </c>
      <c r="B686" t="s">
        <v>1510</v>
      </c>
      <c r="C686" t="s">
        <v>3142</v>
      </c>
      <c r="D686" t="s">
        <v>135</v>
      </c>
      <c r="E686">
        <v>6768.5300952999996</v>
      </c>
      <c r="F686">
        <v>811.7</v>
      </c>
      <c r="G686">
        <v>61.503292357908201</v>
      </c>
      <c r="H686">
        <v>-1.6542602049556401</v>
      </c>
      <c r="I686">
        <v>-9.1889124845974095</v>
      </c>
      <c r="J686">
        <v>-0.36327818474020002</v>
      </c>
      <c r="K686">
        <v>850.57898647089303</v>
      </c>
      <c r="L686">
        <v>772.438382190021</v>
      </c>
      <c r="M686">
        <v>42.9815711359606</v>
      </c>
      <c r="N686">
        <v>1.3526463428370901</v>
      </c>
      <c r="O686">
        <v>36.750030799556399</v>
      </c>
      <c r="P686">
        <v>124.350469872857</v>
      </c>
      <c r="Q686">
        <v>0.12651628127025399</v>
      </c>
    </row>
    <row r="687" spans="1:17" hidden="1" x14ac:dyDescent="0.3">
      <c r="A687" t="s">
        <v>1511</v>
      </c>
      <c r="B687" t="s">
        <v>1512</v>
      </c>
      <c r="C687" t="s">
        <v>3144</v>
      </c>
      <c r="D687" t="s">
        <v>48</v>
      </c>
      <c r="E687">
        <v>6759.1486068000004</v>
      </c>
      <c r="F687">
        <v>388</v>
      </c>
      <c r="G687">
        <v>-28.378539515032902</v>
      </c>
      <c r="H687">
        <v>2.7839544795220998</v>
      </c>
      <c r="I687">
        <v>-10.780452967468101</v>
      </c>
      <c r="J687">
        <v>5.3920299479623699</v>
      </c>
      <c r="M687">
        <v>54.718618061511499</v>
      </c>
      <c r="O687">
        <v>9.4845360824742304</v>
      </c>
      <c r="P687">
        <v>5.4634411524870901</v>
      </c>
    </row>
    <row r="688" spans="1:17" hidden="1" x14ac:dyDescent="0.3">
      <c r="A688" t="s">
        <v>1513</v>
      </c>
      <c r="B688" t="s">
        <v>1514</v>
      </c>
      <c r="C688" t="s">
        <v>3144</v>
      </c>
      <c r="D688" t="s">
        <v>1060</v>
      </c>
      <c r="E688">
        <v>6746.8437323999997</v>
      </c>
      <c r="F688">
        <v>131.5</v>
      </c>
      <c r="G688">
        <v>-18.197544039919801</v>
      </c>
      <c r="H688">
        <v>0.73059324488962596</v>
      </c>
      <c r="I688">
        <v>-7.1510900030668498</v>
      </c>
      <c r="K688">
        <v>123.40259093004499</v>
      </c>
      <c r="M688">
        <v>1.05563603616817</v>
      </c>
      <c r="N688">
        <v>0.397959183673469</v>
      </c>
      <c r="O688">
        <v>0.65399239543726395</v>
      </c>
      <c r="P688">
        <v>10.970464135021</v>
      </c>
    </row>
    <row r="689" spans="1:17" x14ac:dyDescent="0.3">
      <c r="A689" t="s">
        <v>1515</v>
      </c>
      <c r="B689" t="s">
        <v>1516</v>
      </c>
      <c r="C689" t="s">
        <v>3137</v>
      </c>
      <c r="D689" t="s">
        <v>415</v>
      </c>
      <c r="E689">
        <v>6742.954805415</v>
      </c>
      <c r="F689">
        <v>217.05</v>
      </c>
      <c r="G689">
        <v>121.93335820550401</v>
      </c>
      <c r="H689">
        <v>6.61518122874143</v>
      </c>
      <c r="I689">
        <v>12.3605046494982</v>
      </c>
      <c r="J689">
        <v>1.8013691639698799</v>
      </c>
      <c r="K689">
        <v>214.55000066437901</v>
      </c>
      <c r="L689">
        <v>183.68791094469401</v>
      </c>
      <c r="M689">
        <v>37.1521019058207</v>
      </c>
      <c r="N689">
        <v>0.82806935571627505</v>
      </c>
      <c r="O689">
        <v>5.8097212623819203</v>
      </c>
      <c r="P689">
        <v>204.41795231416501</v>
      </c>
      <c r="Q689">
        <v>0.12941292071472199</v>
      </c>
    </row>
    <row r="690" spans="1:17" x14ac:dyDescent="0.3">
      <c r="A690" t="s">
        <v>1517</v>
      </c>
      <c r="B690" t="s">
        <v>1518</v>
      </c>
      <c r="C690" t="s">
        <v>3131</v>
      </c>
      <c r="D690" t="s">
        <v>403</v>
      </c>
      <c r="E690">
        <v>6736.2295215599997</v>
      </c>
      <c r="F690">
        <v>294.3</v>
      </c>
      <c r="G690">
        <v>-54.044211474016699</v>
      </c>
      <c r="H690">
        <v>-3.4157482185250001</v>
      </c>
      <c r="I690">
        <v>-18.205931900300001</v>
      </c>
      <c r="J690">
        <v>0.39492299857687302</v>
      </c>
      <c r="K690">
        <v>301.71391310732997</v>
      </c>
      <c r="L690">
        <v>313.70172678354498</v>
      </c>
      <c r="M690">
        <v>30.647500146958699</v>
      </c>
      <c r="N690">
        <v>0.58512427908367703</v>
      </c>
      <c r="O690">
        <v>37.716615698266999</v>
      </c>
      <c r="P690">
        <v>14.003486345148101</v>
      </c>
      <c r="Q690">
        <v>-2.6745642317403E-2</v>
      </c>
    </row>
    <row r="691" spans="1:17" hidden="1" x14ac:dyDescent="0.3">
      <c r="A691" t="s">
        <v>1519</v>
      </c>
      <c r="B691" t="s">
        <v>1520</v>
      </c>
      <c r="C691" t="s">
        <v>3144</v>
      </c>
      <c r="D691" t="s">
        <v>117</v>
      </c>
      <c r="E691">
        <v>6704.5086443999999</v>
      </c>
      <c r="F691">
        <v>428.25</v>
      </c>
      <c r="G691">
        <v>-7.0376954851132902</v>
      </c>
      <c r="H691">
        <v>-0.85102762788802799</v>
      </c>
      <c r="I691">
        <v>11.1312487761663</v>
      </c>
      <c r="J691">
        <v>-0.46031808654582901</v>
      </c>
      <c r="K691">
        <v>397.05108959494299</v>
      </c>
      <c r="M691">
        <v>45.872639849227099</v>
      </c>
      <c r="O691">
        <v>9.4337419731465193</v>
      </c>
      <c r="P691">
        <v>31.728698861888599</v>
      </c>
    </row>
    <row r="692" spans="1:17" x14ac:dyDescent="0.3">
      <c r="A692" t="s">
        <v>1521</v>
      </c>
      <c r="B692" t="s">
        <v>1522</v>
      </c>
      <c r="C692" t="s">
        <v>607</v>
      </c>
      <c r="D692" t="s">
        <v>469</v>
      </c>
      <c r="E692">
        <v>6682.0155776000001</v>
      </c>
      <c r="F692">
        <v>935.75</v>
      </c>
      <c r="G692">
        <v>-7.30977581723866</v>
      </c>
      <c r="H692">
        <v>-3.9839382662766397E-2</v>
      </c>
      <c r="I692">
        <v>10.9135529797957</v>
      </c>
      <c r="J692">
        <v>0.40972687808372099</v>
      </c>
      <c r="K692">
        <v>938.84896691251799</v>
      </c>
      <c r="L692">
        <v>864.44747832711096</v>
      </c>
      <c r="M692">
        <v>43.314882410479697</v>
      </c>
      <c r="N692">
        <v>0.40076403873576599</v>
      </c>
      <c r="O692">
        <v>20.545017365749398</v>
      </c>
      <c r="P692">
        <v>36.267656909858701</v>
      </c>
      <c r="Q692">
        <v>0.14684123588530301</v>
      </c>
    </row>
    <row r="693" spans="1:17" x14ac:dyDescent="0.3">
      <c r="A693" t="s">
        <v>1523</v>
      </c>
      <c r="B693" t="s">
        <v>1524</v>
      </c>
      <c r="C693" t="s">
        <v>607</v>
      </c>
      <c r="D693" t="s">
        <v>607</v>
      </c>
      <c r="E693">
        <v>6662.2902899999999</v>
      </c>
      <c r="F693">
        <v>332.25</v>
      </c>
      <c r="G693">
        <v>-39.781633315935302</v>
      </c>
      <c r="H693">
        <v>-5.8790383267952198</v>
      </c>
      <c r="I693">
        <v>-17.459352521392599</v>
      </c>
      <c r="J693">
        <v>-1.02720296161866</v>
      </c>
      <c r="K693">
        <v>355.36899175469898</v>
      </c>
      <c r="L693">
        <v>349.34907300244203</v>
      </c>
      <c r="M693">
        <v>27.010002702228601</v>
      </c>
      <c r="N693">
        <v>1.4690443156184201</v>
      </c>
      <c r="O693">
        <v>31.5124153498871</v>
      </c>
      <c r="P693">
        <v>24.089635854341701</v>
      </c>
      <c r="Q693">
        <v>9.7069817661096999E-2</v>
      </c>
    </row>
    <row r="694" spans="1:17" hidden="1" x14ac:dyDescent="0.3">
      <c r="A694" t="s">
        <v>1525</v>
      </c>
      <c r="B694" t="s">
        <v>1526</v>
      </c>
      <c r="C694" t="s">
        <v>3144</v>
      </c>
      <c r="D694" t="s">
        <v>1350</v>
      </c>
      <c r="E694">
        <v>6636.6662775300001</v>
      </c>
      <c r="F694">
        <v>1421.17</v>
      </c>
      <c r="G694">
        <v>-19.574048569397998</v>
      </c>
      <c r="H694">
        <v>2.3989242006670901</v>
      </c>
      <c r="I694">
        <v>-6.1978121651806202</v>
      </c>
      <c r="J694">
        <v>4.8343043205449598</v>
      </c>
      <c r="K694">
        <v>1404.2583233261901</v>
      </c>
      <c r="L694">
        <v>1367.64489609612</v>
      </c>
      <c r="M694">
        <v>77.088001342421407</v>
      </c>
      <c r="N694">
        <v>1.08429950783333</v>
      </c>
      <c r="O694">
        <v>3.0453781039565899</v>
      </c>
      <c r="P694">
        <v>12.9391663686573</v>
      </c>
      <c r="Q694">
        <v>-5.5078309021881003E-2</v>
      </c>
    </row>
    <row r="695" spans="1:17" x14ac:dyDescent="0.3">
      <c r="A695" t="s">
        <v>1527</v>
      </c>
      <c r="B695" t="s">
        <v>1528</v>
      </c>
      <c r="C695" t="s">
        <v>607</v>
      </c>
      <c r="D695" t="s">
        <v>469</v>
      </c>
      <c r="E695">
        <v>6613.8151607350001</v>
      </c>
      <c r="F695">
        <v>2199.35</v>
      </c>
      <c r="G695">
        <v>21.2249729814768</v>
      </c>
      <c r="H695">
        <v>-7.4458492091301203</v>
      </c>
      <c r="I695">
        <v>74.919346832216604</v>
      </c>
      <c r="J695">
        <v>6.5828800848019</v>
      </c>
      <c r="K695">
        <v>2135.2036879792299</v>
      </c>
      <c r="L695">
        <v>1745.62186923836</v>
      </c>
      <c r="M695">
        <v>55.154947606571596</v>
      </c>
      <c r="N695">
        <v>0.51374428927595395</v>
      </c>
      <c r="O695">
        <v>13.3516720849341</v>
      </c>
      <c r="P695">
        <v>105.211103335665</v>
      </c>
      <c r="Q695">
        <v>-7.1708780690199994E-2</v>
      </c>
    </row>
    <row r="696" spans="1:17" hidden="1" x14ac:dyDescent="0.3">
      <c r="A696" t="s">
        <v>1529</v>
      </c>
      <c r="B696" t="s">
        <v>1530</v>
      </c>
      <c r="C696" t="s">
        <v>3144</v>
      </c>
      <c r="D696" t="s">
        <v>276</v>
      </c>
      <c r="E696">
        <v>6562.4358463750004</v>
      </c>
      <c r="F696">
        <v>543.65</v>
      </c>
      <c r="G696">
        <v>306.70591085477201</v>
      </c>
      <c r="H696">
        <v>66.552016327723393</v>
      </c>
      <c r="I696">
        <v>265.90743652738797</v>
      </c>
      <c r="J696">
        <v>2.9684754889895699</v>
      </c>
      <c r="K696">
        <v>388.12301708817301</v>
      </c>
      <c r="L696">
        <v>237.83165457503699</v>
      </c>
      <c r="M696">
        <v>67.811506400551806</v>
      </c>
      <c r="N696">
        <v>1.2842868928531199</v>
      </c>
      <c r="O696">
        <v>10.365124620619801</v>
      </c>
      <c r="P696">
        <v>430.80453036516298</v>
      </c>
      <c r="Q696">
        <v>0.233541267551818</v>
      </c>
    </row>
    <row r="697" spans="1:17" hidden="1" x14ac:dyDescent="0.3">
      <c r="A697" t="s">
        <v>1531</v>
      </c>
      <c r="B697" t="s">
        <v>1532</v>
      </c>
      <c r="C697" t="s">
        <v>3144</v>
      </c>
      <c r="D697" t="s">
        <v>1533</v>
      </c>
      <c r="E697">
        <v>6558.5716799100001</v>
      </c>
      <c r="F697">
        <v>514.1</v>
      </c>
      <c r="G697">
        <v>-3.7382065859299498</v>
      </c>
      <c r="H697">
        <v>-9.1239522096558208</v>
      </c>
      <c r="I697">
        <v>-23.3433314161136</v>
      </c>
      <c r="J697">
        <v>2.2385843952731199</v>
      </c>
      <c r="K697">
        <v>547.43179079830395</v>
      </c>
      <c r="L697">
        <v>543.51780885962796</v>
      </c>
      <c r="M697">
        <v>44.995182360929199</v>
      </c>
      <c r="N697">
        <v>1.19750486304749</v>
      </c>
      <c r="O697">
        <v>28.7687220385139</v>
      </c>
      <c r="P697">
        <v>31.989730423619999</v>
      </c>
      <c r="Q697">
        <v>5.9768732259619997E-2</v>
      </c>
    </row>
    <row r="698" spans="1:17" x14ac:dyDescent="0.3">
      <c r="A698" t="s">
        <v>1534</v>
      </c>
      <c r="B698" t="s">
        <v>1535</v>
      </c>
      <c r="C698" t="s">
        <v>3135</v>
      </c>
      <c r="D698" t="s">
        <v>190</v>
      </c>
      <c r="E698">
        <v>6554.8118710799999</v>
      </c>
      <c r="F698">
        <v>2283.6</v>
      </c>
      <c r="G698">
        <v>106.757345891512</v>
      </c>
      <c r="H698">
        <v>-8.6985329687026098</v>
      </c>
      <c r="I698">
        <v>48.443605551349101</v>
      </c>
      <c r="J698">
        <v>-0.90136860044911105</v>
      </c>
      <c r="K698">
        <v>2458.5579270019898</v>
      </c>
      <c r="L698">
        <v>1935.69754635853</v>
      </c>
      <c r="M698">
        <v>16.273692472702201</v>
      </c>
      <c r="N698">
        <v>0.32131537252063402</v>
      </c>
      <c r="O698">
        <v>29.273953406901299</v>
      </c>
      <c r="P698">
        <v>164.12213740458</v>
      </c>
      <c r="Q698">
        <v>0.142345868735195</v>
      </c>
    </row>
    <row r="699" spans="1:17" x14ac:dyDescent="0.3">
      <c r="A699" t="s">
        <v>1536</v>
      </c>
      <c r="B699" t="s">
        <v>1537</v>
      </c>
      <c r="C699" t="s">
        <v>3140</v>
      </c>
      <c r="D699" t="s">
        <v>135</v>
      </c>
      <c r="E699">
        <v>6545.3779842000004</v>
      </c>
      <c r="F699">
        <v>928.95</v>
      </c>
      <c r="G699">
        <v>9.2474672286208595</v>
      </c>
      <c r="H699">
        <v>1.3886299223437799</v>
      </c>
      <c r="I699">
        <v>-1.82185222049511</v>
      </c>
      <c r="J699">
        <v>2.5551118999147899</v>
      </c>
      <c r="K699">
        <v>940.28186268685204</v>
      </c>
      <c r="L699">
        <v>875.54789881507895</v>
      </c>
      <c r="M699">
        <v>34.829456057199202</v>
      </c>
      <c r="N699">
        <v>0.52824103748350204</v>
      </c>
      <c r="O699">
        <v>10.867108025189699</v>
      </c>
      <c r="P699">
        <v>50.791331872412897</v>
      </c>
      <c r="Q699">
        <v>2.0010950623400001E-2</v>
      </c>
    </row>
    <row r="700" spans="1:17" x14ac:dyDescent="0.3">
      <c r="A700" t="s">
        <v>1538</v>
      </c>
      <c r="B700" t="s">
        <v>1539</v>
      </c>
      <c r="C700" t="s">
        <v>3127</v>
      </c>
      <c r="D700" t="s">
        <v>276</v>
      </c>
      <c r="E700">
        <v>6532.5308646650001</v>
      </c>
      <c r="F700">
        <v>1326.65</v>
      </c>
      <c r="G700">
        <v>118.025053609889</v>
      </c>
      <c r="H700">
        <v>-2.1253286979919199</v>
      </c>
      <c r="I700">
        <v>13.0447593184568</v>
      </c>
      <c r="J700">
        <v>3.4352839202585299</v>
      </c>
      <c r="K700">
        <v>1334.08650500778</v>
      </c>
      <c r="L700">
        <v>1077.9607925783</v>
      </c>
      <c r="M700">
        <v>31.271329363793999</v>
      </c>
      <c r="N700">
        <v>0.66574311921096196</v>
      </c>
      <c r="O700">
        <v>14.0881166848829</v>
      </c>
      <c r="P700">
        <v>154.12316827890001</v>
      </c>
      <c r="Q700">
        <v>9.1157770676206007E-2</v>
      </c>
    </row>
    <row r="701" spans="1:17" x14ac:dyDescent="0.3">
      <c r="A701" t="s">
        <v>1540</v>
      </c>
      <c r="B701" t="s">
        <v>1541</v>
      </c>
      <c r="C701" t="s">
        <v>3135</v>
      </c>
      <c r="D701" t="s">
        <v>271</v>
      </c>
      <c r="E701">
        <v>6530.2758844800001</v>
      </c>
      <c r="F701">
        <v>2397.9</v>
      </c>
      <c r="G701">
        <v>-20.216664172420899</v>
      </c>
      <c r="H701">
        <v>-4.0276913555002398</v>
      </c>
      <c r="I701">
        <v>15.4512953064554</v>
      </c>
      <c r="J701">
        <v>5.76442910549458</v>
      </c>
      <c r="K701">
        <v>2442.5634421223599</v>
      </c>
      <c r="L701">
        <v>2305.1934817808701</v>
      </c>
      <c r="M701">
        <v>40.082666895286202</v>
      </c>
      <c r="N701">
        <v>0.72953885122550799</v>
      </c>
      <c r="O701">
        <v>16.518620459568702</v>
      </c>
      <c r="P701">
        <v>39.412790697674403</v>
      </c>
      <c r="Q701">
        <v>0.10053797988209601</v>
      </c>
    </row>
    <row r="702" spans="1:17" hidden="1" x14ac:dyDescent="0.3">
      <c r="A702" t="s">
        <v>1542</v>
      </c>
      <c r="B702" t="s">
        <v>1543</v>
      </c>
      <c r="C702" t="s">
        <v>3144</v>
      </c>
      <c r="D702" t="s">
        <v>83</v>
      </c>
      <c r="E702">
        <v>6515.0179043400003</v>
      </c>
      <c r="F702">
        <v>2374.35</v>
      </c>
      <c r="G702">
        <v>59.731252969936001</v>
      </c>
      <c r="H702">
        <v>4.7441542800767298</v>
      </c>
      <c r="I702">
        <v>68.791783490911698</v>
      </c>
      <c r="J702">
        <v>9.0980811023904309</v>
      </c>
      <c r="K702">
        <v>2087.2304831141601</v>
      </c>
      <c r="L702">
        <v>1631.9049968957299</v>
      </c>
      <c r="M702">
        <v>55.246637134211497</v>
      </c>
      <c r="N702">
        <v>1.0174727446537799</v>
      </c>
      <c r="O702">
        <v>6.3448943921494196</v>
      </c>
      <c r="P702">
        <v>108.276315789473</v>
      </c>
      <c r="Q702">
        <v>0.127213589302719</v>
      </c>
    </row>
    <row r="703" spans="1:17" x14ac:dyDescent="0.3">
      <c r="A703" t="s">
        <v>1544</v>
      </c>
      <c r="B703" t="s">
        <v>1545</v>
      </c>
      <c r="C703" t="s">
        <v>3133</v>
      </c>
      <c r="D703" t="s">
        <v>51</v>
      </c>
      <c r="E703">
        <v>6512.5866775249997</v>
      </c>
      <c r="F703">
        <v>1284.05</v>
      </c>
      <c r="G703">
        <v>133.402765404127</v>
      </c>
      <c r="H703">
        <v>-7.7662315324900097</v>
      </c>
      <c r="I703">
        <v>2.5190290846489898</v>
      </c>
      <c r="J703">
        <v>-1.97422783068987</v>
      </c>
      <c r="K703">
        <v>1371.7663602954699</v>
      </c>
      <c r="L703">
        <v>1123.85644817257</v>
      </c>
      <c r="M703">
        <v>27.437391255441501</v>
      </c>
      <c r="N703">
        <v>0.75298342516799999</v>
      </c>
      <c r="O703">
        <v>23.8269537790584</v>
      </c>
      <c r="P703">
        <v>197.19939821779801</v>
      </c>
      <c r="Q703">
        <v>0.10877665861296899</v>
      </c>
    </row>
    <row r="704" spans="1:17" hidden="1" x14ac:dyDescent="0.3">
      <c r="A704" t="s">
        <v>1546</v>
      </c>
      <c r="B704" t="s">
        <v>1547</v>
      </c>
      <c r="C704" t="s">
        <v>3144</v>
      </c>
      <c r="D704" t="s">
        <v>1350</v>
      </c>
      <c r="E704">
        <v>6496.9056107910001</v>
      </c>
      <c r="F704">
        <v>1196.99</v>
      </c>
      <c r="G704">
        <v>-18.973730466712102</v>
      </c>
      <c r="H704">
        <v>1.9792704935668699</v>
      </c>
      <c r="I704">
        <v>-5.8024882705262897</v>
      </c>
      <c r="J704">
        <v>4.6151615611815604</v>
      </c>
      <c r="K704">
        <v>1178.799096815</v>
      </c>
      <c r="L704">
        <v>1146.4581364170899</v>
      </c>
      <c r="M704">
        <v>63.340787818078198</v>
      </c>
      <c r="N704">
        <v>1.7984224549555401</v>
      </c>
      <c r="O704">
        <v>10.7260712286652</v>
      </c>
      <c r="P704">
        <v>38.250886453147899</v>
      </c>
    </row>
    <row r="705" spans="1:17" hidden="1" x14ac:dyDescent="0.3">
      <c r="A705" t="s">
        <v>1548</v>
      </c>
      <c r="B705" t="s">
        <v>1549</v>
      </c>
      <c r="C705" t="s">
        <v>3144</v>
      </c>
      <c r="D705" t="s">
        <v>271</v>
      </c>
      <c r="E705">
        <v>6494.8995936000001</v>
      </c>
      <c r="F705">
        <v>2955.15</v>
      </c>
      <c r="G705">
        <v>-16.466652670838901</v>
      </c>
      <c r="H705">
        <v>-2.4712400115275601</v>
      </c>
      <c r="I705">
        <v>11.285605907422401</v>
      </c>
      <c r="J705">
        <v>0.64724617636035597</v>
      </c>
      <c r="K705">
        <v>3183.3201586657801</v>
      </c>
      <c r="L705">
        <v>2954.52106519974</v>
      </c>
      <c r="M705">
        <v>25.750321237446801</v>
      </c>
      <c r="N705">
        <v>0.50642591609134302</v>
      </c>
      <c r="O705">
        <v>31.634603996412999</v>
      </c>
      <c r="P705">
        <v>40.788470700333399</v>
      </c>
      <c r="Q705">
        <v>8.5531374689180997E-2</v>
      </c>
    </row>
    <row r="706" spans="1:17" x14ac:dyDescent="0.3">
      <c r="A706" t="s">
        <v>1550</v>
      </c>
      <c r="B706" t="s">
        <v>1551</v>
      </c>
      <c r="C706" t="s">
        <v>3138</v>
      </c>
      <c r="D706" t="s">
        <v>325</v>
      </c>
      <c r="E706">
        <v>6422.7587096400002</v>
      </c>
      <c r="F706">
        <v>2362.1</v>
      </c>
      <c r="G706">
        <v>69.752360559601101</v>
      </c>
      <c r="H706">
        <v>16.8190397966947</v>
      </c>
      <c r="I706">
        <v>92.280187908081601</v>
      </c>
      <c r="J706">
        <v>14.9366991733579</v>
      </c>
      <c r="K706">
        <v>2085.1212574102901</v>
      </c>
      <c r="L706">
        <v>1676.8356609474999</v>
      </c>
      <c r="M706">
        <v>61.901603601531903</v>
      </c>
      <c r="N706">
        <v>1.5619096999404101</v>
      </c>
      <c r="O706">
        <v>6.7270648998772202</v>
      </c>
      <c r="P706">
        <v>148.28927313817201</v>
      </c>
      <c r="Q706">
        <v>-4.6718712171840001E-3</v>
      </c>
    </row>
    <row r="707" spans="1:17" x14ac:dyDescent="0.3">
      <c r="A707" t="s">
        <v>1552</v>
      </c>
      <c r="B707" t="s">
        <v>1553</v>
      </c>
      <c r="C707" t="s">
        <v>3143</v>
      </c>
      <c r="D707" t="s">
        <v>276</v>
      </c>
      <c r="E707">
        <v>6349.0210857299999</v>
      </c>
      <c r="F707">
        <v>663.05</v>
      </c>
      <c r="G707">
        <v>-20.607516832427699</v>
      </c>
      <c r="H707">
        <v>3.0734460126715799</v>
      </c>
      <c r="I707">
        <v>22.3336521572202</v>
      </c>
      <c r="J707">
        <v>6.7748410220496602</v>
      </c>
      <c r="K707">
        <v>641.80959949306305</v>
      </c>
      <c r="L707">
        <v>577.57048618765396</v>
      </c>
      <c r="M707">
        <v>49.433803908261403</v>
      </c>
      <c r="N707">
        <v>0.42521195048257798</v>
      </c>
      <c r="O707">
        <v>9.6146595279390699</v>
      </c>
      <c r="P707">
        <v>52.442809518335402</v>
      </c>
      <c r="Q707">
        <v>4.5178826475030999E-2</v>
      </c>
    </row>
    <row r="708" spans="1:17" hidden="1" x14ac:dyDescent="0.3">
      <c r="A708" t="s">
        <v>1554</v>
      </c>
      <c r="B708" t="s">
        <v>1555</v>
      </c>
      <c r="C708" t="s">
        <v>3144</v>
      </c>
      <c r="D708" t="s">
        <v>48</v>
      </c>
      <c r="E708">
        <v>6347.84</v>
      </c>
      <c r="F708">
        <v>88</v>
      </c>
      <c r="G708">
        <v>-36.070166773223598</v>
      </c>
      <c r="H708">
        <v>-1.4916289773325899</v>
      </c>
      <c r="I708">
        <v>-15.430686787726099</v>
      </c>
      <c r="J708">
        <v>4.4476573735768703</v>
      </c>
      <c r="K708">
        <v>89.884654978827697</v>
      </c>
      <c r="L708">
        <v>91.692205876727101</v>
      </c>
      <c r="M708">
        <v>53.081674366169402</v>
      </c>
      <c r="N708">
        <v>0.67777777777777704</v>
      </c>
      <c r="O708">
        <v>11.9318181818181</v>
      </c>
      <c r="P708">
        <v>3.5294117647058898</v>
      </c>
    </row>
    <row r="709" spans="1:17" x14ac:dyDescent="0.3">
      <c r="A709" t="s">
        <v>1556</v>
      </c>
      <c r="B709" t="s">
        <v>1557</v>
      </c>
      <c r="C709" t="s">
        <v>3141</v>
      </c>
      <c r="D709" t="s">
        <v>271</v>
      </c>
      <c r="E709">
        <v>6345.0378092399997</v>
      </c>
      <c r="F709">
        <v>1411.35</v>
      </c>
      <c r="G709">
        <v>-50.971393790207102</v>
      </c>
      <c r="H709">
        <v>6.9801268617838801</v>
      </c>
      <c r="I709">
        <v>-8.9059763345045209</v>
      </c>
      <c r="J709">
        <v>2.7187595890506602</v>
      </c>
      <c r="K709">
        <v>1404.1904800515899</v>
      </c>
      <c r="L709">
        <v>1417.51502803677</v>
      </c>
      <c r="M709">
        <v>34.461544787213903</v>
      </c>
      <c r="N709">
        <v>0.47526765023205902</v>
      </c>
      <c r="O709">
        <v>32.7062741346937</v>
      </c>
      <c r="P709">
        <v>23.466888286239101</v>
      </c>
      <c r="Q709">
        <v>-4.8196647183526002E-2</v>
      </c>
    </row>
    <row r="710" spans="1:17" x14ac:dyDescent="0.3">
      <c r="A710" t="s">
        <v>1558</v>
      </c>
      <c r="B710" t="s">
        <v>1559</v>
      </c>
      <c r="C710" t="s">
        <v>3129</v>
      </c>
      <c r="D710" t="s">
        <v>24</v>
      </c>
      <c r="E710">
        <v>6286.9156999830002</v>
      </c>
      <c r="F710">
        <v>24.03</v>
      </c>
      <c r="G710">
        <v>-29.800350582276302</v>
      </c>
      <c r="H710">
        <v>-3.2536276624082099</v>
      </c>
      <c r="I710">
        <v>-29.646032054383198</v>
      </c>
      <c r="J710">
        <v>2.1594197180168502</v>
      </c>
      <c r="K710">
        <v>25.370311394036801</v>
      </c>
      <c r="L710">
        <v>25.8475102590048</v>
      </c>
      <c r="M710">
        <v>23.573248570178801</v>
      </c>
      <c r="N710">
        <v>0.66593789289324601</v>
      </c>
      <c r="O710">
        <v>53.482001945008001</v>
      </c>
      <c r="P710">
        <v>13.489887262839501</v>
      </c>
      <c r="Q710">
        <v>9.7031371704514993E-2</v>
      </c>
    </row>
    <row r="711" spans="1:17" hidden="1" x14ac:dyDescent="0.3">
      <c r="A711" t="s">
        <v>1560</v>
      </c>
      <c r="B711" t="s">
        <v>1561</v>
      </c>
      <c r="C711" t="s">
        <v>3144</v>
      </c>
      <c r="D711" t="s">
        <v>1562</v>
      </c>
      <c r="E711">
        <v>6284.3055077400004</v>
      </c>
      <c r="F711">
        <v>49.4</v>
      </c>
      <c r="G711">
        <v>18.937226186162199</v>
      </c>
      <c r="H711">
        <v>25.6867884889446</v>
      </c>
      <c r="I711">
        <v>35.920150350782102</v>
      </c>
      <c r="J711">
        <v>8.2314411573606492</v>
      </c>
      <c r="K711">
        <v>41.961024189170502</v>
      </c>
      <c r="L711">
        <v>36.341391668842803</v>
      </c>
      <c r="M711">
        <v>76.288435723620694</v>
      </c>
      <c r="N711">
        <v>1.2962439910861501</v>
      </c>
      <c r="O711">
        <v>4.1295546558704297</v>
      </c>
      <c r="P711">
        <v>80.952380952380906</v>
      </c>
      <c r="Q711">
        <v>0.19233038004761699</v>
      </c>
    </row>
    <row r="712" spans="1:17" x14ac:dyDescent="0.3">
      <c r="A712" t="s">
        <v>1563</v>
      </c>
      <c r="B712" t="s">
        <v>1564</v>
      </c>
      <c r="C712" t="s">
        <v>3141</v>
      </c>
      <c r="D712" t="s">
        <v>607</v>
      </c>
      <c r="E712">
        <v>6268.0355262499997</v>
      </c>
      <c r="F712">
        <v>351.25</v>
      </c>
      <c r="G712">
        <v>36.748089418362198</v>
      </c>
      <c r="H712">
        <v>-2.0655500057990701</v>
      </c>
      <c r="I712">
        <v>2.23935470241637</v>
      </c>
      <c r="J712">
        <v>-1.8214354674378599</v>
      </c>
      <c r="K712">
        <v>363.89719168069502</v>
      </c>
      <c r="L712">
        <v>334.352715515402</v>
      </c>
      <c r="M712">
        <v>37.039587331559098</v>
      </c>
      <c r="N712">
        <v>1.5333216130145599</v>
      </c>
      <c r="O712">
        <v>24.782918149466202</v>
      </c>
      <c r="P712">
        <v>68.7079731027858</v>
      </c>
      <c r="Q712">
        <v>9.7977972521121004E-2</v>
      </c>
    </row>
    <row r="713" spans="1:17" hidden="1" x14ac:dyDescent="0.3">
      <c r="A713" t="s">
        <v>1565</v>
      </c>
      <c r="B713" t="s">
        <v>1566</v>
      </c>
      <c r="C713" t="s">
        <v>3144</v>
      </c>
      <c r="D713" t="s">
        <v>1060</v>
      </c>
      <c r="E713">
        <v>6266.1528877000001</v>
      </c>
      <c r="F713">
        <v>113</v>
      </c>
      <c r="G713">
        <v>-30.440876155374699</v>
      </c>
      <c r="I713">
        <v>-12.8427896078099</v>
      </c>
      <c r="M713">
        <v>50</v>
      </c>
      <c r="N713">
        <v>0.2</v>
      </c>
      <c r="O713">
        <v>1.76991150442478</v>
      </c>
      <c r="P713">
        <v>0</v>
      </c>
    </row>
    <row r="714" spans="1:17" x14ac:dyDescent="0.3">
      <c r="A714" t="s">
        <v>1567</v>
      </c>
      <c r="B714" t="s">
        <v>1568</v>
      </c>
      <c r="C714" t="s">
        <v>3143</v>
      </c>
      <c r="D714" t="s">
        <v>406</v>
      </c>
      <c r="E714">
        <v>6227.8662022500002</v>
      </c>
      <c r="F714">
        <v>320.25</v>
      </c>
      <c r="G714">
        <v>23.183480743718999</v>
      </c>
      <c r="H714">
        <v>-5.6858894629838099</v>
      </c>
      <c r="I714">
        <v>5.94677942346389</v>
      </c>
      <c r="J714">
        <v>-0.357731847980018</v>
      </c>
      <c r="K714">
        <v>329.89503921229601</v>
      </c>
      <c r="L714">
        <v>296.32485727039</v>
      </c>
      <c r="M714">
        <v>38.260453740000401</v>
      </c>
      <c r="N714">
        <v>0.349904795170843</v>
      </c>
      <c r="O714">
        <v>16.5339578454332</v>
      </c>
      <c r="P714">
        <v>56.143344709897598</v>
      </c>
      <c r="Q714">
        <v>-2.2157293480515001E-2</v>
      </c>
    </row>
    <row r="715" spans="1:17" hidden="1" x14ac:dyDescent="0.3">
      <c r="A715" t="s">
        <v>1569</v>
      </c>
      <c r="B715" t="s">
        <v>1570</v>
      </c>
      <c r="C715" t="s">
        <v>3144</v>
      </c>
      <c r="D715" t="s">
        <v>103</v>
      </c>
      <c r="E715">
        <v>6220.5952606000001</v>
      </c>
      <c r="F715">
        <v>583.4</v>
      </c>
      <c r="G715">
        <v>27919.375177356302</v>
      </c>
      <c r="H715">
        <v>28.3488752843935</v>
      </c>
      <c r="I715">
        <v>2579.8557504210598</v>
      </c>
      <c r="J715">
        <v>14.695673246592699</v>
      </c>
      <c r="K715">
        <v>256.77606296264599</v>
      </c>
      <c r="L715">
        <v>89.575007539747403</v>
      </c>
      <c r="M715">
        <v>99.999936308090298</v>
      </c>
      <c r="N715">
        <v>0.54366366026212798</v>
      </c>
      <c r="O715">
        <v>0</v>
      </c>
      <c r="P715">
        <v>35473.170731707301</v>
      </c>
      <c r="Q715">
        <v>0.139596498627444</v>
      </c>
    </row>
    <row r="716" spans="1:17" hidden="1" x14ac:dyDescent="0.3">
      <c r="A716" t="s">
        <v>1571</v>
      </c>
      <c r="B716" t="s">
        <v>1572</v>
      </c>
      <c r="C716" t="s">
        <v>3144</v>
      </c>
      <c r="D716" t="s">
        <v>1573</v>
      </c>
      <c r="E716">
        <v>6211.852054</v>
      </c>
      <c r="F716">
        <v>482.8</v>
      </c>
      <c r="G716">
        <v>63.740856320224196</v>
      </c>
      <c r="H716">
        <v>2.7289104514525202</v>
      </c>
      <c r="I716">
        <v>37.160501620499097</v>
      </c>
      <c r="J716">
        <v>1.2340845192854399</v>
      </c>
      <c r="K716">
        <v>482.77982468812797</v>
      </c>
      <c r="L716">
        <v>399.413696658064</v>
      </c>
      <c r="M716">
        <v>32.923387430419503</v>
      </c>
      <c r="N716">
        <v>0.60407614679508503</v>
      </c>
      <c r="O716">
        <v>19.086578293289101</v>
      </c>
      <c r="P716">
        <v>112.593571114046</v>
      </c>
      <c r="Q716">
        <v>0.16770016417292799</v>
      </c>
    </row>
    <row r="717" spans="1:17" x14ac:dyDescent="0.3">
      <c r="A717" t="s">
        <v>1574</v>
      </c>
      <c r="B717" t="s">
        <v>1575</v>
      </c>
      <c r="C717" t="s">
        <v>3137</v>
      </c>
      <c r="D717" t="s">
        <v>77</v>
      </c>
      <c r="E717">
        <v>6194.2069585999998</v>
      </c>
      <c r="F717">
        <v>302.35000000000002</v>
      </c>
      <c r="G717">
        <v>44.515097590780002</v>
      </c>
      <c r="H717">
        <v>2.6749003795081898</v>
      </c>
      <c r="I717">
        <v>26.234519341621699</v>
      </c>
      <c r="J717">
        <v>12.2351138195699</v>
      </c>
      <c r="K717">
        <v>299.45105750494503</v>
      </c>
      <c r="L717">
        <v>262.70355420657199</v>
      </c>
      <c r="M717">
        <v>55.778527562470501</v>
      </c>
      <c r="N717">
        <v>0.57311272680953695</v>
      </c>
      <c r="O717">
        <v>22.2424342649247</v>
      </c>
      <c r="P717">
        <v>77.591776798825194</v>
      </c>
      <c r="Q717">
        <v>6.9831942455989005E-2</v>
      </c>
    </row>
    <row r="718" spans="1:17" x14ac:dyDescent="0.3">
      <c r="A718" t="s">
        <v>1576</v>
      </c>
      <c r="B718" t="s">
        <v>1577</v>
      </c>
      <c r="C718" t="s">
        <v>3140</v>
      </c>
      <c r="D718" t="s">
        <v>436</v>
      </c>
      <c r="E718">
        <v>6192.5099868959996</v>
      </c>
      <c r="F718">
        <v>63.01</v>
      </c>
      <c r="G718">
        <v>-36.210002601326003</v>
      </c>
      <c r="H718">
        <v>-4.7080552435513896</v>
      </c>
      <c r="I718">
        <v>-29.0593883396939</v>
      </c>
      <c r="J718">
        <v>-0.34195766670960198</v>
      </c>
      <c r="K718">
        <v>66.247671584036496</v>
      </c>
      <c r="L718">
        <v>68.474709322779404</v>
      </c>
      <c r="M718">
        <v>28.934102676420299</v>
      </c>
      <c r="N718">
        <v>0.66043541651837101</v>
      </c>
      <c r="O718">
        <v>55.530868116172002</v>
      </c>
      <c r="P718">
        <v>7.4705782022855098</v>
      </c>
      <c r="Q718">
        <v>1.2845609801059E-2</v>
      </c>
    </row>
    <row r="719" spans="1:17" x14ac:dyDescent="0.3">
      <c r="A719" t="s">
        <v>1578</v>
      </c>
      <c r="B719" t="s">
        <v>1579</v>
      </c>
      <c r="C719" t="s">
        <v>3141</v>
      </c>
      <c r="D719" t="s">
        <v>161</v>
      </c>
      <c r="E719">
        <v>6185.8977006099904</v>
      </c>
      <c r="F719">
        <v>396.1</v>
      </c>
      <c r="G719">
        <v>23.6151164213037</v>
      </c>
      <c r="H719">
        <v>-6.0015245671720798</v>
      </c>
      <c r="I719">
        <v>18.765193285989</v>
      </c>
      <c r="J719">
        <v>0.60382076675677399</v>
      </c>
      <c r="K719">
        <v>405.54732729781603</v>
      </c>
      <c r="L719">
        <v>348.22276731881402</v>
      </c>
      <c r="M719">
        <v>36.422416276104897</v>
      </c>
      <c r="N719">
        <v>0.57011050647796802</v>
      </c>
      <c r="O719">
        <v>13.8601363292097</v>
      </c>
      <c r="P719">
        <v>75.226719752267201</v>
      </c>
      <c r="Q719">
        <v>0.17912952459769699</v>
      </c>
    </row>
    <row r="720" spans="1:17" x14ac:dyDescent="0.3">
      <c r="A720" t="s">
        <v>1580</v>
      </c>
      <c r="B720" t="s">
        <v>1581</v>
      </c>
      <c r="C720" t="s">
        <v>3141</v>
      </c>
      <c r="D720" t="s">
        <v>1582</v>
      </c>
      <c r="E720">
        <v>6147.4014865500003</v>
      </c>
      <c r="F720">
        <v>470.9</v>
      </c>
      <c r="G720">
        <v>-18.070945767579001</v>
      </c>
      <c r="H720">
        <v>-4.0004824523215197</v>
      </c>
      <c r="I720">
        <v>-23.396451126836201</v>
      </c>
      <c r="J720">
        <v>0.57831063990852805</v>
      </c>
      <c r="K720">
        <v>502.97337663834298</v>
      </c>
      <c r="L720">
        <v>503.405509281778</v>
      </c>
      <c r="M720">
        <v>15.8395904754511</v>
      </c>
      <c r="N720">
        <v>0.234050177929951</v>
      </c>
      <c r="O720">
        <v>42.1427054576343</v>
      </c>
      <c r="P720">
        <v>20.419383710522901</v>
      </c>
      <c r="Q720">
        <v>3.505282549133E-2</v>
      </c>
    </row>
    <row r="721" spans="1:17" x14ac:dyDescent="0.3">
      <c r="A721" t="s">
        <v>1583</v>
      </c>
      <c r="B721" t="s">
        <v>1584</v>
      </c>
      <c r="C721" t="s">
        <v>3141</v>
      </c>
      <c r="D721" t="s">
        <v>446</v>
      </c>
      <c r="E721">
        <v>6134.4814683149998</v>
      </c>
      <c r="F721">
        <v>554.85</v>
      </c>
      <c r="G721">
        <v>-47.022075471806502</v>
      </c>
      <c r="H721">
        <v>-3.8129092888215999</v>
      </c>
      <c r="I721">
        <v>-20.478914379233899</v>
      </c>
      <c r="J721">
        <v>2.28216441583039</v>
      </c>
      <c r="K721">
        <v>591.00108063494997</v>
      </c>
      <c r="L721">
        <v>625.36056148649402</v>
      </c>
      <c r="M721">
        <v>27.981160442700499</v>
      </c>
      <c r="N721">
        <v>0.78109731165162599</v>
      </c>
      <c r="O721">
        <v>39.8576191763539</v>
      </c>
      <c r="P721">
        <v>6.4256257792270004</v>
      </c>
      <c r="Q721">
        <v>-8.6426393617496003E-2</v>
      </c>
    </row>
    <row r="722" spans="1:17" x14ac:dyDescent="0.3">
      <c r="A722" t="s">
        <v>1585</v>
      </c>
      <c r="B722" t="s">
        <v>1586</v>
      </c>
      <c r="C722" t="s">
        <v>3130</v>
      </c>
      <c r="D722" t="s">
        <v>728</v>
      </c>
      <c r="E722">
        <v>6099.7898694199903</v>
      </c>
      <c r="F722">
        <v>125.06</v>
      </c>
      <c r="G722">
        <v>-48.535079053925401</v>
      </c>
      <c r="H722">
        <v>-4.3356874194407</v>
      </c>
      <c r="I722">
        <v>-14.1203323021471</v>
      </c>
      <c r="J722">
        <v>1.95156973664416</v>
      </c>
      <c r="K722">
        <v>131.38822421329499</v>
      </c>
      <c r="L722">
        <v>136.83482709898399</v>
      </c>
      <c r="M722">
        <v>40.627637317810603</v>
      </c>
      <c r="N722">
        <v>0.96729653483495803</v>
      </c>
      <c r="O722">
        <v>35.894770510155098</v>
      </c>
      <c r="P722">
        <v>14.2100456621004</v>
      </c>
      <c r="Q722">
        <v>-0.103787319894333</v>
      </c>
    </row>
    <row r="723" spans="1:17" x14ac:dyDescent="0.3">
      <c r="A723" t="s">
        <v>1587</v>
      </c>
      <c r="B723" t="s">
        <v>1588</v>
      </c>
      <c r="C723" t="s">
        <v>3130</v>
      </c>
      <c r="D723" t="s">
        <v>995</v>
      </c>
      <c r="E723">
        <v>6092.4262733599999</v>
      </c>
      <c r="F723">
        <v>709.6</v>
      </c>
      <c r="G723">
        <v>115.819274265624</v>
      </c>
      <c r="H723">
        <v>32.114140253436602</v>
      </c>
      <c r="I723">
        <v>140.66146411950399</v>
      </c>
      <c r="J723">
        <v>-4.6505316125017302</v>
      </c>
      <c r="K723">
        <v>603.61850977802806</v>
      </c>
      <c r="L723">
        <v>418.74079077417599</v>
      </c>
      <c r="M723">
        <v>46.042400328436003</v>
      </c>
      <c r="N723">
        <v>0.95350874646822203</v>
      </c>
      <c r="O723">
        <v>23.139797068771099</v>
      </c>
      <c r="P723">
        <v>228.82298424467101</v>
      </c>
      <c r="Q723">
        <v>6.9517206440311993E-2</v>
      </c>
    </row>
    <row r="724" spans="1:17" hidden="1" x14ac:dyDescent="0.3">
      <c r="A724" t="s">
        <v>1589</v>
      </c>
      <c r="B724" t="s">
        <v>1590</v>
      </c>
      <c r="C724" t="s">
        <v>3144</v>
      </c>
      <c r="D724" t="s">
        <v>21</v>
      </c>
      <c r="E724">
        <v>6092.3191260000003</v>
      </c>
      <c r="F724">
        <v>104.25</v>
      </c>
      <c r="G724">
        <v>-9.0392112853303903</v>
      </c>
      <c r="H724">
        <v>-22.597615825056501</v>
      </c>
      <c r="I724">
        <v>1.25891896881358</v>
      </c>
      <c r="J724">
        <v>-4.08054070070098</v>
      </c>
      <c r="K724">
        <v>119.620773731047</v>
      </c>
      <c r="L724">
        <v>111.403255431679</v>
      </c>
      <c r="M724">
        <v>34.676652993727402</v>
      </c>
      <c r="N724">
        <v>1.35838729694432</v>
      </c>
      <c r="O724">
        <v>37.362110311750499</v>
      </c>
      <c r="P724">
        <v>29.874174660520701</v>
      </c>
      <c r="Q724">
        <v>0.26810520256687598</v>
      </c>
    </row>
    <row r="725" spans="1:17" x14ac:dyDescent="0.3">
      <c r="A725" t="s">
        <v>1591</v>
      </c>
      <c r="B725" t="s">
        <v>1592</v>
      </c>
      <c r="C725" t="s">
        <v>3131</v>
      </c>
      <c r="D725" t="s">
        <v>40</v>
      </c>
      <c r="E725">
        <v>6083.2265207999999</v>
      </c>
      <c r="F725">
        <v>358.8</v>
      </c>
      <c r="G725">
        <v>-12.503194227922901</v>
      </c>
      <c r="H725">
        <v>-91.205932367582506</v>
      </c>
      <c r="I725">
        <v>-2.7286797672389902</v>
      </c>
      <c r="J725">
        <v>-1.4033372955168699</v>
      </c>
      <c r="K725">
        <v>400.80322652283201</v>
      </c>
      <c r="L725">
        <v>367.93901548289699</v>
      </c>
      <c r="M725">
        <v>20.754432817920399</v>
      </c>
      <c r="N725">
        <v>0.67013676061337601</v>
      </c>
      <c r="O725">
        <v>35.493311036789201</v>
      </c>
      <c r="P725">
        <v>24.938271604938201</v>
      </c>
      <c r="Q725">
        <v>-1.4185619172023E-2</v>
      </c>
    </row>
    <row r="726" spans="1:17" x14ac:dyDescent="0.3">
      <c r="A726" t="s">
        <v>1593</v>
      </c>
      <c r="B726" t="s">
        <v>1594</v>
      </c>
      <c r="C726" t="s">
        <v>3141</v>
      </c>
      <c r="D726" t="s">
        <v>1361</v>
      </c>
      <c r="E726">
        <v>6035.6186734900002</v>
      </c>
      <c r="F726">
        <v>932.9</v>
      </c>
      <c r="G726">
        <v>-26.5333085286087</v>
      </c>
      <c r="H726">
        <v>5.9852997786659303</v>
      </c>
      <c r="I726">
        <v>2.5260606808094499</v>
      </c>
      <c r="J726">
        <v>3.34469706974253</v>
      </c>
      <c r="K726">
        <v>886.72544531288895</v>
      </c>
      <c r="L726">
        <v>808.52468539372796</v>
      </c>
      <c r="M726">
        <v>50.249454420032301</v>
      </c>
      <c r="N726">
        <v>0.91752215875983401</v>
      </c>
      <c r="O726">
        <v>16.732768785507499</v>
      </c>
      <c r="P726">
        <v>52.834207077326298</v>
      </c>
      <c r="Q726">
        <v>0.12662967091671601</v>
      </c>
    </row>
    <row r="727" spans="1:17" x14ac:dyDescent="0.3">
      <c r="A727" t="s">
        <v>1595</v>
      </c>
      <c r="B727" t="s">
        <v>1596</v>
      </c>
      <c r="C727" t="s">
        <v>3133</v>
      </c>
      <c r="D727" t="s">
        <v>284</v>
      </c>
      <c r="E727">
        <v>5994.326452665</v>
      </c>
      <c r="F727">
        <v>430.05</v>
      </c>
      <c r="G727">
        <v>-9.9690013804485194</v>
      </c>
      <c r="H727">
        <v>5.87250491601091</v>
      </c>
      <c r="I727">
        <v>7.9907745018549701</v>
      </c>
      <c r="J727">
        <v>3.48853976177972</v>
      </c>
      <c r="K727">
        <v>397.05067725286398</v>
      </c>
      <c r="L727">
        <v>370.62054617721299</v>
      </c>
      <c r="M727">
        <v>65.073725614010002</v>
      </c>
      <c r="N727">
        <v>1.1824515046922</v>
      </c>
      <c r="O727">
        <v>2.5229624462271798</v>
      </c>
      <c r="P727">
        <v>36.958598726114602</v>
      </c>
      <c r="Q727">
        <v>5.8676379404277001E-2</v>
      </c>
    </row>
    <row r="728" spans="1:17" x14ac:dyDescent="0.3">
      <c r="A728" t="s">
        <v>1597</v>
      </c>
      <c r="B728" t="s">
        <v>1598</v>
      </c>
      <c r="C728" t="s">
        <v>3134</v>
      </c>
      <c r="D728" t="s">
        <v>865</v>
      </c>
      <c r="E728">
        <v>5959.8315350140001</v>
      </c>
      <c r="F728">
        <v>201.34</v>
      </c>
      <c r="G728">
        <v>24.700159041312599</v>
      </c>
      <c r="H728">
        <v>-4.9435275679525299</v>
      </c>
      <c r="I728">
        <v>-10.609523909738</v>
      </c>
      <c r="J728">
        <v>3.38196394291993</v>
      </c>
      <c r="K728">
        <v>214.16369030252201</v>
      </c>
      <c r="L728">
        <v>200.428255111715</v>
      </c>
      <c r="M728">
        <v>28.748897675335598</v>
      </c>
      <c r="N728">
        <v>0.77134850524734899</v>
      </c>
      <c r="O728">
        <v>26.452766464686501</v>
      </c>
      <c r="P728">
        <v>60.302547770700599</v>
      </c>
      <c r="Q728">
        <v>4.6643468229977003E-2</v>
      </c>
    </row>
    <row r="729" spans="1:17" x14ac:dyDescent="0.3">
      <c r="A729" t="s">
        <v>1599</v>
      </c>
      <c r="B729" t="s">
        <v>1600</v>
      </c>
      <c r="C729" t="s">
        <v>3143</v>
      </c>
      <c r="D729" t="s">
        <v>276</v>
      </c>
      <c r="E729">
        <v>5956.1020454400004</v>
      </c>
      <c r="F729">
        <v>811.05</v>
      </c>
      <c r="G729">
        <v>-16.134084374304798</v>
      </c>
      <c r="H729">
        <v>6.28435703254363</v>
      </c>
      <c r="I729">
        <v>-3.0788855981738301</v>
      </c>
      <c r="J729">
        <v>4.4659936610898701</v>
      </c>
      <c r="K729">
        <v>797.98385247844101</v>
      </c>
      <c r="L729">
        <v>772.97418524253101</v>
      </c>
      <c r="M729">
        <v>46.815276002966101</v>
      </c>
      <c r="N729">
        <v>0.61050808051683603</v>
      </c>
      <c r="O729">
        <v>7.1820479625177303</v>
      </c>
      <c r="P729">
        <v>25.744186046511601</v>
      </c>
      <c r="Q729">
        <v>-1.1530408131154E-2</v>
      </c>
    </row>
    <row r="730" spans="1:17" hidden="1" x14ac:dyDescent="0.3">
      <c r="A730" t="s">
        <v>1601</v>
      </c>
      <c r="B730" t="s">
        <v>1602</v>
      </c>
      <c r="C730" t="s">
        <v>3144</v>
      </c>
      <c r="D730" t="s">
        <v>21</v>
      </c>
      <c r="E730">
        <v>5950.0717662750003</v>
      </c>
      <c r="F730">
        <v>502.95</v>
      </c>
      <c r="G730">
        <v>-30.277088186345502</v>
      </c>
      <c r="H730">
        <v>-5.1387977807513998</v>
      </c>
      <c r="I730">
        <v>-4.92886499949977</v>
      </c>
      <c r="J730">
        <v>3.0936109791190001</v>
      </c>
      <c r="K730">
        <v>490.10759796626701</v>
      </c>
      <c r="L730">
        <v>474.92801702888102</v>
      </c>
      <c r="M730">
        <v>61.317885829835497</v>
      </c>
      <c r="N730">
        <v>2.0647541345309901</v>
      </c>
      <c r="O730">
        <v>19.097325777910299</v>
      </c>
      <c r="P730">
        <v>28.928479876954601</v>
      </c>
      <c r="Q730">
        <v>8.6738345112123E-2</v>
      </c>
    </row>
    <row r="731" spans="1:17" hidden="1" x14ac:dyDescent="0.3">
      <c r="A731" t="s">
        <v>1603</v>
      </c>
      <c r="B731" t="s">
        <v>1604</v>
      </c>
      <c r="C731" t="s">
        <v>3144</v>
      </c>
      <c r="D731" t="s">
        <v>48</v>
      </c>
      <c r="E731">
        <v>5931.9254013999998</v>
      </c>
      <c r="F731">
        <v>549.20000000000005</v>
      </c>
      <c r="G731">
        <v>1429.3124386765701</v>
      </c>
      <c r="H731">
        <v>-18.3944067551103</v>
      </c>
      <c r="I731">
        <v>175.78972221964801</v>
      </c>
      <c r="J731">
        <v>-2.8198580129841102</v>
      </c>
      <c r="K731">
        <v>595.30006752210704</v>
      </c>
      <c r="L731">
        <v>389.99142000913901</v>
      </c>
      <c r="M731">
        <v>27.6933272622327</v>
      </c>
      <c r="N731">
        <v>0.80021984061555296</v>
      </c>
      <c r="O731">
        <v>37.286962855061901</v>
      </c>
      <c r="P731">
        <v>1524.8520710059099</v>
      </c>
    </row>
    <row r="732" spans="1:17" x14ac:dyDescent="0.3">
      <c r="A732" t="s">
        <v>1605</v>
      </c>
      <c r="B732" t="s">
        <v>1606</v>
      </c>
      <c r="C732" t="s">
        <v>3139</v>
      </c>
      <c r="D732" t="s">
        <v>846</v>
      </c>
      <c r="E732">
        <v>5904.4393391760004</v>
      </c>
      <c r="F732">
        <v>33.32</v>
      </c>
      <c r="G732">
        <v>-48.605591874438197</v>
      </c>
      <c r="H732">
        <v>-13.6803374073403</v>
      </c>
      <c r="I732">
        <v>-37.468300057005202</v>
      </c>
      <c r="J732">
        <v>-5.3839558800895997</v>
      </c>
      <c r="K732">
        <v>39.351276216807797</v>
      </c>
      <c r="L732">
        <v>41.977764210057899</v>
      </c>
      <c r="M732">
        <v>26.231770111598198</v>
      </c>
      <c r="N732">
        <v>3.8318999884118199</v>
      </c>
      <c r="O732">
        <v>62.064825930372102</v>
      </c>
      <c r="P732">
        <v>2.5230769230769101</v>
      </c>
      <c r="Q732">
        <v>-7.9558760144689995E-3</v>
      </c>
    </row>
    <row r="733" spans="1:17" hidden="1" x14ac:dyDescent="0.3">
      <c r="A733" t="s">
        <v>1607</v>
      </c>
      <c r="B733" t="s">
        <v>1608</v>
      </c>
      <c r="C733" t="s">
        <v>3144</v>
      </c>
      <c r="D733" t="s">
        <v>482</v>
      </c>
      <c r="E733">
        <v>5904.3280119000001</v>
      </c>
      <c r="F733">
        <v>1511.5</v>
      </c>
      <c r="G733">
        <v>-2.7696482409003602</v>
      </c>
      <c r="H733">
        <v>6.67405614241612</v>
      </c>
      <c r="I733">
        <v>30.668136540521399</v>
      </c>
      <c r="J733">
        <v>5.6356425237624803</v>
      </c>
      <c r="K733">
        <v>1472.36139060302</v>
      </c>
      <c r="L733">
        <v>1340.78788749929</v>
      </c>
      <c r="M733">
        <v>63.8502094182235</v>
      </c>
      <c r="N733">
        <v>0.63585479705190295</v>
      </c>
      <c r="O733">
        <v>13.7942441283493</v>
      </c>
      <c r="P733">
        <v>55.025641025641001</v>
      </c>
      <c r="Q733">
        <v>-3.8066858576597001E-2</v>
      </c>
    </row>
    <row r="734" spans="1:17" x14ac:dyDescent="0.3">
      <c r="A734" t="s">
        <v>1609</v>
      </c>
      <c r="B734" t="s">
        <v>1610</v>
      </c>
      <c r="C734" t="s">
        <v>3143</v>
      </c>
      <c r="D734" t="s">
        <v>406</v>
      </c>
      <c r="E734">
        <v>5880.5632808</v>
      </c>
      <c r="F734">
        <v>119.87</v>
      </c>
      <c r="G734">
        <v>43.278168196194102</v>
      </c>
      <c r="H734">
        <v>-7.78051297899425</v>
      </c>
      <c r="I734">
        <v>4.5451589649369701</v>
      </c>
      <c r="J734">
        <v>3.5345966351886098</v>
      </c>
      <c r="K734">
        <v>131.05597706426599</v>
      </c>
      <c r="L734">
        <v>115.56704549838101</v>
      </c>
      <c r="M734">
        <v>26.4980230777361</v>
      </c>
      <c r="N734">
        <v>0.247261486048381</v>
      </c>
      <c r="O734">
        <v>41.778593476265897</v>
      </c>
      <c r="P734">
        <v>84.273635664873098</v>
      </c>
      <c r="Q734">
        <v>7.0718069699261005E-2</v>
      </c>
    </row>
    <row r="735" spans="1:17" hidden="1" x14ac:dyDescent="0.3">
      <c r="A735" t="s">
        <v>1611</v>
      </c>
      <c r="B735" t="s">
        <v>1612</v>
      </c>
      <c r="C735" t="s">
        <v>3144</v>
      </c>
      <c r="D735" t="s">
        <v>161</v>
      </c>
      <c r="E735">
        <v>5873.7730000000001</v>
      </c>
      <c r="F735">
        <v>341.3</v>
      </c>
      <c r="G735">
        <v>5656.0440169912699</v>
      </c>
      <c r="H735">
        <v>116.63892934585201</v>
      </c>
      <c r="I735">
        <v>819.12256050535905</v>
      </c>
      <c r="J735">
        <v>20.1649945042283</v>
      </c>
      <c r="K735">
        <v>176.037635349705</v>
      </c>
      <c r="L735">
        <v>85.6488130870802</v>
      </c>
      <c r="M735">
        <v>94.694368848854694</v>
      </c>
      <c r="N735">
        <v>1.4919834985863001</v>
      </c>
      <c r="O735">
        <v>0</v>
      </c>
      <c r="P735">
        <v>6173.8970588235197</v>
      </c>
      <c r="Q735">
        <v>0.276075444682991</v>
      </c>
    </row>
    <row r="736" spans="1:17" hidden="1" x14ac:dyDescent="0.3">
      <c r="A736" t="s">
        <v>1613</v>
      </c>
      <c r="B736" t="s">
        <v>1614</v>
      </c>
      <c r="C736" t="s">
        <v>3144</v>
      </c>
      <c r="D736" t="s">
        <v>227</v>
      </c>
      <c r="E736">
        <v>5873.60718</v>
      </c>
      <c r="F736">
        <v>5304.8</v>
      </c>
      <c r="G736">
        <v>91.583535511889195</v>
      </c>
      <c r="H736">
        <v>0.56735638637380403</v>
      </c>
      <c r="I736">
        <v>40.222095701386102</v>
      </c>
      <c r="J736">
        <v>1.82332821436399</v>
      </c>
      <c r="K736">
        <v>5256.7501783115204</v>
      </c>
      <c r="L736">
        <v>4234.1139377182999</v>
      </c>
      <c r="M736">
        <v>37.017413707906698</v>
      </c>
      <c r="N736">
        <v>0.887026342135531</v>
      </c>
      <c r="O736">
        <v>8.3923993364499907</v>
      </c>
      <c r="P736">
        <v>161.018033311191</v>
      </c>
      <c r="Q736">
        <v>0.12505166838030601</v>
      </c>
    </row>
    <row r="737" spans="1:17" hidden="1" x14ac:dyDescent="0.3">
      <c r="A737" t="s">
        <v>1615</v>
      </c>
      <c r="B737" t="s">
        <v>1616</v>
      </c>
      <c r="C737" t="s">
        <v>3144</v>
      </c>
      <c r="D737" t="s">
        <v>284</v>
      </c>
      <c r="E737">
        <v>5858.0493843199902</v>
      </c>
      <c r="F737">
        <v>5353.6</v>
      </c>
      <c r="G737">
        <v>80.296712244311905</v>
      </c>
      <c r="H737">
        <v>-1.5536433675443899</v>
      </c>
      <c r="I737">
        <v>18.326024360565398</v>
      </c>
      <c r="J737">
        <v>1.65022972084374</v>
      </c>
      <c r="K737">
        <v>5213.3239833378802</v>
      </c>
      <c r="L737">
        <v>4296.2695565041104</v>
      </c>
      <c r="M737">
        <v>41.1930055779114</v>
      </c>
      <c r="N737">
        <v>0.752092495516829</v>
      </c>
      <c r="O737">
        <v>7.7779438135086698</v>
      </c>
      <c r="P737">
        <v>125.206124852768</v>
      </c>
      <c r="Q737">
        <v>0.14477357365415799</v>
      </c>
    </row>
    <row r="738" spans="1:17" x14ac:dyDescent="0.3">
      <c r="A738" t="s">
        <v>1617</v>
      </c>
      <c r="B738" t="s">
        <v>1618</v>
      </c>
      <c r="C738" t="s">
        <v>3131</v>
      </c>
      <c r="D738" t="s">
        <v>1000</v>
      </c>
      <c r="E738">
        <v>5816.8613101199999</v>
      </c>
      <c r="F738">
        <v>126.82</v>
      </c>
      <c r="G738">
        <v>-54.754223854702801</v>
      </c>
      <c r="H738">
        <v>-9.7589172446208607</v>
      </c>
      <c r="I738">
        <v>-40.823803257261098</v>
      </c>
      <c r="J738">
        <v>3.8265393611545</v>
      </c>
      <c r="K738">
        <v>134.927983538592</v>
      </c>
      <c r="L738">
        <v>148.19131569250601</v>
      </c>
      <c r="M738">
        <v>37.464370325052997</v>
      </c>
      <c r="N738">
        <v>1.25381354119161</v>
      </c>
      <c r="O738">
        <v>66.062135309888006</v>
      </c>
      <c r="P738">
        <v>2.8548256285482601</v>
      </c>
      <c r="Q738">
        <v>3.8440861419663998E-2</v>
      </c>
    </row>
    <row r="739" spans="1:17" hidden="1" x14ac:dyDescent="0.3">
      <c r="A739" t="s">
        <v>1619</v>
      </c>
      <c r="B739" t="s">
        <v>1620</v>
      </c>
      <c r="C739" t="s">
        <v>3139</v>
      </c>
      <c r="D739" t="s">
        <v>51</v>
      </c>
      <c r="E739">
        <v>5813.3768972199996</v>
      </c>
      <c r="F739">
        <v>1336.6</v>
      </c>
      <c r="G739">
        <v>-12.4301611875139</v>
      </c>
      <c r="H739">
        <v>2.3813285390072698</v>
      </c>
      <c r="I739">
        <v>22.010572477206701</v>
      </c>
      <c r="J739">
        <v>8.7835064301806405</v>
      </c>
      <c r="K739">
        <v>1315.2240770236599</v>
      </c>
      <c r="M739">
        <v>43.208482583681104</v>
      </c>
      <c r="N739">
        <v>1.3025736738606399</v>
      </c>
      <c r="O739">
        <v>13.040550650905301</v>
      </c>
      <c r="P739">
        <v>37.793814432989599</v>
      </c>
    </row>
    <row r="740" spans="1:17" hidden="1" x14ac:dyDescent="0.3">
      <c r="A740" t="s">
        <v>1621</v>
      </c>
      <c r="B740" t="s">
        <v>1622</v>
      </c>
      <c r="C740" t="s">
        <v>3144</v>
      </c>
      <c r="D740" t="s">
        <v>485</v>
      </c>
      <c r="E740">
        <v>5809.4067238999996</v>
      </c>
      <c r="F740">
        <v>403</v>
      </c>
      <c r="G740">
        <v>-36.703115427246502</v>
      </c>
      <c r="H740">
        <v>-0.29354720865829997</v>
      </c>
      <c r="I740">
        <v>-20.225318886636501</v>
      </c>
      <c r="J740">
        <v>1.5529205314715999</v>
      </c>
      <c r="K740">
        <v>418.78168233611302</v>
      </c>
      <c r="L740">
        <v>432.09243524422499</v>
      </c>
      <c r="M740">
        <v>30.614404048550799</v>
      </c>
      <c r="N740">
        <v>0.419597780305065</v>
      </c>
      <c r="O740">
        <v>40.086848635235697</v>
      </c>
      <c r="P740">
        <v>2.5445292620864999</v>
      </c>
      <c r="Q740">
        <v>-6.5447767606119006E-2</v>
      </c>
    </row>
    <row r="741" spans="1:17" hidden="1" x14ac:dyDescent="0.3">
      <c r="A741" t="s">
        <v>1623</v>
      </c>
      <c r="B741" t="s">
        <v>1624</v>
      </c>
      <c r="C741" t="s">
        <v>3129</v>
      </c>
      <c r="D741" t="s">
        <v>24</v>
      </c>
      <c r="E741">
        <v>5796.9159918750001</v>
      </c>
      <c r="F741">
        <v>554.25</v>
      </c>
      <c r="G741">
        <v>21.848301814380001</v>
      </c>
      <c r="H741">
        <v>-2.0049952949791998</v>
      </c>
      <c r="I741">
        <v>7.47785558948872</v>
      </c>
      <c r="J741">
        <v>1.0783158097908401</v>
      </c>
      <c r="K741">
        <v>592.32556321954701</v>
      </c>
      <c r="M741">
        <v>28.143857038498201</v>
      </c>
      <c r="N741">
        <v>1.2920126154133</v>
      </c>
      <c r="O741">
        <v>37.284618854307602</v>
      </c>
      <c r="P741">
        <v>51.849315068493098</v>
      </c>
    </row>
    <row r="742" spans="1:17" hidden="1" x14ac:dyDescent="0.3">
      <c r="A742" t="s">
        <v>1625</v>
      </c>
      <c r="B742" t="s">
        <v>1626</v>
      </c>
      <c r="C742" t="s">
        <v>3144</v>
      </c>
      <c r="D742" t="s">
        <v>846</v>
      </c>
      <c r="E742">
        <v>5774.4248550000002</v>
      </c>
      <c r="F742">
        <v>673.25</v>
      </c>
      <c r="G742">
        <v>48.166768662699603</v>
      </c>
      <c r="H742">
        <v>-6.1545604227382</v>
      </c>
      <c r="I742">
        <v>-11.1481992962549</v>
      </c>
      <c r="J742">
        <v>1.82207820170071</v>
      </c>
      <c r="K742">
        <v>715.22617235868597</v>
      </c>
      <c r="L742">
        <v>668.29499862773901</v>
      </c>
      <c r="M742">
        <v>43.839484690708503</v>
      </c>
      <c r="N742">
        <v>0.36635409559291798</v>
      </c>
      <c r="O742">
        <v>38.254734496843597</v>
      </c>
      <c r="P742">
        <v>78.699402786994</v>
      </c>
      <c r="Q742">
        <v>4.3898517461575998E-2</v>
      </c>
    </row>
    <row r="743" spans="1:17" hidden="1" x14ac:dyDescent="0.3">
      <c r="A743" t="s">
        <v>1627</v>
      </c>
      <c r="B743" t="s">
        <v>1628</v>
      </c>
      <c r="C743" t="s">
        <v>3144</v>
      </c>
      <c r="D743" t="s">
        <v>1629</v>
      </c>
      <c r="E743">
        <v>5758.9409288999996</v>
      </c>
      <c r="F743">
        <v>323.25</v>
      </c>
      <c r="G743">
        <v>-6.4438032092456403</v>
      </c>
      <c r="H743">
        <v>1.3860810497676599</v>
      </c>
      <c r="I743">
        <v>-1.8422091138757299</v>
      </c>
      <c r="J743">
        <v>-2.7353620247925399</v>
      </c>
      <c r="K743">
        <v>335.87291174103598</v>
      </c>
      <c r="L743">
        <v>304.472491043628</v>
      </c>
      <c r="M743">
        <v>36.8063245567309</v>
      </c>
      <c r="N743">
        <v>1.19702515556691</v>
      </c>
      <c r="O743">
        <v>24.949729311678201</v>
      </c>
      <c r="P743">
        <v>37.086513994910902</v>
      </c>
      <c r="Q743">
        <v>0.124060136285714</v>
      </c>
    </row>
    <row r="744" spans="1:17" x14ac:dyDescent="0.3">
      <c r="A744" t="s">
        <v>1630</v>
      </c>
      <c r="B744" t="s">
        <v>1631</v>
      </c>
      <c r="C744" t="s">
        <v>3143</v>
      </c>
      <c r="D744" t="s">
        <v>276</v>
      </c>
      <c r="E744">
        <v>5755.8836047269997</v>
      </c>
      <c r="F744">
        <v>171.13</v>
      </c>
      <c r="G744">
        <v>-24.576403463214501</v>
      </c>
      <c r="H744">
        <v>6.7904647756131702</v>
      </c>
      <c r="I744">
        <v>-11.9266090426303</v>
      </c>
      <c r="J744">
        <v>1.1705089900455099</v>
      </c>
      <c r="K744">
        <v>172.00898420261501</v>
      </c>
      <c r="L744">
        <v>167.70877113326699</v>
      </c>
      <c r="M744">
        <v>35.989228252952699</v>
      </c>
      <c r="N744">
        <v>0.86350107582800795</v>
      </c>
      <c r="O744">
        <v>28.323496756851501</v>
      </c>
      <c r="P744">
        <v>31.587850826605099</v>
      </c>
      <c r="Q744">
        <v>-5.8250480135518E-2</v>
      </c>
    </row>
    <row r="745" spans="1:17" hidden="1" x14ac:dyDescent="0.3">
      <c r="A745" t="s">
        <v>1632</v>
      </c>
      <c r="B745" t="s">
        <v>1633</v>
      </c>
      <c r="C745" t="s">
        <v>3139</v>
      </c>
      <c r="D745" t="s">
        <v>125</v>
      </c>
      <c r="E745">
        <v>5739.346208596</v>
      </c>
      <c r="F745">
        <v>147.82</v>
      </c>
      <c r="G745">
        <v>-39.503097398120403</v>
      </c>
      <c r="H745">
        <v>-3.6047590024804599</v>
      </c>
      <c r="I745">
        <v>-21.905010850555598</v>
      </c>
      <c r="J745">
        <v>7.7878777592518098</v>
      </c>
      <c r="K745">
        <v>157.10025240962401</v>
      </c>
      <c r="M745">
        <v>44.619676793809703</v>
      </c>
      <c r="N745">
        <v>0.56992810673140604</v>
      </c>
      <c r="O745">
        <v>33.608442700581698</v>
      </c>
      <c r="P745">
        <v>9.4962962962962898</v>
      </c>
    </row>
    <row r="746" spans="1:17" x14ac:dyDescent="0.3">
      <c r="A746" t="s">
        <v>1634</v>
      </c>
      <c r="B746" t="s">
        <v>1635</v>
      </c>
      <c r="C746" t="s">
        <v>3132</v>
      </c>
      <c r="D746" t="s">
        <v>48</v>
      </c>
      <c r="E746">
        <v>5669.2380370499995</v>
      </c>
      <c r="F746">
        <v>749.25</v>
      </c>
      <c r="G746">
        <v>45.846885613129501</v>
      </c>
      <c r="H746">
        <v>-5.96156736696505</v>
      </c>
      <c r="I746">
        <v>7.5048575279383103</v>
      </c>
      <c r="J746">
        <v>0.55947440026047601</v>
      </c>
      <c r="K746">
        <v>793.63681475859505</v>
      </c>
      <c r="L746">
        <v>701.89834610600406</v>
      </c>
      <c r="M746">
        <v>34.0058465232663</v>
      </c>
      <c r="N746">
        <v>1.04485764744835</v>
      </c>
      <c r="O746">
        <v>25.031698365031598</v>
      </c>
      <c r="P746">
        <v>90.382416465506196</v>
      </c>
      <c r="Q746">
        <v>0.16228770759854499</v>
      </c>
    </row>
    <row r="747" spans="1:17" hidden="1" x14ac:dyDescent="0.3">
      <c r="A747" t="s">
        <v>1636</v>
      </c>
      <c r="B747" t="s">
        <v>1637</v>
      </c>
      <c r="C747" t="s">
        <v>3144</v>
      </c>
      <c r="D747" t="s">
        <v>287</v>
      </c>
      <c r="E747">
        <v>5642.36488998</v>
      </c>
      <c r="F747">
        <v>460.2</v>
      </c>
      <c r="G747">
        <v>114.790317771471</v>
      </c>
      <c r="H747">
        <v>28.974320843455899</v>
      </c>
      <c r="I747">
        <v>44.107133407073803</v>
      </c>
      <c r="J747">
        <v>5.5896745603701703</v>
      </c>
      <c r="K747">
        <v>389.98795412966803</v>
      </c>
      <c r="L747">
        <v>312.51457742202598</v>
      </c>
      <c r="M747">
        <v>70.901379717495004</v>
      </c>
      <c r="N747">
        <v>0.67383849269792195</v>
      </c>
      <c r="O747">
        <v>7.18166014776184</v>
      </c>
      <c r="P747">
        <v>153.83342526199601</v>
      </c>
    </row>
    <row r="748" spans="1:17" x14ac:dyDescent="0.3">
      <c r="A748" t="s">
        <v>1638</v>
      </c>
      <c r="B748" t="s">
        <v>1639</v>
      </c>
      <c r="C748" t="s">
        <v>3133</v>
      </c>
      <c r="D748" t="s">
        <v>187</v>
      </c>
      <c r="E748">
        <v>5629.2344869199997</v>
      </c>
      <c r="F748">
        <v>621.15</v>
      </c>
      <c r="G748">
        <v>13.7638506096831</v>
      </c>
      <c r="H748">
        <v>-7.3756992086447504</v>
      </c>
      <c r="I748">
        <v>25.382827313459099</v>
      </c>
      <c r="J748">
        <v>4.3746054255249103</v>
      </c>
      <c r="K748">
        <v>635.51899496445697</v>
      </c>
      <c r="L748">
        <v>561.82397902759396</v>
      </c>
      <c r="M748">
        <v>39.493142544961202</v>
      </c>
      <c r="N748">
        <v>0.61507335851560196</v>
      </c>
      <c r="O748">
        <v>16.187716332608801</v>
      </c>
      <c r="P748">
        <v>67.380759902991002</v>
      </c>
    </row>
    <row r="749" spans="1:17" x14ac:dyDescent="0.3">
      <c r="A749" t="s">
        <v>1640</v>
      </c>
      <c r="B749" t="s">
        <v>1641</v>
      </c>
      <c r="C749" t="s">
        <v>3135</v>
      </c>
      <c r="D749" t="s">
        <v>190</v>
      </c>
      <c r="E749">
        <v>5627.26876266</v>
      </c>
      <c r="F749">
        <v>461.7</v>
      </c>
      <c r="G749">
        <v>11.8889972757538</v>
      </c>
      <c r="H749">
        <v>-3.6054501155439702</v>
      </c>
      <c r="I749">
        <v>3.19266462942347</v>
      </c>
      <c r="J749">
        <v>4.3847445078958298</v>
      </c>
      <c r="K749">
        <v>487.36632940732102</v>
      </c>
      <c r="L749">
        <v>438.34818423412702</v>
      </c>
      <c r="M749">
        <v>27.084170484104298</v>
      </c>
      <c r="N749">
        <v>0.67308554341189997</v>
      </c>
      <c r="O749">
        <v>17.5005414771496</v>
      </c>
      <c r="P749">
        <v>48.504342232229</v>
      </c>
      <c r="Q749">
        <v>0.17545559050676299</v>
      </c>
    </row>
    <row r="750" spans="1:17" x14ac:dyDescent="0.3">
      <c r="A750" t="s">
        <v>1642</v>
      </c>
      <c r="B750" t="s">
        <v>1643</v>
      </c>
      <c r="C750" t="s">
        <v>3131</v>
      </c>
      <c r="D750" t="s">
        <v>120</v>
      </c>
      <c r="E750">
        <v>5621.1176999999998</v>
      </c>
      <c r="F750">
        <v>605.75</v>
      </c>
      <c r="G750">
        <v>139.517851829714</v>
      </c>
      <c r="H750">
        <v>10.614105789692401</v>
      </c>
      <c r="I750">
        <v>75.827369989139001</v>
      </c>
      <c r="J750">
        <v>4.7995395339696598</v>
      </c>
      <c r="K750">
        <v>573.229684005678</v>
      </c>
      <c r="L750">
        <v>454.19769794622198</v>
      </c>
      <c r="M750">
        <v>49.384817045395103</v>
      </c>
      <c r="N750">
        <v>1.15520973344827</v>
      </c>
      <c r="O750">
        <v>20.074288072637199</v>
      </c>
      <c r="P750">
        <v>189.41710463449499</v>
      </c>
      <c r="Q750">
        <v>8.940015010822E-2</v>
      </c>
    </row>
    <row r="751" spans="1:17" hidden="1" x14ac:dyDescent="0.3">
      <c r="A751" t="s">
        <v>1644</v>
      </c>
      <c r="B751" t="s">
        <v>1645</v>
      </c>
      <c r="C751" t="s">
        <v>3144</v>
      </c>
      <c r="E751">
        <v>5604.0125369999996</v>
      </c>
      <c r="F751">
        <v>3048.25</v>
      </c>
      <c r="G751">
        <v>8441.5229733805299</v>
      </c>
      <c r="H751">
        <v>165.672466962692</v>
      </c>
      <c r="I751">
        <v>618.05553231124395</v>
      </c>
      <c r="J751">
        <v>28.096593543789599</v>
      </c>
      <c r="K751">
        <v>1543.6248757706601</v>
      </c>
      <c r="L751">
        <v>814.31874850162501</v>
      </c>
      <c r="M751">
        <v>99.9914977190044</v>
      </c>
      <c r="N751">
        <v>0.85895689538252695</v>
      </c>
      <c r="O751">
        <v>9.0215697531359496E-2</v>
      </c>
      <c r="P751">
        <v>8462.5</v>
      </c>
    </row>
    <row r="752" spans="1:17" hidden="1" x14ac:dyDescent="0.3">
      <c r="A752" t="s">
        <v>1646</v>
      </c>
      <c r="B752" t="s">
        <v>1647</v>
      </c>
      <c r="C752" t="s">
        <v>3144</v>
      </c>
      <c r="D752" t="s">
        <v>562</v>
      </c>
      <c r="E752">
        <v>5513.8580003249999</v>
      </c>
      <c r="F752">
        <v>5296.05</v>
      </c>
      <c r="G752">
        <v>41.698833429986998</v>
      </c>
      <c r="H752">
        <v>-6.0928333285369503</v>
      </c>
      <c r="I752">
        <v>11.892961703222401</v>
      </c>
      <c r="J752">
        <v>2.7453335078446601</v>
      </c>
      <c r="K752">
        <v>5573.7887073428901</v>
      </c>
      <c r="L752">
        <v>5046.8372012622203</v>
      </c>
      <c r="M752">
        <v>34.822153072227799</v>
      </c>
      <c r="N752">
        <v>0.51335807835258895</v>
      </c>
      <c r="O752">
        <v>26.4886094353338</v>
      </c>
      <c r="P752">
        <v>85.332096864501693</v>
      </c>
      <c r="Q752">
        <v>0.14063898371992201</v>
      </c>
    </row>
    <row r="753" spans="1:17" x14ac:dyDescent="0.3">
      <c r="A753" t="s">
        <v>1648</v>
      </c>
      <c r="B753" t="s">
        <v>1649</v>
      </c>
      <c r="C753" t="s">
        <v>3131</v>
      </c>
      <c r="D753" t="s">
        <v>233</v>
      </c>
      <c r="E753">
        <v>5506.9749139599999</v>
      </c>
      <c r="F753">
        <v>285.39999999999998</v>
      </c>
      <c r="G753">
        <v>11.5095045864577</v>
      </c>
      <c r="H753">
        <v>-3.2150078296570399</v>
      </c>
      <c r="I753">
        <v>18.8303267136104</v>
      </c>
      <c r="J753">
        <v>0.55046268182482305</v>
      </c>
      <c r="K753">
        <v>281.01727078093398</v>
      </c>
      <c r="L753">
        <v>245.87444865163101</v>
      </c>
      <c r="M753">
        <v>34.388083199598597</v>
      </c>
      <c r="N753">
        <v>0.61381946710993096</v>
      </c>
      <c r="O753">
        <v>15.592151366503099</v>
      </c>
      <c r="P753">
        <v>61.2429378531073</v>
      </c>
      <c r="Q753">
        <v>0.188426609951413</v>
      </c>
    </row>
    <row r="754" spans="1:17" x14ac:dyDescent="0.3">
      <c r="A754" t="s">
        <v>1650</v>
      </c>
      <c r="B754" t="s">
        <v>1651</v>
      </c>
      <c r="C754" t="s">
        <v>3133</v>
      </c>
      <c r="D754" t="s">
        <v>482</v>
      </c>
      <c r="E754">
        <v>5504.5279799999998</v>
      </c>
      <c r="F754">
        <v>492</v>
      </c>
      <c r="G754">
        <v>27.265919519541001</v>
      </c>
      <c r="H754">
        <v>14.171696568425601</v>
      </c>
      <c r="I754">
        <v>24.061175991807801</v>
      </c>
      <c r="J754">
        <v>1.91269233861184</v>
      </c>
      <c r="K754">
        <v>471.11369373191098</v>
      </c>
      <c r="L754">
        <v>404.49062143717799</v>
      </c>
      <c r="M754">
        <v>40.0656856741845</v>
      </c>
      <c r="N754">
        <v>0.54006077780611295</v>
      </c>
      <c r="O754">
        <v>16.0569105691056</v>
      </c>
      <c r="P754">
        <v>69.014084507042199</v>
      </c>
      <c r="Q754">
        <v>3.6457737174999998E-5</v>
      </c>
    </row>
    <row r="755" spans="1:17" x14ac:dyDescent="0.3">
      <c r="A755" t="s">
        <v>1652</v>
      </c>
      <c r="B755" t="s">
        <v>1653</v>
      </c>
      <c r="C755" t="s">
        <v>3139</v>
      </c>
      <c r="D755" t="s">
        <v>527</v>
      </c>
      <c r="E755">
        <v>5488.1745708959998</v>
      </c>
      <c r="F755">
        <v>110.16</v>
      </c>
      <c r="G755">
        <v>-38.921794620347598</v>
      </c>
      <c r="H755">
        <v>2.7957095239593901</v>
      </c>
      <c r="I755">
        <v>-5.9389813687313797</v>
      </c>
      <c r="J755">
        <v>1.9678777984279801</v>
      </c>
      <c r="K755">
        <v>108.772019044684</v>
      </c>
      <c r="L755">
        <v>108.773025877367</v>
      </c>
      <c r="M755">
        <v>51.820422289326501</v>
      </c>
      <c r="N755">
        <v>1.0145301552784201</v>
      </c>
      <c r="O755">
        <v>21.368917937545302</v>
      </c>
      <c r="P755">
        <v>20.393442622950801</v>
      </c>
      <c r="Q755">
        <v>-8.6046881484381998E-2</v>
      </c>
    </row>
    <row r="756" spans="1:17" x14ac:dyDescent="0.3">
      <c r="A756" t="s">
        <v>1654</v>
      </c>
      <c r="B756" t="s">
        <v>1655</v>
      </c>
      <c r="C756" t="s">
        <v>3136</v>
      </c>
      <c r="D756" t="s">
        <v>130</v>
      </c>
      <c r="E756">
        <v>5487.12</v>
      </c>
      <c r="F756">
        <v>9145.2000000000007</v>
      </c>
      <c r="G756">
        <v>33.117240389290203</v>
      </c>
      <c r="H756">
        <v>12.9102126317837</v>
      </c>
      <c r="I756">
        <v>33.598872472542297</v>
      </c>
      <c r="J756">
        <v>5.5129666905289101</v>
      </c>
      <c r="K756">
        <v>8202.8174063282895</v>
      </c>
      <c r="L756">
        <v>7035.3774661287798</v>
      </c>
      <c r="M756">
        <v>58.805083279757604</v>
      </c>
      <c r="N756">
        <v>1.04298245159874</v>
      </c>
      <c r="O756">
        <v>5.2355333945676303</v>
      </c>
      <c r="P756">
        <v>93.179201740581505</v>
      </c>
      <c r="Q756">
        <v>0.123679190444802</v>
      </c>
    </row>
    <row r="757" spans="1:17" x14ac:dyDescent="0.3">
      <c r="A757" t="s">
        <v>1656</v>
      </c>
      <c r="B757" t="s">
        <v>1657</v>
      </c>
      <c r="C757" t="s">
        <v>3143</v>
      </c>
      <c r="D757" t="s">
        <v>482</v>
      </c>
      <c r="E757">
        <v>5425.6550748400005</v>
      </c>
      <c r="F757">
        <v>2056.6</v>
      </c>
      <c r="G757">
        <v>-13.1137170568292</v>
      </c>
      <c r="H757">
        <v>45.030593244889602</v>
      </c>
      <c r="I757">
        <v>47.0780890867888</v>
      </c>
      <c r="J757">
        <v>4.7186600836039601</v>
      </c>
      <c r="K757">
        <v>1794.4478570946101</v>
      </c>
      <c r="L757">
        <v>1594.01008881907</v>
      </c>
      <c r="M757">
        <v>50.736538029980302</v>
      </c>
      <c r="N757">
        <v>1.9843065322737401</v>
      </c>
      <c r="O757">
        <v>16.211222405912601</v>
      </c>
      <c r="P757">
        <v>74.880952380952294</v>
      </c>
      <c r="Q757">
        <v>4.5403486522016999E-2</v>
      </c>
    </row>
    <row r="758" spans="1:17" x14ac:dyDescent="0.3">
      <c r="A758" t="s">
        <v>1658</v>
      </c>
      <c r="B758" t="s">
        <v>1659</v>
      </c>
      <c r="C758" t="s">
        <v>3141</v>
      </c>
      <c r="D758" t="s">
        <v>271</v>
      </c>
      <c r="E758">
        <v>5407.0915343199904</v>
      </c>
      <c r="F758">
        <v>681.8</v>
      </c>
      <c r="G758">
        <v>-24.903313810719201</v>
      </c>
      <c r="H758">
        <v>-3.7507345559402401</v>
      </c>
      <c r="I758">
        <v>-14.353268936047</v>
      </c>
      <c r="J758">
        <v>5.8573490035328204</v>
      </c>
      <c r="K758">
        <v>720.56531050120202</v>
      </c>
      <c r="L758">
        <v>702.77766055726897</v>
      </c>
      <c r="M758">
        <v>44.005793144266697</v>
      </c>
      <c r="N758">
        <v>0.95696698940452396</v>
      </c>
      <c r="O758">
        <v>29.6274567321795</v>
      </c>
      <c r="P758">
        <v>17.430244574578001</v>
      </c>
    </row>
    <row r="759" spans="1:17" x14ac:dyDescent="0.3">
      <c r="A759" t="s">
        <v>1660</v>
      </c>
      <c r="B759" t="s">
        <v>1661</v>
      </c>
      <c r="C759" t="s">
        <v>3129</v>
      </c>
      <c r="D759" t="s">
        <v>24</v>
      </c>
      <c r="E759">
        <v>5403.9452541999999</v>
      </c>
      <c r="F759">
        <v>319.60000000000002</v>
      </c>
      <c r="G759">
        <v>-37.256824404426098</v>
      </c>
      <c r="H759">
        <v>0.27461840212233302</v>
      </c>
      <c r="I759">
        <v>-29.976612593512101</v>
      </c>
      <c r="J759">
        <v>5.1795587260032798</v>
      </c>
      <c r="K759">
        <v>326.79647614080801</v>
      </c>
      <c r="L759">
        <v>341.866667826266</v>
      </c>
      <c r="M759">
        <v>53.662690737952097</v>
      </c>
      <c r="N759">
        <v>0.983974904421966</v>
      </c>
      <c r="O759">
        <v>32.118272841051301</v>
      </c>
      <c r="P759">
        <v>4.5298446443172402</v>
      </c>
      <c r="Q759">
        <v>-2.760400199311E-2</v>
      </c>
    </row>
    <row r="760" spans="1:17" x14ac:dyDescent="0.3">
      <c r="A760" t="s">
        <v>1662</v>
      </c>
      <c r="B760" t="s">
        <v>1663</v>
      </c>
      <c r="C760" t="s">
        <v>3140</v>
      </c>
      <c r="D760" t="s">
        <v>135</v>
      </c>
      <c r="E760">
        <v>5362.2749999999996</v>
      </c>
      <c r="F760">
        <v>188.15</v>
      </c>
      <c r="G760">
        <v>37.581948490631902</v>
      </c>
      <c r="H760">
        <v>-3.78806106814609</v>
      </c>
      <c r="I760">
        <v>-22.311776209365199</v>
      </c>
      <c r="J760">
        <v>-3.3466009996288602</v>
      </c>
      <c r="K760">
        <v>198.79940238279301</v>
      </c>
      <c r="L760">
        <v>189.30067155664199</v>
      </c>
      <c r="M760">
        <v>37.506956613638202</v>
      </c>
      <c r="N760">
        <v>0.86618106883715495</v>
      </c>
      <c r="O760">
        <v>40.818495880946003</v>
      </c>
      <c r="P760">
        <v>71.669708029197096</v>
      </c>
      <c r="Q760">
        <v>2.4389185999308002E-2</v>
      </c>
    </row>
    <row r="761" spans="1:17" x14ac:dyDescent="0.3">
      <c r="A761" t="s">
        <v>1664</v>
      </c>
      <c r="B761" t="s">
        <v>1665</v>
      </c>
      <c r="C761" t="s">
        <v>3135</v>
      </c>
      <c r="D761" t="s">
        <v>190</v>
      </c>
      <c r="E761">
        <v>5340.2975955000002</v>
      </c>
      <c r="F761">
        <v>746.7</v>
      </c>
      <c r="G761">
        <v>21.388706540714399</v>
      </c>
      <c r="H761">
        <v>6.3436563736255902</v>
      </c>
      <c r="I761">
        <v>7.9492745004420602</v>
      </c>
      <c r="J761">
        <v>12.4542176837006</v>
      </c>
      <c r="K761">
        <v>682.68034860148805</v>
      </c>
      <c r="L761">
        <v>627.14872718645302</v>
      </c>
      <c r="M761">
        <v>71.860990962036794</v>
      </c>
      <c r="N761">
        <v>1.1758438844381001</v>
      </c>
      <c r="O761">
        <v>7.0242399892861798</v>
      </c>
      <c r="P761">
        <v>81.789409616555105</v>
      </c>
      <c r="Q761">
        <v>0.14005339946838599</v>
      </c>
    </row>
    <row r="762" spans="1:17" hidden="1" x14ac:dyDescent="0.3">
      <c r="A762" t="s">
        <v>1666</v>
      </c>
      <c r="B762" t="s">
        <v>1667</v>
      </c>
      <c r="C762" t="s">
        <v>3144</v>
      </c>
      <c r="D762" t="s">
        <v>607</v>
      </c>
      <c r="E762">
        <v>5307.1542914499996</v>
      </c>
      <c r="F762">
        <v>2653.25</v>
      </c>
      <c r="G762">
        <v>142.14168926728499</v>
      </c>
      <c r="H762">
        <v>17.704572607832599</v>
      </c>
      <c r="I762">
        <v>43.6923478980274</v>
      </c>
      <c r="J762">
        <v>19.822231469775801</v>
      </c>
      <c r="K762">
        <v>2140.48671273433</v>
      </c>
      <c r="L762">
        <v>1756.51799711889</v>
      </c>
      <c r="M762">
        <v>84.508361399202201</v>
      </c>
      <c r="N762">
        <v>2.01815137113429</v>
      </c>
      <c r="O762">
        <v>2.5647790445679899</v>
      </c>
      <c r="P762">
        <v>175.21912763860701</v>
      </c>
      <c r="Q762">
        <v>0.20097498027015601</v>
      </c>
    </row>
    <row r="763" spans="1:17" x14ac:dyDescent="0.3">
      <c r="A763" t="s">
        <v>1668</v>
      </c>
      <c r="B763" t="s">
        <v>1669</v>
      </c>
      <c r="C763" t="s">
        <v>3141</v>
      </c>
      <c r="D763" t="s">
        <v>190</v>
      </c>
      <c r="E763">
        <v>5291.9603000300003</v>
      </c>
      <c r="F763">
        <v>7792.1</v>
      </c>
      <c r="G763">
        <v>40.741460437736897</v>
      </c>
      <c r="H763">
        <v>-1.2899803211951599</v>
      </c>
      <c r="I763">
        <v>-14.936355883362801</v>
      </c>
      <c r="J763">
        <v>10.3663644508192</v>
      </c>
      <c r="K763">
        <v>7597.4857140927697</v>
      </c>
      <c r="L763">
        <v>6898.2960322015197</v>
      </c>
      <c r="M763">
        <v>50.154517632688297</v>
      </c>
      <c r="N763">
        <v>1.42891596566353</v>
      </c>
      <c r="O763">
        <v>16.565495822692199</v>
      </c>
      <c r="P763">
        <v>106.410511119058</v>
      </c>
      <c r="Q763">
        <v>0.102494946485232</v>
      </c>
    </row>
    <row r="764" spans="1:17" hidden="1" x14ac:dyDescent="0.3">
      <c r="A764" t="s">
        <v>1670</v>
      </c>
      <c r="B764" t="s">
        <v>1671</v>
      </c>
      <c r="C764" t="s">
        <v>3144</v>
      </c>
      <c r="D764" t="s">
        <v>224</v>
      </c>
      <c r="E764">
        <v>5287.8752574649998</v>
      </c>
      <c r="F764">
        <v>483.65</v>
      </c>
      <c r="G764">
        <v>98.544047535673002</v>
      </c>
      <c r="H764">
        <v>18.4444557310024</v>
      </c>
      <c r="I764">
        <v>38.540523995289497</v>
      </c>
      <c r="J764">
        <v>1.7637100320114001</v>
      </c>
      <c r="K764">
        <v>425.271916792551</v>
      </c>
      <c r="L764">
        <v>344.63076348609798</v>
      </c>
      <c r="M764">
        <v>67.819577687326799</v>
      </c>
      <c r="N764">
        <v>1.54358627663873</v>
      </c>
      <c r="O764">
        <v>4.9312519383851896</v>
      </c>
      <c r="P764">
        <v>146.11233438169199</v>
      </c>
      <c r="Q764">
        <v>0.16829001808065799</v>
      </c>
    </row>
    <row r="765" spans="1:17" x14ac:dyDescent="0.3">
      <c r="A765" t="s">
        <v>1672</v>
      </c>
      <c r="B765" t="s">
        <v>1673</v>
      </c>
      <c r="C765" t="s">
        <v>3141</v>
      </c>
      <c r="D765" t="s">
        <v>161</v>
      </c>
      <c r="E765">
        <v>5287.2039267999999</v>
      </c>
      <c r="F765">
        <v>4677.6499999999996</v>
      </c>
      <c r="G765">
        <v>130.14847283747699</v>
      </c>
      <c r="H765">
        <v>-10.431579181999799</v>
      </c>
      <c r="I765">
        <v>32.5288131607604</v>
      </c>
      <c r="J765">
        <v>5.3089736027581296</v>
      </c>
      <c r="K765">
        <v>4800.1437958903798</v>
      </c>
      <c r="L765">
        <v>3925.3222270053702</v>
      </c>
      <c r="M765">
        <v>44.191925272160098</v>
      </c>
      <c r="N765">
        <v>0.47788574894652203</v>
      </c>
      <c r="O765">
        <v>21.634795249751399</v>
      </c>
      <c r="P765">
        <v>173.147445255474</v>
      </c>
      <c r="Q765">
        <v>0.208520564771008</v>
      </c>
    </row>
    <row r="766" spans="1:17" x14ac:dyDescent="0.3">
      <c r="A766" t="s">
        <v>1674</v>
      </c>
      <c r="B766" t="s">
        <v>1675</v>
      </c>
      <c r="C766" t="s">
        <v>3141</v>
      </c>
      <c r="D766" t="s">
        <v>271</v>
      </c>
      <c r="E766">
        <v>5227.4386924949904</v>
      </c>
      <c r="F766">
        <v>1699.45</v>
      </c>
      <c r="G766">
        <v>-63.490026835689598</v>
      </c>
      <c r="H766">
        <v>-4.5857204035884198</v>
      </c>
      <c r="I766">
        <v>-24.112975307343401</v>
      </c>
      <c r="J766">
        <v>1.5951200257745599</v>
      </c>
      <c r="K766">
        <v>1783.52936233893</v>
      </c>
      <c r="L766">
        <v>1894.30527200092</v>
      </c>
      <c r="M766">
        <v>33.611501443028402</v>
      </c>
      <c r="N766">
        <v>0.50857902538473598</v>
      </c>
      <c r="O766">
        <v>63.808879343316903</v>
      </c>
      <c r="P766">
        <v>6.2156250000000099</v>
      </c>
      <c r="Q766">
        <v>-6.866335131175E-3</v>
      </c>
    </row>
    <row r="767" spans="1:17" hidden="1" x14ac:dyDescent="0.3">
      <c r="A767" t="s">
        <v>1676</v>
      </c>
      <c r="B767" t="s">
        <v>1677</v>
      </c>
      <c r="C767" t="s">
        <v>3144</v>
      </c>
      <c r="D767" t="s">
        <v>271</v>
      </c>
      <c r="E767">
        <v>5226.0436527800002</v>
      </c>
      <c r="F767">
        <v>424.85</v>
      </c>
      <c r="G767">
        <v>882.84587332702699</v>
      </c>
      <c r="H767">
        <v>42.762885277181603</v>
      </c>
      <c r="I767">
        <v>289.79277866608498</v>
      </c>
      <c r="J767">
        <v>8.2040676299871205</v>
      </c>
      <c r="K767">
        <v>314.89058548314898</v>
      </c>
      <c r="L767">
        <v>190.783786860433</v>
      </c>
      <c r="M767">
        <v>79.241424126751298</v>
      </c>
      <c r="N767">
        <v>1.22392018897077</v>
      </c>
      <c r="O767">
        <v>0</v>
      </c>
      <c r="P767">
        <v>928.69249394673102</v>
      </c>
      <c r="Q767">
        <v>0.317176634756906</v>
      </c>
    </row>
    <row r="768" spans="1:17" hidden="1" x14ac:dyDescent="0.3">
      <c r="A768" t="s">
        <v>1678</v>
      </c>
      <c r="B768" t="s">
        <v>1679</v>
      </c>
      <c r="C768" t="s">
        <v>3144</v>
      </c>
      <c r="D768" t="s">
        <v>287</v>
      </c>
      <c r="E768">
        <v>5208.9689142899997</v>
      </c>
      <c r="F768">
        <v>3085.1</v>
      </c>
      <c r="G768">
        <v>568.89011408720899</v>
      </c>
      <c r="H768">
        <v>33.454659634931097</v>
      </c>
      <c r="I768">
        <v>206.849551174287</v>
      </c>
      <c r="J768">
        <v>0.21562144543316</v>
      </c>
      <c r="K768">
        <v>2543.0062434572101</v>
      </c>
      <c r="L768">
        <v>1619.5328969033801</v>
      </c>
      <c r="M768">
        <v>53.605680105790903</v>
      </c>
      <c r="N768">
        <v>1.0313692956857501</v>
      </c>
      <c r="O768">
        <v>12.9623026806262</v>
      </c>
      <c r="P768">
        <v>636.300715990453</v>
      </c>
      <c r="Q768">
        <v>0.29418404785204599</v>
      </c>
    </row>
    <row r="769" spans="1:17" x14ac:dyDescent="0.3">
      <c r="A769" t="s">
        <v>1680</v>
      </c>
      <c r="B769" t="s">
        <v>1681</v>
      </c>
      <c r="C769" t="s">
        <v>3129</v>
      </c>
      <c r="D769" t="s">
        <v>54</v>
      </c>
      <c r="E769">
        <v>5199.6746442000003</v>
      </c>
      <c r="F769">
        <v>57.9</v>
      </c>
      <c r="G769">
        <v>52.2357542794079</v>
      </c>
      <c r="H769">
        <v>-3.3050631570552702</v>
      </c>
      <c r="I769">
        <v>-24.427012466440399</v>
      </c>
      <c r="J769">
        <v>0.72408013780451297</v>
      </c>
      <c r="K769">
        <v>63.2022967722679</v>
      </c>
      <c r="L769">
        <v>61.999476015419702</v>
      </c>
      <c r="M769">
        <v>25.1039880329505</v>
      </c>
      <c r="N769">
        <v>1.7218551389463399</v>
      </c>
      <c r="O769">
        <v>72.072538860103606</v>
      </c>
      <c r="P769">
        <v>84.541832669322702</v>
      </c>
      <c r="Q769">
        <v>1.8485286172296E-2</v>
      </c>
    </row>
    <row r="770" spans="1:17" hidden="1" x14ac:dyDescent="0.3">
      <c r="A770" t="s">
        <v>1682</v>
      </c>
      <c r="B770" t="s">
        <v>1683</v>
      </c>
      <c r="C770" t="s">
        <v>3144</v>
      </c>
      <c r="D770" t="s">
        <v>1684</v>
      </c>
      <c r="E770">
        <v>5168.879891351</v>
      </c>
      <c r="F770">
        <v>63.99</v>
      </c>
      <c r="G770">
        <v>3.6183535349910301</v>
      </c>
      <c r="H770">
        <v>7.17042726978588</v>
      </c>
      <c r="I770">
        <v>-2.9759133129394502</v>
      </c>
      <c r="J770">
        <v>4.8704572483028201</v>
      </c>
      <c r="K770">
        <v>61.492903473142299</v>
      </c>
      <c r="L770">
        <v>58.508818126102298</v>
      </c>
      <c r="M770">
        <v>56.425916595309197</v>
      </c>
      <c r="N770">
        <v>1.0815537922560301</v>
      </c>
      <c r="O770">
        <v>2.28160650101578</v>
      </c>
      <c r="P770">
        <v>33.035343035342997</v>
      </c>
      <c r="Q770">
        <v>-3.0196124243903E-2</v>
      </c>
    </row>
    <row r="771" spans="1:17" x14ac:dyDescent="0.3">
      <c r="A771" t="s">
        <v>1685</v>
      </c>
      <c r="B771" t="s">
        <v>1686</v>
      </c>
      <c r="C771" t="s">
        <v>3133</v>
      </c>
      <c r="D771" t="s">
        <v>51</v>
      </c>
      <c r="E771">
        <v>5165.5379835949998</v>
      </c>
      <c r="F771">
        <v>207.31</v>
      </c>
      <c r="G771">
        <v>97.742820090440105</v>
      </c>
      <c r="H771">
        <v>30.5808926460872</v>
      </c>
      <c r="I771">
        <v>46.008883456756699</v>
      </c>
      <c r="J771">
        <v>14.9895343170442</v>
      </c>
      <c r="K771">
        <v>172.46605150958101</v>
      </c>
      <c r="L771">
        <v>138.97283229470301</v>
      </c>
      <c r="M771">
        <v>57.325316768277801</v>
      </c>
      <c r="N771">
        <v>2.9617384599270902</v>
      </c>
      <c r="O771">
        <v>16.106314215426099</v>
      </c>
      <c r="P771">
        <v>128.69277440706</v>
      </c>
      <c r="Q771">
        <v>2.0642545923809999E-3</v>
      </c>
    </row>
    <row r="772" spans="1:17" x14ac:dyDescent="0.3">
      <c r="A772" t="s">
        <v>1687</v>
      </c>
      <c r="B772" t="s">
        <v>1688</v>
      </c>
      <c r="C772" t="s">
        <v>3131</v>
      </c>
      <c r="D772" t="s">
        <v>984</v>
      </c>
      <c r="E772">
        <v>5159.7208653899997</v>
      </c>
      <c r="F772">
        <v>40.450000000000003</v>
      </c>
      <c r="G772">
        <v>27.174940213897301</v>
      </c>
      <c r="H772">
        <v>2.05574661912275</v>
      </c>
      <c r="I772">
        <v>10.1856961493115</v>
      </c>
      <c r="J772">
        <v>3.6547693389781202</v>
      </c>
      <c r="K772">
        <v>40.217194715747901</v>
      </c>
      <c r="L772">
        <v>35.562966829700301</v>
      </c>
      <c r="M772">
        <v>47.277920361621398</v>
      </c>
      <c r="N772">
        <v>1.2593168538136701</v>
      </c>
      <c r="O772">
        <v>13.967861557478299</v>
      </c>
      <c r="P772">
        <v>79.7777777777777</v>
      </c>
      <c r="Q772">
        <v>8.5450988704007996E-2</v>
      </c>
    </row>
    <row r="773" spans="1:17" hidden="1" x14ac:dyDescent="0.3">
      <c r="A773" t="s">
        <v>1689</v>
      </c>
      <c r="B773" t="s">
        <v>1690</v>
      </c>
      <c r="C773" t="s">
        <v>3144</v>
      </c>
      <c r="D773" t="s">
        <v>406</v>
      </c>
      <c r="E773">
        <v>5135.3505753999998</v>
      </c>
      <c r="F773">
        <v>569.20000000000005</v>
      </c>
      <c r="G773">
        <v>4.6159729818320896</v>
      </c>
      <c r="H773">
        <v>1.3354678223669301</v>
      </c>
      <c r="I773">
        <v>45.248490256996</v>
      </c>
      <c r="J773">
        <v>4.8025819521039299</v>
      </c>
      <c r="K773">
        <v>548.59605702293004</v>
      </c>
      <c r="L773">
        <v>478.177720690716</v>
      </c>
      <c r="M773">
        <v>56.638606250642702</v>
      </c>
      <c r="N773">
        <v>0.836885624763261</v>
      </c>
      <c r="O773">
        <v>11.885101897399799</v>
      </c>
      <c r="P773">
        <v>78.965571451029703</v>
      </c>
      <c r="Q773">
        <v>5.3270570248009998E-2</v>
      </c>
    </row>
    <row r="774" spans="1:17" x14ac:dyDescent="0.3">
      <c r="A774" t="s">
        <v>1691</v>
      </c>
      <c r="B774" t="s">
        <v>1692</v>
      </c>
      <c r="C774" t="s">
        <v>3138</v>
      </c>
      <c r="D774" t="s">
        <v>325</v>
      </c>
      <c r="E774">
        <v>5123.1286008890002</v>
      </c>
      <c r="F774">
        <v>240.11</v>
      </c>
      <c r="G774">
        <v>-20.079262119596802</v>
      </c>
      <c r="H774">
        <v>-8.2705418288901704</v>
      </c>
      <c r="I774">
        <v>1.88928200344326</v>
      </c>
      <c r="J774">
        <v>3.34157184726108</v>
      </c>
      <c r="K774">
        <v>255.12213250814401</v>
      </c>
      <c r="L774">
        <v>243.575145211777</v>
      </c>
      <c r="M774">
        <v>29.530693274303701</v>
      </c>
      <c r="N774">
        <v>0.59790060797065703</v>
      </c>
      <c r="O774">
        <v>23.734954812377602</v>
      </c>
      <c r="P774">
        <v>27.042328042327998</v>
      </c>
      <c r="Q774">
        <v>-9.3814905169793003E-2</v>
      </c>
    </row>
    <row r="775" spans="1:17" x14ac:dyDescent="0.3">
      <c r="A775" t="s">
        <v>1693</v>
      </c>
      <c r="B775" t="s">
        <v>1694</v>
      </c>
      <c r="C775" t="s">
        <v>3140</v>
      </c>
      <c r="D775" t="s">
        <v>1151</v>
      </c>
      <c r="E775">
        <v>5098.1693847500001</v>
      </c>
      <c r="F775">
        <v>3041.35</v>
      </c>
      <c r="G775">
        <v>-12.988465525793</v>
      </c>
      <c r="H775">
        <v>-2.1664415734117601</v>
      </c>
      <c r="I775">
        <v>-10.778737517081399</v>
      </c>
      <c r="J775">
        <v>5.0238228364790398</v>
      </c>
      <c r="K775">
        <v>3111.3782586261</v>
      </c>
      <c r="L775">
        <v>3007.7104957705401</v>
      </c>
      <c r="M775">
        <v>37.417177267968903</v>
      </c>
      <c r="N775">
        <v>0.54217206804325502</v>
      </c>
      <c r="O775">
        <v>21.656501224785</v>
      </c>
      <c r="P775">
        <v>32.232608695652097</v>
      </c>
      <c r="Q775">
        <v>-8.1699522276063002E-2</v>
      </c>
    </row>
    <row r="776" spans="1:17" hidden="1" x14ac:dyDescent="0.3">
      <c r="A776" t="s">
        <v>1695</v>
      </c>
      <c r="B776" t="s">
        <v>1696</v>
      </c>
      <c r="C776" t="s">
        <v>3144</v>
      </c>
      <c r="D776" t="s">
        <v>398</v>
      </c>
      <c r="E776">
        <v>5077.0654884599999</v>
      </c>
      <c r="F776">
        <v>279.8</v>
      </c>
      <c r="G776">
        <v>-36.490386827919302</v>
      </c>
      <c r="H776">
        <v>0.20205201867398101</v>
      </c>
      <c r="I776">
        <v>-17.805893251053298</v>
      </c>
      <c r="J776">
        <v>-1.7026085838699301</v>
      </c>
      <c r="K776">
        <v>288.90757844231001</v>
      </c>
      <c r="L776">
        <v>291.49169927228598</v>
      </c>
      <c r="M776">
        <v>31.432232628226998</v>
      </c>
      <c r="N776">
        <v>0.91826578898336497</v>
      </c>
      <c r="O776">
        <v>38.652609006433103</v>
      </c>
      <c r="P776">
        <v>3.8411579142698198</v>
      </c>
      <c r="Q776">
        <v>-7.9994043021230001E-3</v>
      </c>
    </row>
    <row r="777" spans="1:17" x14ac:dyDescent="0.3">
      <c r="A777" t="s">
        <v>1697</v>
      </c>
      <c r="B777" t="s">
        <v>1698</v>
      </c>
      <c r="C777" t="s">
        <v>3129</v>
      </c>
      <c r="D777" t="s">
        <v>398</v>
      </c>
      <c r="E777">
        <v>5036.5629750150001</v>
      </c>
      <c r="F777">
        <v>45.73</v>
      </c>
      <c r="G777">
        <v>-39.646244260027302</v>
      </c>
      <c r="H777">
        <v>-5.6895611638872801</v>
      </c>
      <c r="I777">
        <v>-24.247058983093801</v>
      </c>
      <c r="J777">
        <v>3.4588353615390299</v>
      </c>
      <c r="K777">
        <v>48.173492763180398</v>
      </c>
      <c r="L777">
        <v>50.684147501223798</v>
      </c>
      <c r="M777">
        <v>38.4495793224755</v>
      </c>
      <c r="N777">
        <v>0.97709978769486805</v>
      </c>
      <c r="O777">
        <v>49.354909249945301</v>
      </c>
      <c r="P777">
        <v>2.0531131443874</v>
      </c>
    </row>
    <row r="778" spans="1:17" hidden="1" x14ac:dyDescent="0.3">
      <c r="A778" t="s">
        <v>1699</v>
      </c>
      <c r="B778" t="s">
        <v>1700</v>
      </c>
      <c r="C778" t="s">
        <v>3144</v>
      </c>
      <c r="D778" t="s">
        <v>287</v>
      </c>
      <c r="E778">
        <v>5027.3713799999996</v>
      </c>
      <c r="F778">
        <v>2593.3000000000002</v>
      </c>
      <c r="G778">
        <v>460.23845109999797</v>
      </c>
      <c r="H778">
        <v>-21.351716337419901</v>
      </c>
      <c r="I778">
        <v>99.126975985661005</v>
      </c>
      <c r="J778">
        <v>-8.8736040292725598</v>
      </c>
      <c r="K778">
        <v>2756.5346926119801</v>
      </c>
      <c r="L778">
        <v>1889.28363337255</v>
      </c>
      <c r="M778">
        <v>36.170089659905003</v>
      </c>
      <c r="N778">
        <v>1.9982932301060099</v>
      </c>
      <c r="O778">
        <v>37.932364169205201</v>
      </c>
      <c r="P778">
        <v>489.386363636363</v>
      </c>
      <c r="Q778">
        <v>0.311125629334774</v>
      </c>
    </row>
    <row r="779" spans="1:17" hidden="1" x14ac:dyDescent="0.3">
      <c r="A779" t="s">
        <v>1701</v>
      </c>
      <c r="B779" t="s">
        <v>1702</v>
      </c>
      <c r="C779" t="s">
        <v>3131</v>
      </c>
      <c r="D779" t="s">
        <v>120</v>
      </c>
      <c r="E779">
        <v>4962.9920571000002</v>
      </c>
      <c r="F779">
        <v>398.3</v>
      </c>
      <c r="G779">
        <v>-18.886471389188699</v>
      </c>
      <c r="H779">
        <v>23.344575007807499</v>
      </c>
      <c r="I779">
        <v>2.7939673640044198</v>
      </c>
      <c r="J779">
        <v>2.12320216776572</v>
      </c>
      <c r="K779">
        <v>358.44384515924799</v>
      </c>
      <c r="M779">
        <v>60.021220880864703</v>
      </c>
      <c r="N779">
        <v>2.29931633131369</v>
      </c>
      <c r="O779">
        <v>10.657795631433499</v>
      </c>
      <c r="P779">
        <v>32.303604052482903</v>
      </c>
    </row>
    <row r="780" spans="1:17" x14ac:dyDescent="0.3">
      <c r="A780" t="s">
        <v>1703</v>
      </c>
      <c r="B780" t="s">
        <v>1704</v>
      </c>
      <c r="C780" t="s">
        <v>3137</v>
      </c>
      <c r="D780" t="s">
        <v>77</v>
      </c>
      <c r="E780">
        <v>4957.6151387319997</v>
      </c>
      <c r="F780">
        <v>218.77</v>
      </c>
      <c r="G780">
        <v>-9.6993450804213808</v>
      </c>
      <c r="H780">
        <v>-3.8496590387119398</v>
      </c>
      <c r="I780">
        <v>-4.6203298958309098</v>
      </c>
      <c r="J780">
        <v>2.2148380492164099</v>
      </c>
      <c r="K780">
        <v>225.48917495153299</v>
      </c>
      <c r="L780">
        <v>215.04657147392101</v>
      </c>
      <c r="M780">
        <v>30.6007493972721</v>
      </c>
      <c r="N780">
        <v>0.412386906516161</v>
      </c>
      <c r="O780">
        <v>12.903963066233899</v>
      </c>
      <c r="P780">
        <v>19.2207084468664</v>
      </c>
      <c r="Q780">
        <v>-7.8874488160367004E-2</v>
      </c>
    </row>
    <row r="781" spans="1:17" x14ac:dyDescent="0.3">
      <c r="A781" t="s">
        <v>1705</v>
      </c>
      <c r="B781" t="s">
        <v>1706</v>
      </c>
      <c r="C781" t="s">
        <v>3138</v>
      </c>
      <c r="D781" t="s">
        <v>469</v>
      </c>
      <c r="E781">
        <v>4955.1881854800004</v>
      </c>
      <c r="F781">
        <v>298.7</v>
      </c>
      <c r="G781">
        <v>-58.344897292844998</v>
      </c>
      <c r="H781">
        <v>-2.12470599692355</v>
      </c>
      <c r="I781">
        <v>-35.883311653510802</v>
      </c>
      <c r="J781">
        <v>2.5418095156195499</v>
      </c>
      <c r="K781">
        <v>315.069131688948</v>
      </c>
      <c r="L781">
        <v>350.97444887491702</v>
      </c>
      <c r="M781">
        <v>33.709814397637103</v>
      </c>
      <c r="N781">
        <v>0.52508148946755995</v>
      </c>
      <c r="O781">
        <v>81.586876464680202</v>
      </c>
      <c r="P781">
        <v>13.7254901960784</v>
      </c>
      <c r="Q781">
        <v>-0.11413251630383101</v>
      </c>
    </row>
    <row r="782" spans="1:17" hidden="1" x14ac:dyDescent="0.3">
      <c r="A782" t="s">
        <v>1707</v>
      </c>
      <c r="B782" t="s">
        <v>1708</v>
      </c>
      <c r="C782" t="s">
        <v>3144</v>
      </c>
      <c r="D782" t="s">
        <v>1361</v>
      </c>
      <c r="E782">
        <v>4945.40361871</v>
      </c>
      <c r="F782">
        <v>684.85</v>
      </c>
      <c r="G782">
        <v>27.087608237551599</v>
      </c>
      <c r="H782">
        <v>-9.2953976582942506</v>
      </c>
      <c r="I782">
        <v>41.068321717984702</v>
      </c>
      <c r="J782">
        <v>2.65333113244212</v>
      </c>
      <c r="K782">
        <v>688.54825866297597</v>
      </c>
      <c r="L782">
        <v>559.66128234735504</v>
      </c>
      <c r="M782">
        <v>31.581038206825401</v>
      </c>
      <c r="N782">
        <v>0.36075279166980301</v>
      </c>
      <c r="O782">
        <v>25.545739943053199</v>
      </c>
      <c r="P782">
        <v>82.626666666666594</v>
      </c>
      <c r="Q782">
        <v>5.6848139379299997E-4</v>
      </c>
    </row>
    <row r="783" spans="1:17" hidden="1" x14ac:dyDescent="0.3">
      <c r="A783" t="s">
        <v>1709</v>
      </c>
      <c r="B783" t="s">
        <v>1710</v>
      </c>
      <c r="C783" t="s">
        <v>3144</v>
      </c>
      <c r="D783" t="s">
        <v>482</v>
      </c>
      <c r="E783">
        <v>4933.1171199999999</v>
      </c>
      <c r="F783">
        <v>108.8</v>
      </c>
      <c r="G783">
        <v>45.797051392479197</v>
      </c>
      <c r="H783">
        <v>12.230593244889601</v>
      </c>
      <c r="I783">
        <v>2.8230423976532899</v>
      </c>
      <c r="J783">
        <v>3.6469456298046201</v>
      </c>
      <c r="K783">
        <v>101.66744051205001</v>
      </c>
      <c r="L783">
        <v>88.577787676054399</v>
      </c>
      <c r="M783">
        <v>49.759732818657703</v>
      </c>
      <c r="N783">
        <v>1.28136675615384</v>
      </c>
      <c r="O783">
        <v>8.6397058823529402</v>
      </c>
      <c r="P783">
        <v>94.112399643175706</v>
      </c>
      <c r="Q783">
        <v>0.129141563334602</v>
      </c>
    </row>
    <row r="784" spans="1:17" hidden="1" x14ac:dyDescent="0.3">
      <c r="A784" t="s">
        <v>1711</v>
      </c>
      <c r="B784" t="s">
        <v>1712</v>
      </c>
      <c r="C784" t="s">
        <v>3144</v>
      </c>
      <c r="D784" t="s">
        <v>403</v>
      </c>
      <c r="E784">
        <v>4930.0334160000002</v>
      </c>
      <c r="F784">
        <v>827.2</v>
      </c>
      <c r="G784">
        <v>59.786610475005503</v>
      </c>
      <c r="H784">
        <v>-0.44814141953182601</v>
      </c>
      <c r="I784">
        <v>72.6369005781943</v>
      </c>
      <c r="J784">
        <v>6.0051357419328601</v>
      </c>
      <c r="K784">
        <v>784.63878273963996</v>
      </c>
      <c r="L784">
        <v>617.04096950567703</v>
      </c>
      <c r="M784">
        <v>54.599602238753398</v>
      </c>
      <c r="N784">
        <v>1.04425270438843</v>
      </c>
      <c r="O784">
        <v>10.100338491295901</v>
      </c>
      <c r="P784">
        <v>174.31603382523599</v>
      </c>
      <c r="Q784">
        <v>0.15724321678665701</v>
      </c>
    </row>
    <row r="785" spans="1:17" x14ac:dyDescent="0.3">
      <c r="A785" t="s">
        <v>1713</v>
      </c>
      <c r="B785" t="s">
        <v>1714</v>
      </c>
      <c r="C785" t="s">
        <v>3138</v>
      </c>
      <c r="D785" t="s">
        <v>1582</v>
      </c>
      <c r="E785">
        <v>4902.60967497</v>
      </c>
      <c r="F785">
        <v>410.55</v>
      </c>
      <c r="G785">
        <v>-3.6789840874000501</v>
      </c>
      <c r="H785">
        <v>-2.2884998338693099</v>
      </c>
      <c r="I785">
        <v>-0.62195841952894404</v>
      </c>
      <c r="J785">
        <v>5.0542431621384001</v>
      </c>
      <c r="K785">
        <v>402.73026660169899</v>
      </c>
      <c r="L785">
        <v>372.31797315973802</v>
      </c>
      <c r="M785">
        <v>50.478382279081401</v>
      </c>
      <c r="N785">
        <v>0.44655424733759902</v>
      </c>
      <c r="O785">
        <v>9.5481670929241194</v>
      </c>
      <c r="P785">
        <v>43.926380368098101</v>
      </c>
      <c r="Q785">
        <v>8.0499890703740001E-2</v>
      </c>
    </row>
    <row r="786" spans="1:17" hidden="1" x14ac:dyDescent="0.3">
      <c r="A786" t="s">
        <v>1715</v>
      </c>
      <c r="B786" t="s">
        <v>1716</v>
      </c>
      <c r="C786" t="s">
        <v>3144</v>
      </c>
      <c r="D786" t="s">
        <v>607</v>
      </c>
      <c r="E786">
        <v>4890.3508006499997</v>
      </c>
      <c r="F786">
        <v>1932.35</v>
      </c>
      <c r="G786">
        <v>70.993391984156503</v>
      </c>
      <c r="H786">
        <v>11.229776297455899</v>
      </c>
      <c r="I786">
        <v>77.980934006678098</v>
      </c>
      <c r="J786">
        <v>7.7828348018547402</v>
      </c>
      <c r="K786">
        <v>1781.5754182176599</v>
      </c>
      <c r="L786">
        <v>1394.5441079365701</v>
      </c>
      <c r="M786">
        <v>59.954383494049402</v>
      </c>
      <c r="N786">
        <v>0.867242149266374</v>
      </c>
      <c r="O786">
        <v>6.0625663052759702</v>
      </c>
      <c r="P786">
        <v>138.22350983172001</v>
      </c>
      <c r="Q786">
        <v>0.15207164948853399</v>
      </c>
    </row>
    <row r="787" spans="1:17" x14ac:dyDescent="0.3">
      <c r="A787" t="s">
        <v>1717</v>
      </c>
      <c r="B787" t="s">
        <v>1718</v>
      </c>
      <c r="C787" t="s">
        <v>3139</v>
      </c>
      <c r="D787" t="s">
        <v>1443</v>
      </c>
      <c r="E787">
        <v>4858.7995023149997</v>
      </c>
      <c r="F787">
        <v>858.85</v>
      </c>
      <c r="G787">
        <v>-10.8977542248099</v>
      </c>
      <c r="H787">
        <v>6.3357193003420402</v>
      </c>
      <c r="I787">
        <v>-29.019170976525299</v>
      </c>
      <c r="J787">
        <v>3.5931006748643202</v>
      </c>
      <c r="K787">
        <v>865.12519886667906</v>
      </c>
      <c r="L787">
        <v>853.90394190465202</v>
      </c>
      <c r="M787">
        <v>41.4427325464859</v>
      </c>
      <c r="N787">
        <v>0.90005465200357504</v>
      </c>
      <c r="O787">
        <v>28.765209291494401</v>
      </c>
      <c r="P787">
        <v>20.034940600978299</v>
      </c>
      <c r="Q787">
        <v>0.143118349716301</v>
      </c>
    </row>
    <row r="788" spans="1:17" x14ac:dyDescent="0.3">
      <c r="A788" t="s">
        <v>1719</v>
      </c>
      <c r="B788" t="s">
        <v>1720</v>
      </c>
      <c r="C788" t="s">
        <v>3143</v>
      </c>
      <c r="D788" t="s">
        <v>482</v>
      </c>
      <c r="E788">
        <v>4847.2099502199999</v>
      </c>
      <c r="F788">
        <v>876.7</v>
      </c>
      <c r="G788">
        <v>-21.669637308920699</v>
      </c>
      <c r="H788">
        <v>1.8499962299642501</v>
      </c>
      <c r="I788">
        <v>9.8621911201772292</v>
      </c>
      <c r="J788">
        <v>0.92014928296197795</v>
      </c>
      <c r="K788">
        <v>887.76934920953795</v>
      </c>
      <c r="L788">
        <v>817.33289163759105</v>
      </c>
      <c r="M788">
        <v>26.131045546770299</v>
      </c>
      <c r="N788">
        <v>0.74873109398697302</v>
      </c>
      <c r="O788">
        <v>10.9501539865404</v>
      </c>
      <c r="P788">
        <v>33.450034249181797</v>
      </c>
      <c r="Q788">
        <v>-0.136335605531725</v>
      </c>
    </row>
    <row r="789" spans="1:17" hidden="1" x14ac:dyDescent="0.3">
      <c r="A789" t="s">
        <v>1721</v>
      </c>
      <c r="B789" t="s">
        <v>1722</v>
      </c>
      <c r="C789" t="s">
        <v>3144</v>
      </c>
      <c r="D789" t="s">
        <v>1723</v>
      </c>
      <c r="E789">
        <v>4834.612975</v>
      </c>
      <c r="F789">
        <v>431.45</v>
      </c>
      <c r="G789">
        <v>12.476072232174101</v>
      </c>
      <c r="H789">
        <v>0.77763546528243899</v>
      </c>
      <c r="I789">
        <v>-18.398459344922401</v>
      </c>
      <c r="J789">
        <v>1.4045755408893901</v>
      </c>
      <c r="K789">
        <v>421.80664255125401</v>
      </c>
      <c r="L789">
        <v>411.15759630621</v>
      </c>
      <c r="M789">
        <v>52.614213755954097</v>
      </c>
      <c r="N789">
        <v>1.36172670399282</v>
      </c>
      <c r="O789">
        <v>47.989338277900103</v>
      </c>
      <c r="P789">
        <v>41.177817952766198</v>
      </c>
      <c r="Q789">
        <v>0.25553851885186302</v>
      </c>
    </row>
    <row r="790" spans="1:17" hidden="1" x14ac:dyDescent="0.3">
      <c r="A790" t="s">
        <v>1724</v>
      </c>
      <c r="B790" t="s">
        <v>1725</v>
      </c>
      <c r="C790" t="s">
        <v>3144</v>
      </c>
      <c r="D790" t="s">
        <v>406</v>
      </c>
      <c r="E790">
        <v>4802.4782842000004</v>
      </c>
      <c r="F790">
        <v>11303.3</v>
      </c>
      <c r="G790">
        <v>-8.6499154646802197</v>
      </c>
      <c r="H790">
        <v>-10.8332365423444</v>
      </c>
      <c r="I790">
        <v>16.742924474173801</v>
      </c>
      <c r="J790">
        <v>1.2021189650933699</v>
      </c>
      <c r="K790">
        <v>12057.7118353199</v>
      </c>
      <c r="L790">
        <v>10787.513139352001</v>
      </c>
      <c r="M790">
        <v>35.759399090594201</v>
      </c>
      <c r="N790">
        <v>0.71629730151338999</v>
      </c>
      <c r="O790">
        <v>26.374598568559598</v>
      </c>
      <c r="P790">
        <v>35.649095436680497</v>
      </c>
      <c r="Q790">
        <v>-3.7094886414611998E-2</v>
      </c>
    </row>
    <row r="791" spans="1:17" hidden="1" x14ac:dyDescent="0.3">
      <c r="A791" t="s">
        <v>1726</v>
      </c>
      <c r="B791" t="s">
        <v>1727</v>
      </c>
      <c r="C791" t="s">
        <v>3144</v>
      </c>
      <c r="D791" t="s">
        <v>436</v>
      </c>
      <c r="E791">
        <v>4777.0918544249998</v>
      </c>
      <c r="F791">
        <v>546.15</v>
      </c>
      <c r="G791">
        <v>-51.540118142180098</v>
      </c>
      <c r="H791">
        <v>-7.8504029878437303</v>
      </c>
      <c r="I791">
        <v>-14.2685527900486</v>
      </c>
      <c r="J791">
        <v>-1.3819390389791699</v>
      </c>
      <c r="K791">
        <v>569.19782080531604</v>
      </c>
      <c r="L791">
        <v>591.00239727234498</v>
      </c>
      <c r="M791">
        <v>22.993853098699699</v>
      </c>
      <c r="N791">
        <v>0.47152048336649499</v>
      </c>
      <c r="O791">
        <v>46.296804907076798</v>
      </c>
      <c r="P791">
        <v>6.8264058679706503</v>
      </c>
      <c r="Q791">
        <v>2.1533792705654999E-2</v>
      </c>
    </row>
    <row r="792" spans="1:17" x14ac:dyDescent="0.3">
      <c r="A792" t="s">
        <v>1728</v>
      </c>
      <c r="B792" t="s">
        <v>1729</v>
      </c>
      <c r="C792" t="s">
        <v>3138</v>
      </c>
      <c r="D792" t="s">
        <v>839</v>
      </c>
      <c r="E792">
        <v>4771.4319394499998</v>
      </c>
      <c r="F792">
        <v>389.1</v>
      </c>
      <c r="G792">
        <v>-24.273404335728902</v>
      </c>
      <c r="H792">
        <v>1.09931543179362</v>
      </c>
      <c r="I792">
        <v>6.6805091333144304</v>
      </c>
      <c r="J792">
        <v>7.1138038165473398</v>
      </c>
      <c r="K792">
        <v>374.851383233744</v>
      </c>
      <c r="L792">
        <v>351.97746679183899</v>
      </c>
      <c r="M792">
        <v>50.3684400491261</v>
      </c>
      <c r="N792">
        <v>0.64527398612804598</v>
      </c>
      <c r="O792">
        <v>15.6258031354407</v>
      </c>
      <c r="P792">
        <v>45.213659264788198</v>
      </c>
      <c r="Q792">
        <v>1.72313483821E-3</v>
      </c>
    </row>
    <row r="793" spans="1:17" hidden="1" x14ac:dyDescent="0.3">
      <c r="A793" t="s">
        <v>1730</v>
      </c>
      <c r="B793" t="s">
        <v>1731</v>
      </c>
      <c r="C793" t="s">
        <v>3144</v>
      </c>
      <c r="D793" t="s">
        <v>190</v>
      </c>
      <c r="E793">
        <v>4748.5759693199998</v>
      </c>
      <c r="F793">
        <v>2347.0500000000002</v>
      </c>
      <c r="G793">
        <v>26.552099161167401</v>
      </c>
      <c r="H793">
        <v>36.481394735228399</v>
      </c>
      <c r="I793">
        <v>47.470085844201201</v>
      </c>
      <c r="J793">
        <v>5.4859651254148698</v>
      </c>
      <c r="K793">
        <v>2011.6883966635501</v>
      </c>
      <c r="M793">
        <v>63.2799341409847</v>
      </c>
      <c r="N793">
        <v>0.69819220130275705</v>
      </c>
      <c r="O793">
        <v>10.777358812125801</v>
      </c>
      <c r="P793">
        <v>94.953899825566893</v>
      </c>
    </row>
    <row r="794" spans="1:17" x14ac:dyDescent="0.3">
      <c r="A794" t="s">
        <v>1732</v>
      </c>
      <c r="B794" t="s">
        <v>1733</v>
      </c>
      <c r="C794" t="s">
        <v>3133</v>
      </c>
      <c r="D794" t="s">
        <v>284</v>
      </c>
      <c r="E794">
        <v>4742.7961220850002</v>
      </c>
      <c r="F794">
        <v>552.45000000000005</v>
      </c>
      <c r="G794">
        <v>17.275265773660699</v>
      </c>
      <c r="H794">
        <v>8.8964345887094005</v>
      </c>
      <c r="I794">
        <v>10.1806437907487</v>
      </c>
      <c r="J794">
        <v>1.70625698943158</v>
      </c>
      <c r="K794">
        <v>517.94575399904102</v>
      </c>
      <c r="L794">
        <v>450.38209086219501</v>
      </c>
      <c r="M794">
        <v>45.478922314288397</v>
      </c>
      <c r="N794">
        <v>1.06797844080301</v>
      </c>
      <c r="O794">
        <v>8.0640781971218907</v>
      </c>
      <c r="P794">
        <v>60.549258936355699</v>
      </c>
    </row>
    <row r="795" spans="1:17" hidden="1" x14ac:dyDescent="0.3">
      <c r="A795" t="s">
        <v>1734</v>
      </c>
      <c r="B795" t="s">
        <v>1735</v>
      </c>
      <c r="C795" t="s">
        <v>3144</v>
      </c>
      <c r="D795" t="s">
        <v>111</v>
      </c>
      <c r="E795">
        <v>4738.2208768849996</v>
      </c>
      <c r="F795">
        <v>1369.85</v>
      </c>
      <c r="G795">
        <v>699.00218177185502</v>
      </c>
      <c r="H795">
        <v>25.548243768153299</v>
      </c>
      <c r="I795">
        <v>162.78417447687701</v>
      </c>
      <c r="J795">
        <v>13.4310434495262</v>
      </c>
      <c r="K795">
        <v>1089.91062325196</v>
      </c>
      <c r="L795">
        <v>704.27756988852195</v>
      </c>
      <c r="M795">
        <v>81.050039346204997</v>
      </c>
      <c r="N795">
        <v>1.35755840938128</v>
      </c>
      <c r="O795">
        <v>4.3909917144212898</v>
      </c>
      <c r="P795">
        <v>727.70392749244695</v>
      </c>
      <c r="Q795">
        <v>0.18877475203325</v>
      </c>
    </row>
    <row r="796" spans="1:17" x14ac:dyDescent="0.3">
      <c r="A796" t="s">
        <v>1736</v>
      </c>
      <c r="B796" t="s">
        <v>1737</v>
      </c>
      <c r="C796" t="s">
        <v>3131</v>
      </c>
      <c r="D796" t="s">
        <v>1738</v>
      </c>
      <c r="E796">
        <v>4735.3043496</v>
      </c>
      <c r="F796">
        <v>926</v>
      </c>
      <c r="G796">
        <v>25.5030835883171</v>
      </c>
      <c r="H796">
        <v>-9.9918331401873495</v>
      </c>
      <c r="I796">
        <v>26.8787577544052</v>
      </c>
      <c r="J796">
        <v>-3.0206421298221802</v>
      </c>
      <c r="K796">
        <v>1045.12085879099</v>
      </c>
      <c r="L796">
        <v>885.62949187589697</v>
      </c>
      <c r="M796">
        <v>17.882432735833799</v>
      </c>
      <c r="N796">
        <v>0.64209096405745403</v>
      </c>
      <c r="O796">
        <v>29.697624190064701</v>
      </c>
      <c r="P796">
        <v>60.207612456747398</v>
      </c>
      <c r="Q796">
        <v>4.8526165724710003E-2</v>
      </c>
    </row>
    <row r="797" spans="1:17" x14ac:dyDescent="0.3">
      <c r="A797" t="s">
        <v>1739</v>
      </c>
      <c r="B797" t="s">
        <v>1740</v>
      </c>
      <c r="C797" t="s">
        <v>3143</v>
      </c>
      <c r="D797" t="s">
        <v>276</v>
      </c>
      <c r="E797">
        <v>4732.7566434749997</v>
      </c>
      <c r="F797">
        <v>283.95</v>
      </c>
      <c r="G797">
        <v>-2.4456318922239402</v>
      </c>
      <c r="H797">
        <v>2.3293283116499701</v>
      </c>
      <c r="I797">
        <v>-8.3163288562852493</v>
      </c>
      <c r="J797">
        <v>7.53143633970876</v>
      </c>
      <c r="K797">
        <v>286.49285407950202</v>
      </c>
      <c r="L797">
        <v>273.17855107259697</v>
      </c>
      <c r="M797">
        <v>48.884365019116203</v>
      </c>
      <c r="N797">
        <v>0.634941783895003</v>
      </c>
      <c r="O797">
        <v>18.3306920232435</v>
      </c>
      <c r="P797">
        <v>35.021398002852997</v>
      </c>
      <c r="Q797">
        <v>-3.9876998764520999E-2</v>
      </c>
    </row>
    <row r="798" spans="1:17" hidden="1" x14ac:dyDescent="0.3">
      <c r="A798" t="s">
        <v>1741</v>
      </c>
      <c r="B798" t="s">
        <v>1742</v>
      </c>
      <c r="C798" t="s">
        <v>3144</v>
      </c>
      <c r="D798" t="s">
        <v>485</v>
      </c>
      <c r="E798">
        <v>4718.5881857100003</v>
      </c>
      <c r="F798">
        <v>672.05</v>
      </c>
      <c r="G798">
        <v>30.646209229022499</v>
      </c>
      <c r="H798">
        <v>-11.301440090613999</v>
      </c>
      <c r="I798">
        <v>48.2442957765873</v>
      </c>
      <c r="J798">
        <v>0.107527098867143</v>
      </c>
      <c r="K798">
        <v>695.03409064978905</v>
      </c>
      <c r="M798">
        <v>27.250965852055302</v>
      </c>
      <c r="N798">
        <v>0.405589589423623</v>
      </c>
      <c r="O798">
        <v>40.763336061304898</v>
      </c>
      <c r="P798">
        <v>80.950457727517502</v>
      </c>
    </row>
    <row r="799" spans="1:17" hidden="1" x14ac:dyDescent="0.3">
      <c r="A799" t="s">
        <v>1743</v>
      </c>
      <c r="B799" t="s">
        <v>1744</v>
      </c>
      <c r="C799" t="s">
        <v>3144</v>
      </c>
      <c r="D799" t="s">
        <v>398</v>
      </c>
      <c r="E799">
        <v>4717.92488796</v>
      </c>
      <c r="F799">
        <v>292.35000000000002</v>
      </c>
      <c r="G799">
        <v>-38.302858893133802</v>
      </c>
      <c r="H799">
        <v>-15.2103978751333</v>
      </c>
      <c r="I799">
        <v>-20.704772345569001</v>
      </c>
      <c r="J799">
        <v>0.45616383521600301</v>
      </c>
      <c r="O799">
        <v>19.719514280827699</v>
      </c>
      <c r="P799">
        <v>2.5070126227209002</v>
      </c>
    </row>
    <row r="800" spans="1:17" x14ac:dyDescent="0.3">
      <c r="A800" t="s">
        <v>1745</v>
      </c>
      <c r="B800" t="s">
        <v>1746</v>
      </c>
      <c r="C800" t="s">
        <v>3133</v>
      </c>
      <c r="D800" t="s">
        <v>51</v>
      </c>
      <c r="E800">
        <v>4712.7264500000001</v>
      </c>
      <c r="F800">
        <v>516.35</v>
      </c>
      <c r="G800">
        <v>-30.029855791297202</v>
      </c>
      <c r="H800">
        <v>-10.8048906260781</v>
      </c>
      <c r="I800">
        <v>-5.2399995113153697</v>
      </c>
      <c r="J800">
        <v>3.72364926468605</v>
      </c>
      <c r="K800">
        <v>530.354911880739</v>
      </c>
      <c r="L800">
        <v>514.26712807226795</v>
      </c>
      <c r="M800">
        <v>39.141605083678897</v>
      </c>
      <c r="N800">
        <v>0.616164127901072</v>
      </c>
      <c r="O800">
        <v>22.9785997869661</v>
      </c>
      <c r="P800">
        <v>19.788887600046401</v>
      </c>
      <c r="Q800">
        <v>-4.4950605355934002E-2</v>
      </c>
    </row>
    <row r="801" spans="1:17" hidden="1" x14ac:dyDescent="0.3">
      <c r="A801" t="s">
        <v>1747</v>
      </c>
      <c r="B801" t="s">
        <v>1748</v>
      </c>
      <c r="C801" t="s">
        <v>3144</v>
      </c>
      <c r="D801" t="s">
        <v>271</v>
      </c>
      <c r="E801">
        <v>4708.6636203199996</v>
      </c>
      <c r="F801">
        <v>1327.7</v>
      </c>
      <c r="G801">
        <v>95.212580951134001</v>
      </c>
      <c r="H801">
        <v>1.5456102090436199</v>
      </c>
      <c r="I801">
        <v>50.909763645764599</v>
      </c>
      <c r="J801">
        <v>10.4091287484363</v>
      </c>
      <c r="K801">
        <v>1267.50890660089</v>
      </c>
      <c r="L801">
        <v>1001.06088034408</v>
      </c>
      <c r="M801">
        <v>55.848002143490298</v>
      </c>
      <c r="N801">
        <v>0.77441564873045798</v>
      </c>
      <c r="O801">
        <v>8.9854635836408701</v>
      </c>
      <c r="P801">
        <v>127.248609328198</v>
      </c>
      <c r="Q801">
        <v>0.218103154988769</v>
      </c>
    </row>
    <row r="802" spans="1:17" hidden="1" x14ac:dyDescent="0.3">
      <c r="A802" t="s">
        <v>1749</v>
      </c>
      <c r="B802" t="s">
        <v>1750</v>
      </c>
      <c r="C802" t="s">
        <v>3144</v>
      </c>
      <c r="D802" t="s">
        <v>984</v>
      </c>
      <c r="E802">
        <v>4707.4660784999996</v>
      </c>
      <c r="F802">
        <v>3754.05</v>
      </c>
      <c r="G802">
        <v>15.5544073718051</v>
      </c>
      <c r="H802">
        <v>12.929822543672801</v>
      </c>
      <c r="I802">
        <v>32.2271924391369</v>
      </c>
      <c r="J802">
        <v>7.71512927192218</v>
      </c>
      <c r="K802">
        <v>3328.7098664416098</v>
      </c>
      <c r="L802">
        <v>2942.5066347748102</v>
      </c>
      <c r="M802">
        <v>81.840205692716793</v>
      </c>
      <c r="N802">
        <v>1.5314301905504</v>
      </c>
      <c r="O802">
        <v>1.2240114010202101</v>
      </c>
      <c r="P802">
        <v>71.480449479261793</v>
      </c>
      <c r="Q802">
        <v>4.8358821663260998E-2</v>
      </c>
    </row>
    <row r="803" spans="1:17" hidden="1" x14ac:dyDescent="0.3">
      <c r="A803" t="s">
        <v>1751</v>
      </c>
      <c r="B803" t="s">
        <v>1752</v>
      </c>
      <c r="C803" t="s">
        <v>3144</v>
      </c>
      <c r="D803" t="s">
        <v>117</v>
      </c>
      <c r="E803">
        <v>4700.6024992040002</v>
      </c>
      <c r="F803">
        <v>48.41</v>
      </c>
      <c r="G803">
        <v>7.0906806468693198</v>
      </c>
      <c r="H803">
        <v>7.1983632797328196</v>
      </c>
      <c r="I803">
        <v>-23.165421207541399</v>
      </c>
      <c r="J803">
        <v>-2.6746690510662099E-2</v>
      </c>
      <c r="K803">
        <v>49.038290846809197</v>
      </c>
      <c r="L803">
        <v>47.006696987504903</v>
      </c>
      <c r="M803">
        <v>38.9786500579376</v>
      </c>
      <c r="N803">
        <v>0.808465173378904</v>
      </c>
      <c r="O803">
        <v>35.096054534187097</v>
      </c>
      <c r="P803">
        <v>51.517996870109499</v>
      </c>
      <c r="Q803">
        <v>5.9935780404355002E-2</v>
      </c>
    </row>
    <row r="804" spans="1:17" x14ac:dyDescent="0.3">
      <c r="A804" t="s">
        <v>1753</v>
      </c>
      <c r="B804" t="s">
        <v>1754</v>
      </c>
      <c r="C804" t="s">
        <v>607</v>
      </c>
      <c r="D804" t="s">
        <v>607</v>
      </c>
      <c r="E804">
        <v>4685.0376716000001</v>
      </c>
      <c r="F804">
        <v>226.84</v>
      </c>
      <c r="G804">
        <v>34.727649092088001</v>
      </c>
      <c r="H804">
        <v>11.8273179367804</v>
      </c>
      <c r="I804">
        <v>21.164562401316701</v>
      </c>
      <c r="J804">
        <v>12.968361889222299</v>
      </c>
      <c r="K804">
        <v>213.81736832497</v>
      </c>
      <c r="L804">
        <v>187.47278037861099</v>
      </c>
      <c r="M804">
        <v>64.648511797025904</v>
      </c>
      <c r="N804">
        <v>1.42372132403858</v>
      </c>
      <c r="O804">
        <v>7.2121318991359402</v>
      </c>
      <c r="P804">
        <v>69.157345264727795</v>
      </c>
      <c r="Q804">
        <v>9.3770477298392996E-2</v>
      </c>
    </row>
    <row r="805" spans="1:17" x14ac:dyDescent="0.3">
      <c r="A805" t="s">
        <v>1755</v>
      </c>
      <c r="B805" t="s">
        <v>1756</v>
      </c>
      <c r="C805" t="s">
        <v>3143</v>
      </c>
      <c r="D805" t="s">
        <v>482</v>
      </c>
      <c r="E805">
        <v>4629.53978577</v>
      </c>
      <c r="F805">
        <v>404.15</v>
      </c>
      <c r="G805">
        <v>0.31661022513814502</v>
      </c>
      <c r="H805">
        <v>16.720512035144399</v>
      </c>
      <c r="I805">
        <v>-8.13550630678529</v>
      </c>
      <c r="J805">
        <v>4.3270882874905396</v>
      </c>
      <c r="K805">
        <v>386.38109650113</v>
      </c>
      <c r="L805">
        <v>366.25606679431002</v>
      </c>
      <c r="M805">
        <v>51.320704209978302</v>
      </c>
      <c r="N805">
        <v>1.9357610466922901</v>
      </c>
      <c r="O805">
        <v>13.5345787455152</v>
      </c>
      <c r="P805">
        <v>43.544663470076301</v>
      </c>
      <c r="Q805">
        <v>0.121449894671716</v>
      </c>
    </row>
    <row r="806" spans="1:17" hidden="1" x14ac:dyDescent="0.3">
      <c r="A806" t="s">
        <v>1757</v>
      </c>
      <c r="B806" t="s">
        <v>1758</v>
      </c>
      <c r="C806" t="s">
        <v>3144</v>
      </c>
      <c r="D806" t="s">
        <v>51</v>
      </c>
      <c r="E806">
        <v>4625.2771732589999</v>
      </c>
      <c r="F806">
        <v>84.41</v>
      </c>
      <c r="G806">
        <v>103.193858675012</v>
      </c>
      <c r="H806">
        <v>5.56491569790645</v>
      </c>
      <c r="I806">
        <v>63.297167273253599</v>
      </c>
      <c r="J806">
        <v>2.2446585269794102</v>
      </c>
      <c r="K806">
        <v>78.5527525372773</v>
      </c>
      <c r="L806">
        <v>59.416317552504502</v>
      </c>
      <c r="M806">
        <v>40.576534183401897</v>
      </c>
      <c r="N806">
        <v>0.4380331997379</v>
      </c>
      <c r="O806">
        <v>19.5356000473877</v>
      </c>
      <c r="P806">
        <v>169.68051118210801</v>
      </c>
      <c r="Q806">
        <v>4.1561294105614002E-2</v>
      </c>
    </row>
    <row r="807" spans="1:17" hidden="1" x14ac:dyDescent="0.3">
      <c r="A807" t="s">
        <v>1759</v>
      </c>
      <c r="B807" t="s">
        <v>1760</v>
      </c>
      <c r="C807" t="s">
        <v>3144</v>
      </c>
      <c r="D807" t="s">
        <v>190</v>
      </c>
      <c r="E807">
        <v>4618.2943506000001</v>
      </c>
      <c r="F807">
        <v>602</v>
      </c>
      <c r="G807">
        <v>6.4880139919612301</v>
      </c>
      <c r="H807">
        <v>2.6107929121109099</v>
      </c>
      <c r="I807">
        <v>-4.6586056852720299</v>
      </c>
      <c r="J807">
        <v>3.5253272764894801</v>
      </c>
      <c r="K807">
        <v>612.331744669915</v>
      </c>
      <c r="L807">
        <v>567.77578520030602</v>
      </c>
      <c r="M807">
        <v>40.335754001153397</v>
      </c>
      <c r="N807">
        <v>0.83286990519878101</v>
      </c>
      <c r="O807">
        <v>16.777408637873702</v>
      </c>
      <c r="P807">
        <v>50.031152647974999</v>
      </c>
      <c r="Q807">
        <v>0.15566844437303001</v>
      </c>
    </row>
    <row r="808" spans="1:17" x14ac:dyDescent="0.3">
      <c r="A808" t="s">
        <v>1761</v>
      </c>
      <c r="B808" t="s">
        <v>1762</v>
      </c>
      <c r="C808" t="s">
        <v>3138</v>
      </c>
      <c r="D808" t="s">
        <v>839</v>
      </c>
      <c r="E808">
        <v>4615.7591835000003</v>
      </c>
      <c r="F808">
        <v>373</v>
      </c>
      <c r="G808">
        <v>92.663239442612607</v>
      </c>
      <c r="H808">
        <v>2.8662547626868</v>
      </c>
      <c r="I808">
        <v>29.518395492382599</v>
      </c>
      <c r="J808">
        <v>7.2877980281616601</v>
      </c>
      <c r="K808">
        <v>369.69411759315102</v>
      </c>
      <c r="L808">
        <v>300.22380308514198</v>
      </c>
      <c r="M808">
        <v>38.201171140875601</v>
      </c>
      <c r="N808">
        <v>0.45617218760014799</v>
      </c>
      <c r="O808">
        <v>10.4423592493297</v>
      </c>
      <c r="P808">
        <v>150.58784010749</v>
      </c>
      <c r="Q808">
        <v>8.1347281666122997E-2</v>
      </c>
    </row>
    <row r="809" spans="1:17" x14ac:dyDescent="0.3">
      <c r="A809" t="s">
        <v>1763</v>
      </c>
      <c r="B809" t="s">
        <v>1764</v>
      </c>
      <c r="C809" t="s">
        <v>3133</v>
      </c>
      <c r="D809" t="s">
        <v>51</v>
      </c>
      <c r="E809">
        <v>4583.093046</v>
      </c>
      <c r="F809">
        <v>569.45000000000005</v>
      </c>
      <c r="G809">
        <v>71.844125031300806</v>
      </c>
      <c r="H809">
        <v>4.9898525041488799</v>
      </c>
      <c r="I809">
        <v>35.5484139662979</v>
      </c>
      <c r="J809">
        <v>-0.290075282937512</v>
      </c>
      <c r="K809">
        <v>543.47100443818704</v>
      </c>
      <c r="L809">
        <v>423.308172459758</v>
      </c>
      <c r="M809">
        <v>40.222536080180099</v>
      </c>
      <c r="N809">
        <v>0.59394924010164396</v>
      </c>
      <c r="O809">
        <v>18.535428922644599</v>
      </c>
      <c r="P809">
        <v>142.422307364836</v>
      </c>
      <c r="Q809">
        <v>4.5142804052599999E-3</v>
      </c>
    </row>
    <row r="810" spans="1:17" x14ac:dyDescent="0.3">
      <c r="A810" t="s">
        <v>1765</v>
      </c>
      <c r="B810" t="s">
        <v>1766</v>
      </c>
      <c r="C810" t="s">
        <v>3141</v>
      </c>
      <c r="D810" t="s">
        <v>271</v>
      </c>
      <c r="E810">
        <v>4581.7945841250003</v>
      </c>
      <c r="F810">
        <v>503.25</v>
      </c>
      <c r="G810">
        <v>-8.7375025739889907</v>
      </c>
      <c r="H810">
        <v>-0.71600869685794399</v>
      </c>
      <c r="I810">
        <v>11.670188106796999</v>
      </c>
      <c r="J810">
        <v>8.1139155435114994</v>
      </c>
      <c r="K810">
        <v>519.02756560279499</v>
      </c>
      <c r="L810">
        <v>482.21218181511102</v>
      </c>
      <c r="M810">
        <v>45.234839197157498</v>
      </c>
      <c r="N810">
        <v>0.53887569062997098</v>
      </c>
      <c r="O810">
        <v>21.977148534525501</v>
      </c>
      <c r="P810">
        <v>39.752846431546701</v>
      </c>
      <c r="Q810">
        <v>-4.2853889342315002E-2</v>
      </c>
    </row>
    <row r="811" spans="1:17" hidden="1" x14ac:dyDescent="0.3">
      <c r="A811" t="s">
        <v>1767</v>
      </c>
      <c r="B811" t="s">
        <v>1768</v>
      </c>
      <c r="C811" t="s">
        <v>3144</v>
      </c>
      <c r="D811" t="s">
        <v>984</v>
      </c>
      <c r="E811">
        <v>4580.3551567699997</v>
      </c>
      <c r="F811">
        <v>565.9</v>
      </c>
      <c r="G811">
        <v>-2.5256030227102699</v>
      </c>
      <c r="H811">
        <v>21.2370319420003</v>
      </c>
      <c r="I811">
        <v>37.9350556017949</v>
      </c>
      <c r="J811">
        <v>7.5587684846879704</v>
      </c>
      <c r="K811">
        <v>468.92201612018101</v>
      </c>
      <c r="L811">
        <v>420.68456939100901</v>
      </c>
      <c r="M811">
        <v>78.795666563089398</v>
      </c>
      <c r="N811">
        <v>2.2457068412068901</v>
      </c>
      <c r="O811">
        <v>2.9157094893090498</v>
      </c>
      <c r="P811">
        <v>67.401272001183202</v>
      </c>
      <c r="Q811">
        <v>1.3404217381384999E-2</v>
      </c>
    </row>
    <row r="812" spans="1:17" hidden="1" x14ac:dyDescent="0.3">
      <c r="A812" t="s">
        <v>1769</v>
      </c>
      <c r="B812" t="s">
        <v>1770</v>
      </c>
      <c r="C812" t="s">
        <v>3144</v>
      </c>
      <c r="D812" t="s">
        <v>1582</v>
      </c>
      <c r="E812">
        <v>4574.0657313000002</v>
      </c>
      <c r="F812">
        <v>8650.2000000000007</v>
      </c>
      <c r="G812">
        <v>-7.4239418496062504</v>
      </c>
      <c r="H812">
        <v>4.1670638331249199</v>
      </c>
      <c r="I812">
        <v>29.229401071454799</v>
      </c>
      <c r="J812">
        <v>5.87643480846857</v>
      </c>
      <c r="K812">
        <v>8569.3659798818207</v>
      </c>
      <c r="L812">
        <v>7723.5420603033599</v>
      </c>
      <c r="M812">
        <v>38.887015538119499</v>
      </c>
      <c r="N812">
        <v>1.0300198867774899</v>
      </c>
      <c r="O812">
        <v>5.1883193452174403</v>
      </c>
      <c r="P812">
        <v>48.883400314971396</v>
      </c>
      <c r="Q812">
        <v>1.0998727011433E-2</v>
      </c>
    </row>
    <row r="813" spans="1:17" x14ac:dyDescent="0.3">
      <c r="A813" t="s">
        <v>1771</v>
      </c>
      <c r="B813" t="s">
        <v>1772</v>
      </c>
      <c r="C813" t="s">
        <v>3135</v>
      </c>
      <c r="D813" t="s">
        <v>190</v>
      </c>
      <c r="E813">
        <v>4570.7428237499998</v>
      </c>
      <c r="F813">
        <v>700.65</v>
      </c>
      <c r="G813">
        <v>53.664209511057997</v>
      </c>
      <c r="H813">
        <v>-2.9990258718837501</v>
      </c>
      <c r="I813">
        <v>20.845493369345501</v>
      </c>
      <c r="J813">
        <v>1.28053699644388</v>
      </c>
      <c r="K813">
        <v>738.42541395792796</v>
      </c>
      <c r="L813">
        <v>638.08707404862605</v>
      </c>
      <c r="M813">
        <v>28.689482699914699</v>
      </c>
      <c r="N813">
        <v>0.450413690845474</v>
      </c>
      <c r="O813">
        <v>18.090344679939999</v>
      </c>
      <c r="P813">
        <v>99.814629972907397</v>
      </c>
      <c r="Q813">
        <v>6.5744321139208001E-2</v>
      </c>
    </row>
    <row r="814" spans="1:17" x14ac:dyDescent="0.3">
      <c r="A814" t="s">
        <v>1773</v>
      </c>
      <c r="B814" t="s">
        <v>1774</v>
      </c>
      <c r="C814" t="s">
        <v>3135</v>
      </c>
      <c r="D814" t="s">
        <v>190</v>
      </c>
      <c r="E814">
        <v>4554.3833471600001</v>
      </c>
      <c r="F814">
        <v>114.16</v>
      </c>
      <c r="G814">
        <v>-30.287952617143802</v>
      </c>
      <c r="H814">
        <v>-5.5258495431525496</v>
      </c>
      <c r="I814">
        <v>-25.909629322280999</v>
      </c>
      <c r="J814">
        <v>1.34135461150818</v>
      </c>
      <c r="K814">
        <v>124.831739085946</v>
      </c>
      <c r="L814">
        <v>123.843551393704</v>
      </c>
      <c r="M814">
        <v>25.600675885986199</v>
      </c>
      <c r="N814">
        <v>0.91909723447069203</v>
      </c>
      <c r="O814">
        <v>31.096706377014701</v>
      </c>
      <c r="P814">
        <v>11.538837322911499</v>
      </c>
      <c r="Q814">
        <v>1.2045333149399999E-3</v>
      </c>
    </row>
    <row r="815" spans="1:17" x14ac:dyDescent="0.3">
      <c r="A815" t="s">
        <v>1775</v>
      </c>
      <c r="B815" t="s">
        <v>1776</v>
      </c>
      <c r="C815" t="s">
        <v>3140</v>
      </c>
      <c r="D815" t="s">
        <v>72</v>
      </c>
      <c r="E815">
        <v>4543.9679999999998</v>
      </c>
      <c r="F815">
        <v>645.45000000000005</v>
      </c>
      <c r="G815">
        <v>23.832816491389401</v>
      </c>
      <c r="H815">
        <v>-13.151899024338601</v>
      </c>
      <c r="I815">
        <v>-42.093715839337598</v>
      </c>
      <c r="J815">
        <v>-0.70451653946660098</v>
      </c>
      <c r="K815">
        <v>766.00224483672196</v>
      </c>
      <c r="L815">
        <v>773.09948372183999</v>
      </c>
      <c r="M815">
        <v>17.998850929521598</v>
      </c>
      <c r="N815">
        <v>0.66622026376162402</v>
      </c>
      <c r="O815">
        <v>80.4942288325974</v>
      </c>
      <c r="P815">
        <v>57.235079171741802</v>
      </c>
      <c r="Q815">
        <v>6.2872678062297002E-2</v>
      </c>
    </row>
    <row r="816" spans="1:17" hidden="1" x14ac:dyDescent="0.3">
      <c r="A816" t="s">
        <v>1777</v>
      </c>
      <c r="B816" t="s">
        <v>1778</v>
      </c>
      <c r="C816" t="s">
        <v>3144</v>
      </c>
      <c r="D816" t="s">
        <v>271</v>
      </c>
      <c r="E816">
        <v>4514.5096717500001</v>
      </c>
      <c r="F816">
        <v>984.25</v>
      </c>
      <c r="G816">
        <v>145.70719818483801</v>
      </c>
      <c r="H816">
        <v>-1.9528678723064199</v>
      </c>
      <c r="I816">
        <v>70.408558438775302</v>
      </c>
      <c r="J816">
        <v>-3.5231524192668102</v>
      </c>
      <c r="K816">
        <v>953.690491638249</v>
      </c>
      <c r="L816">
        <v>720.08718399507302</v>
      </c>
      <c r="M816">
        <v>42.1176897835944</v>
      </c>
      <c r="N816">
        <v>1.34077108676113</v>
      </c>
      <c r="O816">
        <v>10.8458216916433</v>
      </c>
      <c r="P816">
        <v>217.80755569906299</v>
      </c>
      <c r="Q816">
        <v>9.4734861554005997E-2</v>
      </c>
    </row>
    <row r="817" spans="1:17" x14ac:dyDescent="0.3">
      <c r="A817" t="s">
        <v>1779</v>
      </c>
      <c r="B817" t="s">
        <v>1780</v>
      </c>
      <c r="C817" t="s">
        <v>3132</v>
      </c>
      <c r="D817" t="s">
        <v>48</v>
      </c>
      <c r="E817">
        <v>4509.9660284250003</v>
      </c>
      <c r="F817">
        <v>651.75</v>
      </c>
      <c r="G817">
        <v>-16.582358141029001</v>
      </c>
      <c r="H817">
        <v>-4.9231675795575196</v>
      </c>
      <c r="I817">
        <v>-8.2147176622529994</v>
      </c>
      <c r="J817">
        <v>2.0850444273466699</v>
      </c>
      <c r="K817">
        <v>680.10568006291601</v>
      </c>
      <c r="L817">
        <v>627.38057093728298</v>
      </c>
      <c r="M817">
        <v>32.0482058115456</v>
      </c>
      <c r="N817">
        <v>0.37272114099772602</v>
      </c>
      <c r="O817">
        <v>54.821634062140298</v>
      </c>
      <c r="P817">
        <v>52.7240773286467</v>
      </c>
      <c r="Q817">
        <v>0.130192040485307</v>
      </c>
    </row>
    <row r="818" spans="1:17" hidden="1" x14ac:dyDescent="0.3">
      <c r="A818" t="s">
        <v>1781</v>
      </c>
      <c r="B818" t="s">
        <v>1782</v>
      </c>
      <c r="C818" t="s">
        <v>3144</v>
      </c>
      <c r="D818" t="s">
        <v>117</v>
      </c>
      <c r="E818">
        <v>4505.9418158999997</v>
      </c>
      <c r="F818">
        <v>430.5</v>
      </c>
      <c r="G818">
        <v>-18.978284525230801</v>
      </c>
      <c r="K818">
        <v>425.76520424318301</v>
      </c>
      <c r="L818">
        <v>384.46648021701702</v>
      </c>
      <c r="M818">
        <v>38.331602171758398</v>
      </c>
      <c r="N818">
        <v>1</v>
      </c>
      <c r="O818">
        <v>7.2938443670151001</v>
      </c>
      <c r="P818">
        <v>18.939079983423099</v>
      </c>
      <c r="Q818">
        <v>9.3594908740256E-2</v>
      </c>
    </row>
    <row r="819" spans="1:17" x14ac:dyDescent="0.3">
      <c r="A819" t="s">
        <v>1783</v>
      </c>
      <c r="B819" t="s">
        <v>1784</v>
      </c>
      <c r="C819" t="s">
        <v>3132</v>
      </c>
      <c r="D819" t="s">
        <v>48</v>
      </c>
      <c r="E819">
        <v>4495.7527730129996</v>
      </c>
      <c r="F819">
        <v>55.69</v>
      </c>
      <c r="G819">
        <v>-17.433014451860799</v>
      </c>
      <c r="H819">
        <v>-2.7452496470116601</v>
      </c>
      <c r="I819">
        <v>-23.056228342987801</v>
      </c>
      <c r="J819">
        <v>0.28889982396512898</v>
      </c>
      <c r="K819">
        <v>58.071015204477298</v>
      </c>
      <c r="L819">
        <v>57.615533484584603</v>
      </c>
      <c r="M819">
        <v>34.1934997299524</v>
      </c>
      <c r="N819">
        <v>0.58276133295153498</v>
      </c>
      <c r="O819">
        <v>41.856706769617503</v>
      </c>
      <c r="P819">
        <v>32.437574316290103</v>
      </c>
      <c r="Q819">
        <v>8.6620122214186995E-2</v>
      </c>
    </row>
    <row r="820" spans="1:17" hidden="1" x14ac:dyDescent="0.3">
      <c r="A820" t="s">
        <v>1785</v>
      </c>
      <c r="B820" t="s">
        <v>1786</v>
      </c>
      <c r="C820" t="s">
        <v>3144</v>
      </c>
      <c r="D820" t="s">
        <v>43</v>
      </c>
      <c r="E820">
        <v>4486.6142022399999</v>
      </c>
      <c r="F820">
        <v>637.6</v>
      </c>
      <c r="G820">
        <v>8.6824387224158706</v>
      </c>
      <c r="H820">
        <v>4.8257161791902998</v>
      </c>
      <c r="I820">
        <v>11.205951415885</v>
      </c>
      <c r="J820">
        <v>5.0161931991220303</v>
      </c>
      <c r="K820">
        <v>617.93260434204899</v>
      </c>
      <c r="M820">
        <v>40.948526420611003</v>
      </c>
      <c r="N820">
        <v>0.65992539376085801</v>
      </c>
      <c r="O820">
        <v>12.3196361355081</v>
      </c>
      <c r="P820">
        <v>48.089652769713098</v>
      </c>
    </row>
    <row r="821" spans="1:17" hidden="1" x14ac:dyDescent="0.3">
      <c r="A821" t="s">
        <v>1787</v>
      </c>
      <c r="B821" t="s">
        <v>1788</v>
      </c>
      <c r="C821" t="s">
        <v>3144</v>
      </c>
      <c r="D821" t="s">
        <v>51</v>
      </c>
      <c r="E821">
        <v>4471.8212112499996</v>
      </c>
      <c r="F821">
        <v>635.15</v>
      </c>
      <c r="G821">
        <v>23.157190322444301</v>
      </c>
      <c r="H821">
        <v>15.922243100165399</v>
      </c>
      <c r="I821">
        <v>15.977173159905799</v>
      </c>
      <c r="J821">
        <v>6.4119430878625803</v>
      </c>
      <c r="K821">
        <v>604.13838426782195</v>
      </c>
      <c r="L821">
        <v>536.96944308887805</v>
      </c>
      <c r="M821">
        <v>45.297893264343202</v>
      </c>
      <c r="N821">
        <v>0.94049236299866501</v>
      </c>
      <c r="O821">
        <v>10.2101865701015</v>
      </c>
      <c r="P821">
        <v>59.1854636591478</v>
      </c>
      <c r="Q821">
        <v>8.9814622606589997E-2</v>
      </c>
    </row>
    <row r="822" spans="1:17" hidden="1" x14ac:dyDescent="0.3">
      <c r="A822" t="s">
        <v>1789</v>
      </c>
      <c r="B822" t="s">
        <v>1790</v>
      </c>
      <c r="C822" t="s">
        <v>3144</v>
      </c>
      <c r="D822" t="s">
        <v>287</v>
      </c>
      <c r="E822">
        <v>4468.51842425</v>
      </c>
      <c r="F822">
        <v>235.75</v>
      </c>
      <c r="G822">
        <v>138.376536821608</v>
      </c>
      <c r="H822">
        <v>-1.9715344146848299</v>
      </c>
      <c r="I822">
        <v>111.59613300532099</v>
      </c>
      <c r="J822">
        <v>-1.36078752858584</v>
      </c>
      <c r="K822">
        <v>244.80060217310799</v>
      </c>
      <c r="L822">
        <v>188.727594067837</v>
      </c>
      <c r="M822">
        <v>38.392682923960301</v>
      </c>
      <c r="N822">
        <v>0.54024060239649396</v>
      </c>
      <c r="O822">
        <v>38.6214209968186</v>
      </c>
      <c r="P822">
        <v>206.16883116883099</v>
      </c>
      <c r="Q822">
        <v>0.12803090276895601</v>
      </c>
    </row>
    <row r="823" spans="1:17" hidden="1" x14ac:dyDescent="0.3">
      <c r="A823" t="s">
        <v>1791</v>
      </c>
      <c r="B823" t="s">
        <v>1792</v>
      </c>
      <c r="C823" t="s">
        <v>3144</v>
      </c>
      <c r="D823" t="s">
        <v>745</v>
      </c>
      <c r="E823">
        <v>4449.3999170859997</v>
      </c>
      <c r="F823">
        <v>280.14999999999998</v>
      </c>
      <c r="G823">
        <v>1.9652318913481801</v>
      </c>
      <c r="H823">
        <v>1.72995080074657</v>
      </c>
      <c r="I823">
        <v>1.3025519572539299</v>
      </c>
      <c r="J823">
        <v>1.34202477641885</v>
      </c>
      <c r="K823">
        <v>279.50322274429698</v>
      </c>
      <c r="L823">
        <v>258.19569186584198</v>
      </c>
      <c r="M823">
        <v>58.987597709054498</v>
      </c>
      <c r="N823">
        <v>1.8242373209712499</v>
      </c>
      <c r="O823">
        <v>4.9402106014635203</v>
      </c>
      <c r="P823">
        <v>34.454789786907199</v>
      </c>
      <c r="Q823">
        <v>3.7892634135868998E-2</v>
      </c>
    </row>
    <row r="824" spans="1:17" x14ac:dyDescent="0.3">
      <c r="A824" t="s">
        <v>1793</v>
      </c>
      <c r="B824" t="s">
        <v>1794</v>
      </c>
      <c r="C824" t="s">
        <v>3140</v>
      </c>
      <c r="D824" t="s">
        <v>436</v>
      </c>
      <c r="E824">
        <v>4445.8308527279996</v>
      </c>
      <c r="F824">
        <v>88.98</v>
      </c>
      <c r="G824">
        <v>-29.670026188037799</v>
      </c>
      <c r="H824">
        <v>-9.3494067551103708</v>
      </c>
      <c r="I824">
        <v>-31.157567528822401</v>
      </c>
      <c r="J824">
        <v>2.09126688601035</v>
      </c>
      <c r="K824">
        <v>98.015960507319093</v>
      </c>
      <c r="L824">
        <v>99.874604712580194</v>
      </c>
      <c r="M824">
        <v>17.500662060262002</v>
      </c>
      <c r="N824">
        <v>0.76408577889747298</v>
      </c>
      <c r="O824">
        <v>36.603731175545001</v>
      </c>
      <c r="P824">
        <v>4.3753665689149503</v>
      </c>
      <c r="Q824">
        <v>-6.151797011178E-3</v>
      </c>
    </row>
    <row r="825" spans="1:17" x14ac:dyDescent="0.3">
      <c r="A825" t="s">
        <v>1795</v>
      </c>
      <c r="B825" t="s">
        <v>1796</v>
      </c>
      <c r="C825" t="s">
        <v>3133</v>
      </c>
      <c r="D825" t="s">
        <v>51</v>
      </c>
      <c r="E825">
        <v>4427.7299325000004</v>
      </c>
      <c r="F825">
        <v>359.1</v>
      </c>
      <c r="G825">
        <v>-5.3632604037450902</v>
      </c>
      <c r="H825">
        <v>12.745860420462099</v>
      </c>
      <c r="I825">
        <v>12.8093843052335</v>
      </c>
      <c r="J825">
        <v>1.39533179218153</v>
      </c>
      <c r="K825">
        <v>355.59479408924699</v>
      </c>
      <c r="L825">
        <v>323.58177580399899</v>
      </c>
      <c r="M825">
        <v>33.877011890216302</v>
      </c>
      <c r="N825">
        <v>0.446028802005557</v>
      </c>
      <c r="O825">
        <v>14.4249512670565</v>
      </c>
      <c r="P825">
        <v>43.582566973210703</v>
      </c>
      <c r="Q825">
        <v>-5.1540541519356997E-2</v>
      </c>
    </row>
    <row r="826" spans="1:17" hidden="1" x14ac:dyDescent="0.3">
      <c r="A826" t="s">
        <v>1797</v>
      </c>
      <c r="B826" t="s">
        <v>1798</v>
      </c>
      <c r="C826" t="s">
        <v>3144</v>
      </c>
      <c r="D826" t="s">
        <v>406</v>
      </c>
      <c r="E826">
        <v>4421.1748393999997</v>
      </c>
      <c r="F826">
        <v>355.3</v>
      </c>
      <c r="G826">
        <v>142.45753078097201</v>
      </c>
      <c r="H826">
        <v>-8.30570532361752</v>
      </c>
      <c r="I826">
        <v>106.059105939129</v>
      </c>
      <c r="J826">
        <v>5.6708119746293502</v>
      </c>
      <c r="K826">
        <v>354.44860734794702</v>
      </c>
      <c r="L826">
        <v>262.57523195194301</v>
      </c>
      <c r="M826">
        <v>44.2768034821623</v>
      </c>
      <c r="N826">
        <v>0.34044321109750297</v>
      </c>
      <c r="O826">
        <v>26.006191950464299</v>
      </c>
      <c r="P826">
        <v>176.143473361053</v>
      </c>
      <c r="Q826">
        <v>0.169118223486314</v>
      </c>
    </row>
    <row r="827" spans="1:17" x14ac:dyDescent="0.3">
      <c r="A827" t="s">
        <v>1799</v>
      </c>
      <c r="B827" t="s">
        <v>1800</v>
      </c>
      <c r="C827" t="s">
        <v>3145</v>
      </c>
      <c r="D827" t="s">
        <v>114</v>
      </c>
      <c r="E827">
        <v>4412.7542460300001</v>
      </c>
      <c r="F827">
        <v>258.05</v>
      </c>
      <c r="G827">
        <v>45.303648750075403</v>
      </c>
      <c r="H827">
        <v>-2.25122493692855</v>
      </c>
      <c r="I827">
        <v>-5.8630392709065902</v>
      </c>
      <c r="J827">
        <v>4.9372995581343098</v>
      </c>
      <c r="K827">
        <v>274.07343074240703</v>
      </c>
      <c r="L827">
        <v>252.29413924489501</v>
      </c>
      <c r="M827">
        <v>30.150072352780001</v>
      </c>
      <c r="N827">
        <v>0.58787901056778402</v>
      </c>
      <c r="O827">
        <v>24.1813602015113</v>
      </c>
      <c r="P827">
        <v>99.420401854714001</v>
      </c>
      <c r="Q827">
        <v>7.5608209577341004E-2</v>
      </c>
    </row>
    <row r="828" spans="1:17" hidden="1" x14ac:dyDescent="0.3">
      <c r="A828" t="s">
        <v>1801</v>
      </c>
      <c r="B828" t="s">
        <v>1802</v>
      </c>
      <c r="C828" t="s">
        <v>3144</v>
      </c>
      <c r="D828" t="s">
        <v>140</v>
      </c>
      <c r="E828">
        <v>4396.8883340000002</v>
      </c>
      <c r="F828">
        <v>5765.05</v>
      </c>
      <c r="G828">
        <v>224.19244132623101</v>
      </c>
      <c r="H828">
        <v>-4.2403965162025203</v>
      </c>
      <c r="I828">
        <v>17.8640488457192</v>
      </c>
      <c r="J828">
        <v>4.2451484130033901</v>
      </c>
      <c r="K828">
        <v>5830.8494582800704</v>
      </c>
      <c r="L828">
        <v>4884.41611531744</v>
      </c>
      <c r="M828">
        <v>59.4361870587041</v>
      </c>
      <c r="N828">
        <v>0.86797645607792795</v>
      </c>
      <c r="O828">
        <v>22.323310292191699</v>
      </c>
      <c r="P828">
        <v>255.86728395061701</v>
      </c>
      <c r="Q828">
        <v>0.30960591553022898</v>
      </c>
    </row>
    <row r="829" spans="1:17" x14ac:dyDescent="0.3">
      <c r="A829" t="s">
        <v>1803</v>
      </c>
      <c r="B829" t="s">
        <v>1804</v>
      </c>
      <c r="C829" t="s">
        <v>3139</v>
      </c>
      <c r="D829" t="s">
        <v>1443</v>
      </c>
      <c r="E829">
        <v>4383.0253180620002</v>
      </c>
      <c r="F829">
        <v>80.819999999999993</v>
      </c>
      <c r="G829">
        <v>30.236307376753</v>
      </c>
      <c r="H829">
        <v>-8.2157288227048095</v>
      </c>
      <c r="I829">
        <v>-18.737944887312999</v>
      </c>
      <c r="J829">
        <v>3.0129371440216302</v>
      </c>
      <c r="K829">
        <v>86.1980288859518</v>
      </c>
      <c r="L829">
        <v>77.6768152134633</v>
      </c>
      <c r="M829">
        <v>34.542870889773504</v>
      </c>
      <c r="N829">
        <v>0.57235132596458005</v>
      </c>
      <c r="O829">
        <v>27.7530314278644</v>
      </c>
      <c r="P829">
        <v>88.391608391608301</v>
      </c>
      <c r="Q829">
        <v>0.153327172213645</v>
      </c>
    </row>
    <row r="830" spans="1:17" x14ac:dyDescent="0.3">
      <c r="A830" t="s">
        <v>1805</v>
      </c>
      <c r="B830" t="s">
        <v>1806</v>
      </c>
      <c r="C830" t="s">
        <v>3141</v>
      </c>
      <c r="D830" t="s">
        <v>117</v>
      </c>
      <c r="E830">
        <v>4376.9639500499998</v>
      </c>
      <c r="F830">
        <v>222.7</v>
      </c>
      <c r="G830">
        <v>-26.896031434877798</v>
      </c>
      <c r="H830">
        <v>3.2112799401685899</v>
      </c>
      <c r="I830">
        <v>-2.2571293587555701</v>
      </c>
      <c r="J830">
        <v>6.5995290313308796</v>
      </c>
      <c r="K830">
        <v>226.93470690632699</v>
      </c>
      <c r="L830">
        <v>220.59677810047401</v>
      </c>
      <c r="M830">
        <v>39.145530777007501</v>
      </c>
      <c r="N830">
        <v>1.3169489323138599</v>
      </c>
      <c r="O830">
        <v>24.8316120341266</v>
      </c>
      <c r="P830">
        <v>33.433193529059302</v>
      </c>
      <c r="Q830">
        <v>6.5406611660621006E-2</v>
      </c>
    </row>
    <row r="831" spans="1:17" hidden="1" x14ac:dyDescent="0.3">
      <c r="A831" t="s">
        <v>1807</v>
      </c>
      <c r="B831" t="s">
        <v>1808</v>
      </c>
      <c r="C831" t="s">
        <v>3144</v>
      </c>
      <c r="D831" t="s">
        <v>271</v>
      </c>
      <c r="E831">
        <v>4360.9689638399996</v>
      </c>
      <c r="F831">
        <v>1367.4</v>
      </c>
      <c r="G831">
        <v>2.78534500492355</v>
      </c>
      <c r="H831">
        <v>-4.0395535288572599</v>
      </c>
      <c r="I831">
        <v>-2.4720802256588899</v>
      </c>
      <c r="J831">
        <v>2.6100124137196001</v>
      </c>
      <c r="K831">
        <v>1372.4894133059099</v>
      </c>
      <c r="L831">
        <v>1282.1925138358099</v>
      </c>
      <c r="M831">
        <v>43.769635713503398</v>
      </c>
      <c r="N831">
        <v>0.91988264564142597</v>
      </c>
      <c r="O831">
        <v>15.1674711130612</v>
      </c>
      <c r="P831">
        <v>41.861188920012403</v>
      </c>
      <c r="Q831">
        <v>0.12601436608528199</v>
      </c>
    </row>
    <row r="832" spans="1:17" x14ac:dyDescent="0.3">
      <c r="A832" t="s">
        <v>1809</v>
      </c>
      <c r="B832" t="s">
        <v>1810</v>
      </c>
      <c r="C832" t="s">
        <v>3141</v>
      </c>
      <c r="D832" t="s">
        <v>117</v>
      </c>
      <c r="E832">
        <v>4339.4164565999999</v>
      </c>
      <c r="F832">
        <v>2130.6</v>
      </c>
      <c r="G832">
        <v>42.527057622653103</v>
      </c>
      <c r="H832">
        <v>-8.8672328420668904</v>
      </c>
      <c r="I832">
        <v>-2.91293150329696</v>
      </c>
      <c r="J832">
        <v>-1.4686322191833101</v>
      </c>
      <c r="K832">
        <v>2198.0330583822401</v>
      </c>
      <c r="L832">
        <v>1937.53535853423</v>
      </c>
      <c r="M832">
        <v>40.175434783563503</v>
      </c>
      <c r="N832">
        <v>0.47398807300666101</v>
      </c>
      <c r="O832">
        <v>15.0075096217028</v>
      </c>
      <c r="P832">
        <v>77.107231920199496</v>
      </c>
      <c r="Q832">
        <v>0.27730772012163701</v>
      </c>
    </row>
    <row r="833" spans="1:17" hidden="1" x14ac:dyDescent="0.3">
      <c r="A833" t="s">
        <v>1811</v>
      </c>
      <c r="B833" t="s">
        <v>1812</v>
      </c>
      <c r="C833" t="s">
        <v>3144</v>
      </c>
      <c r="D833" t="s">
        <v>48</v>
      </c>
      <c r="E833">
        <v>4337.5113347699998</v>
      </c>
      <c r="F833">
        <v>781.1</v>
      </c>
      <c r="G833">
        <v>153.53854334896499</v>
      </c>
      <c r="H833">
        <v>-7.4020101614364098</v>
      </c>
      <c r="I833">
        <v>65.077687392891207</v>
      </c>
      <c r="J833">
        <v>1.6355595614790499</v>
      </c>
      <c r="K833">
        <v>775.93146907874404</v>
      </c>
      <c r="L833">
        <v>603.35502584246296</v>
      </c>
      <c r="M833">
        <v>51.176396916890603</v>
      </c>
      <c r="N833">
        <v>0.39877408270735598</v>
      </c>
      <c r="O833">
        <v>19.702982972730702</v>
      </c>
      <c r="P833">
        <v>184.03636363636301</v>
      </c>
    </row>
    <row r="834" spans="1:17" x14ac:dyDescent="0.3">
      <c r="A834" t="s">
        <v>1813</v>
      </c>
      <c r="B834" t="s">
        <v>1814</v>
      </c>
      <c r="C834" t="s">
        <v>3135</v>
      </c>
      <c r="D834" t="s">
        <v>190</v>
      </c>
      <c r="E834">
        <v>4332.8740275</v>
      </c>
      <c r="F834">
        <v>1646.25</v>
      </c>
      <c r="G834">
        <v>54.510095579279898</v>
      </c>
      <c r="H834">
        <v>4.6354056454759602</v>
      </c>
      <c r="I834">
        <v>34.350484668640803</v>
      </c>
      <c r="J834">
        <v>1.6127636820903</v>
      </c>
      <c r="K834">
        <v>1562.5376119407999</v>
      </c>
      <c r="L834">
        <v>1304.1302010837901</v>
      </c>
      <c r="M834">
        <v>39.5866112136436</v>
      </c>
      <c r="N834">
        <v>0.66077699067794504</v>
      </c>
      <c r="O834">
        <v>8.7319665907365103</v>
      </c>
      <c r="P834">
        <v>100.273722627737</v>
      </c>
      <c r="Q834">
        <v>0.120203121921338</v>
      </c>
    </row>
    <row r="835" spans="1:17" hidden="1" x14ac:dyDescent="0.3">
      <c r="A835" t="s">
        <v>1815</v>
      </c>
      <c r="B835" t="s">
        <v>1816</v>
      </c>
      <c r="C835" t="s">
        <v>3144</v>
      </c>
      <c r="D835" t="s">
        <v>276</v>
      </c>
      <c r="E835">
        <v>4330.1084437500003</v>
      </c>
      <c r="F835">
        <v>2462.3000000000002</v>
      </c>
      <c r="G835">
        <v>100.552013415388</v>
      </c>
      <c r="H835">
        <v>-2.5651144073433798</v>
      </c>
      <c r="I835">
        <v>47.274162914835202</v>
      </c>
      <c r="J835">
        <v>9.0027594143931893</v>
      </c>
      <c r="K835">
        <v>2483.1611894863499</v>
      </c>
      <c r="L835">
        <v>2019.93879468163</v>
      </c>
      <c r="M835">
        <v>46.188101142496897</v>
      </c>
      <c r="N835">
        <v>0.57833892039779899</v>
      </c>
      <c r="O835">
        <v>16.963814319944699</v>
      </c>
      <c r="P835">
        <v>138.31784746418799</v>
      </c>
      <c r="Q835">
        <v>6.4706062395348998E-2</v>
      </c>
    </row>
    <row r="836" spans="1:17" hidden="1" x14ac:dyDescent="0.3">
      <c r="A836" t="s">
        <v>1817</v>
      </c>
      <c r="B836" t="s">
        <v>1818</v>
      </c>
      <c r="C836" t="s">
        <v>3144</v>
      </c>
      <c r="D836" t="s">
        <v>48</v>
      </c>
      <c r="E836">
        <v>4318.8283289319997</v>
      </c>
      <c r="F836">
        <v>27.62</v>
      </c>
      <c r="G836">
        <v>91.334085860487093</v>
      </c>
      <c r="H836">
        <v>14.1145325177621</v>
      </c>
      <c r="I836">
        <v>38.491122279804998</v>
      </c>
      <c r="J836">
        <v>0.32603575195523998</v>
      </c>
      <c r="K836">
        <v>26.3782140694241</v>
      </c>
      <c r="L836">
        <v>21.277718457686301</v>
      </c>
      <c r="M836">
        <v>33.3050994706566</v>
      </c>
      <c r="N836">
        <v>0.54527016024373298</v>
      </c>
      <c r="O836">
        <v>21.1078928312816</v>
      </c>
      <c r="P836">
        <v>123.434068362254</v>
      </c>
      <c r="Q836">
        <v>0.108582961417723</v>
      </c>
    </row>
    <row r="837" spans="1:17" hidden="1" x14ac:dyDescent="0.3">
      <c r="A837" t="s">
        <v>1819</v>
      </c>
      <c r="B837" t="s">
        <v>1820</v>
      </c>
      <c r="C837" t="s">
        <v>3144</v>
      </c>
      <c r="D837" t="s">
        <v>51</v>
      </c>
      <c r="E837">
        <v>4315.3597938000003</v>
      </c>
      <c r="F837">
        <v>2609.1999999999998</v>
      </c>
      <c r="G837">
        <v>75.221661860494194</v>
      </c>
      <c r="H837">
        <v>25.5182232916587</v>
      </c>
      <c r="I837">
        <v>56.410465120757898</v>
      </c>
      <c r="J837">
        <v>20.1467724178246</v>
      </c>
      <c r="K837">
        <v>2157.5438363251001</v>
      </c>
      <c r="L837">
        <v>1743.5085210427001</v>
      </c>
      <c r="M837">
        <v>80.524401845413806</v>
      </c>
      <c r="N837">
        <v>0.71317075940007701</v>
      </c>
      <c r="O837">
        <v>1.5636976851142099</v>
      </c>
      <c r="P837">
        <v>112.987225011224</v>
      </c>
      <c r="Q837">
        <v>0.15274989787250601</v>
      </c>
    </row>
    <row r="838" spans="1:17" x14ac:dyDescent="0.3">
      <c r="A838" t="s">
        <v>1821</v>
      </c>
      <c r="B838" t="s">
        <v>1822</v>
      </c>
      <c r="C838" t="s">
        <v>3135</v>
      </c>
      <c r="D838" t="s">
        <v>190</v>
      </c>
      <c r="E838">
        <v>4314.6312355440004</v>
      </c>
      <c r="F838">
        <v>169.68</v>
      </c>
      <c r="G838">
        <v>-10.210125608860199</v>
      </c>
      <c r="H838">
        <v>1.86749800679438</v>
      </c>
      <c r="I838">
        <v>-15.9115133104747</v>
      </c>
      <c r="J838">
        <v>1.56683428126478</v>
      </c>
      <c r="K838">
        <v>176.82165924395301</v>
      </c>
      <c r="L838">
        <v>171.43521836728399</v>
      </c>
      <c r="M838">
        <v>40.234729177983702</v>
      </c>
      <c r="N838">
        <v>1.52346311323223</v>
      </c>
      <c r="O838">
        <v>33.015087223008003</v>
      </c>
      <c r="P838">
        <v>34.613248710828998</v>
      </c>
      <c r="Q838">
        <v>4.4586787595643003E-2</v>
      </c>
    </row>
    <row r="839" spans="1:17" x14ac:dyDescent="0.3">
      <c r="A839" t="s">
        <v>1823</v>
      </c>
      <c r="B839" t="s">
        <v>1824</v>
      </c>
      <c r="C839" t="s">
        <v>3139</v>
      </c>
      <c r="D839" t="s">
        <v>292</v>
      </c>
      <c r="E839">
        <v>4307.5303497000004</v>
      </c>
      <c r="F839">
        <v>195.75</v>
      </c>
      <c r="G839">
        <v>3.5170992642103198</v>
      </c>
      <c r="H839">
        <v>-5.7062976512358698</v>
      </c>
      <c r="I839">
        <v>-15.615854294978501</v>
      </c>
      <c r="J839">
        <v>2.2025870909562899</v>
      </c>
      <c r="K839">
        <v>201.36865781757899</v>
      </c>
      <c r="L839">
        <v>190.34805171275201</v>
      </c>
      <c r="M839">
        <v>28.8855376872317</v>
      </c>
      <c r="N839">
        <v>0.71008908788784697</v>
      </c>
      <c r="O839">
        <v>21.507024265644901</v>
      </c>
      <c r="P839">
        <v>42.883211678832097</v>
      </c>
    </row>
    <row r="840" spans="1:17" x14ac:dyDescent="0.3">
      <c r="A840" t="s">
        <v>1825</v>
      </c>
      <c r="B840" t="s">
        <v>1826</v>
      </c>
      <c r="C840" t="s">
        <v>3139</v>
      </c>
      <c r="D840" t="s">
        <v>125</v>
      </c>
      <c r="E840">
        <v>4295.7937197000001</v>
      </c>
      <c r="F840">
        <v>908.2</v>
      </c>
      <c r="G840">
        <v>27.5208396410661</v>
      </c>
      <c r="H840">
        <v>6.0412766920367504</v>
      </c>
      <c r="I840">
        <v>14.3729918355385</v>
      </c>
      <c r="J840">
        <v>-0.93239434793826104</v>
      </c>
      <c r="K840">
        <v>917.60261851529799</v>
      </c>
      <c r="L840">
        <v>811.69659034984397</v>
      </c>
      <c r="M840">
        <v>35.920479690071701</v>
      </c>
      <c r="N840">
        <v>2.5971768725313802</v>
      </c>
      <c r="O840">
        <v>13.8846069147764</v>
      </c>
      <c r="P840">
        <v>57.6325609650264</v>
      </c>
      <c r="Q840">
        <v>-4.2676632610023003E-2</v>
      </c>
    </row>
    <row r="841" spans="1:17" x14ac:dyDescent="0.3">
      <c r="A841" t="s">
        <v>1827</v>
      </c>
      <c r="B841" t="s">
        <v>1828</v>
      </c>
      <c r="C841" t="s">
        <v>3141</v>
      </c>
      <c r="D841" t="s">
        <v>1829</v>
      </c>
      <c r="E841">
        <v>4289.4980860919904</v>
      </c>
      <c r="F841">
        <v>63.49</v>
      </c>
      <c r="G841">
        <v>-26.215870014377401</v>
      </c>
      <c r="H841">
        <v>-7.4364801008833101</v>
      </c>
      <c r="I841">
        <v>-4.12809051253869</v>
      </c>
      <c r="J841">
        <v>1.93356320932272</v>
      </c>
      <c r="K841">
        <v>68.2731208143327</v>
      </c>
      <c r="L841">
        <v>64.981385767688593</v>
      </c>
      <c r="M841">
        <v>25.9562353896609</v>
      </c>
      <c r="N841">
        <v>0.37523899185369602</v>
      </c>
      <c r="O841">
        <v>32.603559615687502</v>
      </c>
      <c r="P841">
        <v>45.619266055045799</v>
      </c>
      <c r="Q841">
        <v>3.9536802227348997E-2</v>
      </c>
    </row>
    <row r="842" spans="1:17" hidden="1" x14ac:dyDescent="0.3">
      <c r="A842" t="s">
        <v>1830</v>
      </c>
      <c r="B842" t="s">
        <v>1831</v>
      </c>
      <c r="C842" t="s">
        <v>3144</v>
      </c>
      <c r="D842" t="s">
        <v>264</v>
      </c>
      <c r="E842">
        <v>4286.0545378500001</v>
      </c>
      <c r="F842">
        <v>1015.5</v>
      </c>
      <c r="G842">
        <v>530.07217578443499</v>
      </c>
      <c r="H842">
        <v>12.2944103852765</v>
      </c>
      <c r="I842">
        <v>78.709424939122201</v>
      </c>
      <c r="J842">
        <v>-2.7655015855710299</v>
      </c>
      <c r="K842">
        <v>922.82959315093501</v>
      </c>
      <c r="L842">
        <v>629.05249040331796</v>
      </c>
      <c r="M842">
        <v>44.427717935866802</v>
      </c>
      <c r="N842">
        <v>0.83938845673776896</v>
      </c>
      <c r="O842">
        <v>16.100443131462299</v>
      </c>
      <c r="P842">
        <v>601.07007248878097</v>
      </c>
      <c r="Q842">
        <v>0.21086651418038899</v>
      </c>
    </row>
    <row r="843" spans="1:17" hidden="1" x14ac:dyDescent="0.3">
      <c r="A843" t="s">
        <v>1832</v>
      </c>
      <c r="B843" t="s">
        <v>1833</v>
      </c>
      <c r="C843" t="s">
        <v>3144</v>
      </c>
      <c r="D843" t="s">
        <v>398</v>
      </c>
      <c r="E843">
        <v>4284.881137763</v>
      </c>
      <c r="F843">
        <v>115.21</v>
      </c>
      <c r="G843">
        <v>-46.555578162659799</v>
      </c>
      <c r="H843">
        <v>-3.29101041111368</v>
      </c>
      <c r="I843">
        <v>-19.884340091475401</v>
      </c>
      <c r="J843">
        <v>-0.38839469430909901</v>
      </c>
      <c r="K843">
        <v>120.19108779858099</v>
      </c>
      <c r="L843">
        <v>125.538020536213</v>
      </c>
      <c r="M843">
        <v>26.867776946852999</v>
      </c>
      <c r="N843">
        <v>0.78798754208509103</v>
      </c>
      <c r="O843">
        <v>33.321760263865997</v>
      </c>
      <c r="P843">
        <v>5.9402298850574597</v>
      </c>
    </row>
    <row r="844" spans="1:17" hidden="1" x14ac:dyDescent="0.3">
      <c r="A844" t="s">
        <v>1834</v>
      </c>
      <c r="B844" t="s">
        <v>1835</v>
      </c>
      <c r="C844" t="s">
        <v>3144</v>
      </c>
      <c r="D844" t="s">
        <v>284</v>
      </c>
      <c r="E844">
        <v>4258.9544541599998</v>
      </c>
      <c r="F844">
        <v>804.3</v>
      </c>
      <c r="G844">
        <v>12.0208507276626</v>
      </c>
      <c r="H844">
        <v>-6.1348035439692001</v>
      </c>
      <c r="I844">
        <v>19.242341961402602</v>
      </c>
      <c r="J844">
        <v>1.9416332771913301</v>
      </c>
      <c r="K844">
        <v>815.12161378133499</v>
      </c>
      <c r="L844">
        <v>706.17916220511302</v>
      </c>
      <c r="M844">
        <v>32.9528580286647</v>
      </c>
      <c r="N844">
        <v>0.18038996704878699</v>
      </c>
      <c r="O844">
        <v>15.7963446475196</v>
      </c>
      <c r="P844">
        <v>58.701657458563503</v>
      </c>
      <c r="Q844">
        <v>-7.4808160820291E-2</v>
      </c>
    </row>
    <row r="845" spans="1:17" hidden="1" x14ac:dyDescent="0.3">
      <c r="A845" t="s">
        <v>1836</v>
      </c>
      <c r="B845" t="s">
        <v>1837</v>
      </c>
      <c r="C845" t="s">
        <v>3144</v>
      </c>
      <c r="D845" t="s">
        <v>469</v>
      </c>
      <c r="E845">
        <v>4238.3273191400003</v>
      </c>
      <c r="F845">
        <v>924.2</v>
      </c>
      <c r="G845">
        <v>50.138174941204603</v>
      </c>
      <c r="H845">
        <v>-10.731477811864799</v>
      </c>
      <c r="I845">
        <v>40.952938391961098</v>
      </c>
      <c r="J845">
        <v>5.6433597765343499</v>
      </c>
      <c r="K845">
        <v>908.85976044312702</v>
      </c>
      <c r="L845">
        <v>741.87749164140098</v>
      </c>
      <c r="M845">
        <v>55.698453558412602</v>
      </c>
      <c r="N845">
        <v>0.41212576107469101</v>
      </c>
      <c r="O845">
        <v>18.480848301233401</v>
      </c>
      <c r="P845">
        <v>83.792383414537099</v>
      </c>
      <c r="Q845">
        <v>0.165793136242919</v>
      </c>
    </row>
    <row r="846" spans="1:17" hidden="1" x14ac:dyDescent="0.3">
      <c r="A846" t="s">
        <v>1838</v>
      </c>
      <c r="B846" t="s">
        <v>1839</v>
      </c>
      <c r="C846" t="s">
        <v>3144</v>
      </c>
      <c r="D846" t="s">
        <v>1840</v>
      </c>
      <c r="E846">
        <v>4229.2881755519902</v>
      </c>
      <c r="F846">
        <v>141.02000000000001</v>
      </c>
      <c r="G846">
        <v>25.502737603628798</v>
      </c>
      <c r="H846">
        <v>2.9418608505234101</v>
      </c>
      <c r="I846">
        <v>17.6817289548265</v>
      </c>
      <c r="J846">
        <v>5.9512590240419199</v>
      </c>
      <c r="K846">
        <v>138.704624011704</v>
      </c>
      <c r="L846">
        <v>122.077312293522</v>
      </c>
      <c r="M846">
        <v>49.993360844728002</v>
      </c>
      <c r="N846">
        <v>0.30840052784349098</v>
      </c>
      <c r="O846">
        <v>16.2955609133456</v>
      </c>
      <c r="P846">
        <v>70.108564535585003</v>
      </c>
      <c r="Q846">
        <v>6.7849083133922003E-2</v>
      </c>
    </row>
    <row r="847" spans="1:17" hidden="1" x14ac:dyDescent="0.3">
      <c r="A847" t="s">
        <v>1841</v>
      </c>
      <c r="B847" t="s">
        <v>1842</v>
      </c>
      <c r="C847" t="s">
        <v>3144</v>
      </c>
      <c r="D847" t="s">
        <v>51</v>
      </c>
      <c r="E847">
        <v>4220.3385137499999</v>
      </c>
      <c r="F847">
        <v>737.5</v>
      </c>
      <c r="G847">
        <v>7.5191630344873301</v>
      </c>
      <c r="H847">
        <v>10.372604866957101</v>
      </c>
      <c r="I847">
        <v>46.330431978642999</v>
      </c>
      <c r="J847">
        <v>3.8234295304141002</v>
      </c>
      <c r="K847">
        <v>701.58511357085399</v>
      </c>
      <c r="M847">
        <v>35.687429541766299</v>
      </c>
      <c r="N847">
        <v>0.38283136989225702</v>
      </c>
      <c r="O847">
        <v>14.108474576271099</v>
      </c>
      <c r="P847">
        <v>75.032633202800497</v>
      </c>
    </row>
    <row r="848" spans="1:17" hidden="1" x14ac:dyDescent="0.3">
      <c r="A848" t="s">
        <v>1843</v>
      </c>
      <c r="B848" t="s">
        <v>1844</v>
      </c>
      <c r="C848" t="s">
        <v>3144</v>
      </c>
      <c r="D848" t="s">
        <v>1025</v>
      </c>
      <c r="E848">
        <v>4191.77813298</v>
      </c>
      <c r="F848">
        <v>178.35</v>
      </c>
      <c r="G848">
        <v>61.605919226944799</v>
      </c>
      <c r="H848">
        <v>5.34642560810265</v>
      </c>
      <c r="I848">
        <v>48.951981139276299</v>
      </c>
      <c r="J848">
        <v>7.80015881118468</v>
      </c>
      <c r="K848">
        <v>176.25501102616499</v>
      </c>
      <c r="L848">
        <v>145.797500436901</v>
      </c>
      <c r="M848">
        <v>49.6430473452602</v>
      </c>
      <c r="N848">
        <v>0.76043142081470505</v>
      </c>
      <c r="O848">
        <v>25.483599663582801</v>
      </c>
      <c r="P848">
        <v>112.153053132434</v>
      </c>
    </row>
    <row r="849" spans="1:17" x14ac:dyDescent="0.3">
      <c r="A849" t="s">
        <v>1845</v>
      </c>
      <c r="B849" t="s">
        <v>1846</v>
      </c>
      <c r="C849" t="s">
        <v>3141</v>
      </c>
      <c r="D849" t="s">
        <v>106</v>
      </c>
      <c r="E849">
        <v>4182.3665416399999</v>
      </c>
      <c r="F849">
        <v>1072.4000000000001</v>
      </c>
      <c r="G849">
        <v>21.473299791240901</v>
      </c>
      <c r="H849">
        <v>-11.6953475077124</v>
      </c>
      <c r="I849">
        <v>40.7298393403522</v>
      </c>
      <c r="J849">
        <v>6.8633877106555099</v>
      </c>
      <c r="K849">
        <v>1170.09954161361</v>
      </c>
      <c r="L849">
        <v>1009.47718148043</v>
      </c>
      <c r="M849">
        <v>36.009349763517498</v>
      </c>
      <c r="N849">
        <v>0.25914593000265501</v>
      </c>
      <c r="O849">
        <v>48.517344274524397</v>
      </c>
      <c r="P849">
        <v>75.8032786885246</v>
      </c>
      <c r="Q849">
        <v>5.0242391637294999E-2</v>
      </c>
    </row>
    <row r="850" spans="1:17" hidden="1" x14ac:dyDescent="0.3">
      <c r="A850" t="s">
        <v>1847</v>
      </c>
      <c r="B850" t="s">
        <v>1848</v>
      </c>
      <c r="C850" t="s">
        <v>3144</v>
      </c>
      <c r="D850" t="s">
        <v>482</v>
      </c>
      <c r="E850">
        <v>4179.6160861949902</v>
      </c>
      <c r="F850">
        <v>301.95</v>
      </c>
      <c r="G850">
        <v>68.780268667897005</v>
      </c>
      <c r="H850">
        <v>19.855323356166799</v>
      </c>
      <c r="I850">
        <v>30.0274462254302</v>
      </c>
      <c r="J850">
        <v>-1.79417269178261</v>
      </c>
      <c r="K850">
        <v>250.38953588085201</v>
      </c>
      <c r="L850">
        <v>206.49520867885499</v>
      </c>
      <c r="M850">
        <v>65.780204608549397</v>
      </c>
      <c r="N850">
        <v>2.8232503000582199</v>
      </c>
      <c r="O850">
        <v>7.2594800463652902</v>
      </c>
      <c r="P850">
        <v>134.79782270606501</v>
      </c>
      <c r="Q850">
        <v>6.4834528363917995E-2</v>
      </c>
    </row>
    <row r="851" spans="1:17" hidden="1" x14ac:dyDescent="0.3">
      <c r="A851" t="s">
        <v>1849</v>
      </c>
      <c r="B851" t="s">
        <v>1850</v>
      </c>
      <c r="C851" t="s">
        <v>3144</v>
      </c>
      <c r="D851" t="s">
        <v>271</v>
      </c>
      <c r="E851">
        <v>4162.2411419999999</v>
      </c>
      <c r="F851">
        <v>426.15</v>
      </c>
      <c r="G851">
        <v>17.7189108789028</v>
      </c>
      <c r="H851">
        <v>-5.6629579918594803</v>
      </c>
      <c r="I851">
        <v>8.2092730441241493</v>
      </c>
      <c r="J851">
        <v>4.2005404048783603</v>
      </c>
      <c r="K851">
        <v>441.071472082269</v>
      </c>
      <c r="L851">
        <v>401.33965567317699</v>
      </c>
      <c r="M851">
        <v>44.882633833859899</v>
      </c>
      <c r="N851">
        <v>0.46473276688999399</v>
      </c>
      <c r="O851">
        <v>27.419922562478</v>
      </c>
      <c r="P851">
        <v>54.514140681653302</v>
      </c>
      <c r="Q851">
        <v>0.14525210519732801</v>
      </c>
    </row>
    <row r="852" spans="1:17" x14ac:dyDescent="0.3">
      <c r="A852" t="s">
        <v>1851</v>
      </c>
      <c r="B852" t="s">
        <v>1852</v>
      </c>
      <c r="C852" t="s">
        <v>3143</v>
      </c>
      <c r="D852" t="s">
        <v>276</v>
      </c>
      <c r="E852">
        <v>4148.5313850000002</v>
      </c>
      <c r="F852">
        <v>1339.9</v>
      </c>
      <c r="G852">
        <v>63.000092751401603</v>
      </c>
      <c r="H852">
        <v>4.0010804578819599</v>
      </c>
      <c r="I852">
        <v>45.3170739579556</v>
      </c>
      <c r="J852">
        <v>16.096496929580901</v>
      </c>
      <c r="K852">
        <v>1221.6723833896499</v>
      </c>
      <c r="L852">
        <v>996.83699225628595</v>
      </c>
      <c r="M852">
        <v>62.266884236229302</v>
      </c>
      <c r="N852">
        <v>1.0068205556641401</v>
      </c>
      <c r="O852">
        <v>6.4631688932009697</v>
      </c>
      <c r="P852">
        <v>115.608657172741</v>
      </c>
      <c r="Q852">
        <v>3.0818046793978999E-2</v>
      </c>
    </row>
    <row r="853" spans="1:17" x14ac:dyDescent="0.3">
      <c r="A853" t="s">
        <v>1853</v>
      </c>
      <c r="B853" t="s">
        <v>1854</v>
      </c>
      <c r="C853" t="s">
        <v>3136</v>
      </c>
      <c r="D853" t="s">
        <v>117</v>
      </c>
      <c r="E853">
        <v>4129.5484314719997</v>
      </c>
      <c r="F853">
        <v>229.14</v>
      </c>
      <c r="G853">
        <v>-9.0776266916179509</v>
      </c>
      <c r="H853">
        <v>11.445051018170901</v>
      </c>
      <c r="I853">
        <v>1.4958494264812601</v>
      </c>
      <c r="J853">
        <v>-1.9433813229607999</v>
      </c>
      <c r="K853">
        <v>226.080727079658</v>
      </c>
      <c r="L853">
        <v>215.85197248570501</v>
      </c>
      <c r="M853">
        <v>48.893659460975499</v>
      </c>
      <c r="N853">
        <v>1.0544630013566501</v>
      </c>
      <c r="O853">
        <v>19.992144540455602</v>
      </c>
      <c r="P853">
        <v>44.067903175102103</v>
      </c>
      <c r="Q853">
        <v>9.4745246766290994E-2</v>
      </c>
    </row>
    <row r="854" spans="1:17" hidden="1" x14ac:dyDescent="0.3">
      <c r="A854" t="s">
        <v>1855</v>
      </c>
      <c r="B854" t="s">
        <v>1856</v>
      </c>
      <c r="C854" t="s">
        <v>3144</v>
      </c>
      <c r="D854" t="s">
        <v>54</v>
      </c>
      <c r="E854">
        <v>4113.6770878500001</v>
      </c>
      <c r="F854">
        <v>302.3</v>
      </c>
      <c r="G854">
        <v>46.0886561296536</v>
      </c>
      <c r="H854">
        <v>20.989299712551301</v>
      </c>
      <c r="I854">
        <v>19.620665151297001</v>
      </c>
      <c r="J854">
        <v>2.61204983621493</v>
      </c>
      <c r="K854">
        <v>278.825357820151</v>
      </c>
      <c r="L854">
        <v>237.9036719035</v>
      </c>
      <c r="M854">
        <v>55.397694888575003</v>
      </c>
      <c r="N854">
        <v>1.50243135973155</v>
      </c>
      <c r="O854">
        <v>13.463446907045901</v>
      </c>
      <c r="P854">
        <v>91.936507936507894</v>
      </c>
      <c r="Q854">
        <v>7.9588534186789996E-3</v>
      </c>
    </row>
    <row r="855" spans="1:17" hidden="1" x14ac:dyDescent="0.3">
      <c r="A855" t="s">
        <v>1857</v>
      </c>
      <c r="B855" t="s">
        <v>1858</v>
      </c>
      <c r="C855" t="s">
        <v>3144</v>
      </c>
      <c r="D855" t="s">
        <v>271</v>
      </c>
      <c r="E855">
        <v>4088.0126204849998</v>
      </c>
      <c r="F855">
        <v>4030.35</v>
      </c>
      <c r="G855">
        <v>2.6634536731596201</v>
      </c>
      <c r="H855">
        <v>5.7415493809818798</v>
      </c>
      <c r="I855">
        <v>63.065006153996698</v>
      </c>
      <c r="J855">
        <v>5.6092869414102102</v>
      </c>
      <c r="K855">
        <v>3788.4316292200501</v>
      </c>
      <c r="L855">
        <v>3198.9992452628298</v>
      </c>
      <c r="M855">
        <v>62.067873154038303</v>
      </c>
      <c r="N855">
        <v>0.65423435863021195</v>
      </c>
      <c r="O855">
        <v>5.32584018757675</v>
      </c>
      <c r="P855">
        <v>86.936456400742102</v>
      </c>
      <c r="Q855">
        <v>0.121886774319029</v>
      </c>
    </row>
    <row r="856" spans="1:17" x14ac:dyDescent="0.3">
      <c r="A856" t="s">
        <v>1859</v>
      </c>
      <c r="B856" t="s">
        <v>1860</v>
      </c>
      <c r="C856" t="s">
        <v>3140</v>
      </c>
      <c r="D856" t="s">
        <v>436</v>
      </c>
      <c r="E856">
        <v>4082.2908272999998</v>
      </c>
      <c r="F856">
        <v>1063.6500000000001</v>
      </c>
      <c r="G856">
        <v>-53.303007505521499</v>
      </c>
      <c r="H856">
        <v>-2.2087240749586798</v>
      </c>
      <c r="I856">
        <v>-13.269773963314201</v>
      </c>
      <c r="J856">
        <v>5.0843316865771904</v>
      </c>
      <c r="K856">
        <v>1114.8662347432401</v>
      </c>
      <c r="L856">
        <v>1184.8586496887699</v>
      </c>
      <c r="M856">
        <v>37.368767904351998</v>
      </c>
      <c r="N856">
        <v>1.2136703180128401</v>
      </c>
      <c r="O856">
        <v>38.668735016217703</v>
      </c>
      <c r="P856">
        <v>6.59417748158541</v>
      </c>
      <c r="Q856">
        <v>-8.0089426037757996E-2</v>
      </c>
    </row>
    <row r="857" spans="1:17" x14ac:dyDescent="0.3">
      <c r="A857" t="s">
        <v>1861</v>
      </c>
      <c r="B857" t="s">
        <v>1862</v>
      </c>
      <c r="C857" t="s">
        <v>3129</v>
      </c>
      <c r="D857" t="s">
        <v>54</v>
      </c>
      <c r="E857">
        <v>4064.393208</v>
      </c>
      <c r="F857">
        <v>570</v>
      </c>
      <c r="G857">
        <v>-59.396620788985302</v>
      </c>
      <c r="H857">
        <v>-6.1510394081715898</v>
      </c>
      <c r="I857">
        <v>-47.8125199325209</v>
      </c>
      <c r="J857">
        <v>0.450013879215651</v>
      </c>
      <c r="K857">
        <v>624.71476649439796</v>
      </c>
      <c r="L857">
        <v>742.953280009271</v>
      </c>
      <c r="M857">
        <v>21.049791302446099</v>
      </c>
      <c r="N857">
        <v>1.06743133954095</v>
      </c>
      <c r="O857">
        <v>118.105263157894</v>
      </c>
      <c r="P857">
        <v>2.5364274150027</v>
      </c>
      <c r="Q857">
        <v>-1.496117212192E-3</v>
      </c>
    </row>
    <row r="858" spans="1:17" hidden="1" x14ac:dyDescent="0.3">
      <c r="A858" t="s">
        <v>1863</v>
      </c>
      <c r="B858" t="s">
        <v>1864</v>
      </c>
      <c r="C858" t="s">
        <v>3144</v>
      </c>
      <c r="D858" t="s">
        <v>1060</v>
      </c>
      <c r="E858">
        <v>4060.8879999999999</v>
      </c>
      <c r="F858">
        <v>118</v>
      </c>
      <c r="G858">
        <v>-26.977607789557599</v>
      </c>
      <c r="K858">
        <v>104.378999999999</v>
      </c>
      <c r="M858">
        <v>99.990560428137201</v>
      </c>
      <c r="N858">
        <v>1</v>
      </c>
      <c r="O858">
        <v>0</v>
      </c>
      <c r="P858">
        <v>5.3571428571428603</v>
      </c>
    </row>
    <row r="859" spans="1:17" hidden="1" x14ac:dyDescent="0.3">
      <c r="A859" t="s">
        <v>1865</v>
      </c>
      <c r="B859" t="s">
        <v>1866</v>
      </c>
      <c r="C859" t="s">
        <v>3144</v>
      </c>
      <c r="D859" t="s">
        <v>469</v>
      </c>
      <c r="E859">
        <v>4038.6064989749998</v>
      </c>
      <c r="F859">
        <v>655.35</v>
      </c>
      <c r="G859">
        <v>-35.046868978898601</v>
      </c>
      <c r="H859">
        <v>5.8436788668605404</v>
      </c>
      <c r="I859">
        <v>-22.2426422238747</v>
      </c>
      <c r="J859">
        <v>0.33594858277295297</v>
      </c>
      <c r="K859">
        <v>653.32343730279194</v>
      </c>
      <c r="L859">
        <v>674.07227100171303</v>
      </c>
      <c r="M859">
        <v>47.096376561155601</v>
      </c>
      <c r="N859">
        <v>0.96863105732838695</v>
      </c>
      <c r="O859">
        <v>26.260776684214498</v>
      </c>
      <c r="P859">
        <v>9.9303866476557907</v>
      </c>
      <c r="Q859">
        <v>0.123306027256221</v>
      </c>
    </row>
    <row r="860" spans="1:17" x14ac:dyDescent="0.3">
      <c r="A860" t="s">
        <v>1867</v>
      </c>
      <c r="B860" t="s">
        <v>1868</v>
      </c>
      <c r="C860" t="s">
        <v>3147</v>
      </c>
      <c r="D860" t="s">
        <v>634</v>
      </c>
      <c r="E860">
        <v>4018.4155627199998</v>
      </c>
      <c r="F860">
        <v>608.4</v>
      </c>
      <c r="G860">
        <v>-42.647997488625997</v>
      </c>
      <c r="H860">
        <v>1.06117175728632</v>
      </c>
      <c r="I860">
        <v>-14.769243845658099</v>
      </c>
      <c r="J860">
        <v>1.9107273799994799</v>
      </c>
      <c r="K860">
        <v>619.07527416360699</v>
      </c>
      <c r="L860">
        <v>631.92646715025103</v>
      </c>
      <c r="M860">
        <v>42.264241139633299</v>
      </c>
      <c r="N860">
        <v>0.92984410745377899</v>
      </c>
      <c r="O860">
        <v>33.9579224194608</v>
      </c>
      <c r="P860">
        <v>10.2973168963016</v>
      </c>
      <c r="Q860">
        <v>8.7832029153763994E-2</v>
      </c>
    </row>
    <row r="861" spans="1:17" hidden="1" x14ac:dyDescent="0.3">
      <c r="A861" t="s">
        <v>1869</v>
      </c>
      <c r="B861" t="s">
        <v>1870</v>
      </c>
      <c r="C861" t="s">
        <v>3144</v>
      </c>
      <c r="D861" t="s">
        <v>48</v>
      </c>
      <c r="E861">
        <v>4000.8189689999999</v>
      </c>
      <c r="F861">
        <v>2085.65</v>
      </c>
      <c r="G861">
        <v>508.04073634321497</v>
      </c>
      <c r="H861">
        <v>-4.1218136579259896</v>
      </c>
      <c r="I861">
        <v>141.687080782126</v>
      </c>
      <c r="J861">
        <v>-5.7812088592679098E-2</v>
      </c>
      <c r="K861">
        <v>2138.6967451075402</v>
      </c>
      <c r="L861">
        <v>1597.81313315683</v>
      </c>
      <c r="M861">
        <v>44.0214479386702</v>
      </c>
      <c r="N861">
        <v>0.67194803360869804</v>
      </c>
      <c r="O861">
        <v>43.072902931939602</v>
      </c>
      <c r="P861">
        <v>619.18965517241304</v>
      </c>
    </row>
    <row r="862" spans="1:17" hidden="1" x14ac:dyDescent="0.3">
      <c r="A862" t="s">
        <v>1871</v>
      </c>
      <c r="B862" t="s">
        <v>1872</v>
      </c>
      <c r="C862" t="s">
        <v>3144</v>
      </c>
      <c r="D862" t="s">
        <v>217</v>
      </c>
      <c r="E862">
        <v>3998.9029626000001</v>
      </c>
      <c r="F862">
        <v>179.4</v>
      </c>
      <c r="G862">
        <v>107.817700554951</v>
      </c>
      <c r="H862">
        <v>31.509164673461001</v>
      </c>
      <c r="I862">
        <v>79.342200699584097</v>
      </c>
      <c r="J862">
        <v>2.8831412445446101</v>
      </c>
      <c r="K862">
        <v>152.88170571092101</v>
      </c>
      <c r="L862">
        <v>110.917778028719</v>
      </c>
      <c r="M862">
        <v>49.242084403328903</v>
      </c>
      <c r="N862">
        <v>0.68856625738203903</v>
      </c>
      <c r="O862">
        <v>14.492753623188401</v>
      </c>
      <c r="P862">
        <v>158.12949640287701</v>
      </c>
      <c r="Q862">
        <v>0.29102961168750702</v>
      </c>
    </row>
    <row r="863" spans="1:17" hidden="1" x14ac:dyDescent="0.3">
      <c r="A863" t="s">
        <v>1873</v>
      </c>
      <c r="B863" t="s">
        <v>1874</v>
      </c>
      <c r="C863" t="s">
        <v>3144</v>
      </c>
      <c r="D863" t="s">
        <v>403</v>
      </c>
      <c r="E863">
        <v>3991.78555069</v>
      </c>
      <c r="F863">
        <v>270.55</v>
      </c>
      <c r="G863">
        <v>106.25266157423999</v>
      </c>
      <c r="H863">
        <v>1.67559418989057</v>
      </c>
      <c r="I863">
        <v>121.327612304635</v>
      </c>
      <c r="J863">
        <v>-1.8998790107822201</v>
      </c>
      <c r="K863">
        <v>247.83263584797899</v>
      </c>
      <c r="L863">
        <v>180.09781067223199</v>
      </c>
      <c r="M863">
        <v>45.316167790141002</v>
      </c>
      <c r="N863">
        <v>0.46973531951466002</v>
      </c>
      <c r="O863">
        <v>24.819811495102499</v>
      </c>
      <c r="P863">
        <v>184.78947368421001</v>
      </c>
      <c r="Q863">
        <v>0.15420502221461199</v>
      </c>
    </row>
    <row r="864" spans="1:17" x14ac:dyDescent="0.3">
      <c r="A864" t="s">
        <v>1875</v>
      </c>
      <c r="B864" t="s">
        <v>1876</v>
      </c>
      <c r="C864" t="s">
        <v>3141</v>
      </c>
      <c r="D864" t="s">
        <v>271</v>
      </c>
      <c r="E864">
        <v>3956.8365937199901</v>
      </c>
      <c r="F864">
        <v>170.2</v>
      </c>
      <c r="G864">
        <v>-2.6276716465180199</v>
      </c>
      <c r="H864">
        <v>10.1522755110521</v>
      </c>
      <c r="I864">
        <v>12.498374232927601</v>
      </c>
      <c r="J864">
        <v>6.01258459295435</v>
      </c>
      <c r="K864">
        <v>170.05420042947401</v>
      </c>
      <c r="L864">
        <v>153.65770843948499</v>
      </c>
      <c r="M864">
        <v>37.777622369537603</v>
      </c>
      <c r="N864">
        <v>0.55492026668262096</v>
      </c>
      <c r="O864">
        <v>13.219741480611001</v>
      </c>
      <c r="P864">
        <v>51.896474788040997</v>
      </c>
      <c r="Q864">
        <v>1.7469884754272001E-2</v>
      </c>
    </row>
    <row r="865" spans="1:17" hidden="1" x14ac:dyDescent="0.3">
      <c r="A865" t="s">
        <v>1877</v>
      </c>
      <c r="B865" t="s">
        <v>1878</v>
      </c>
      <c r="C865" t="s">
        <v>3144</v>
      </c>
      <c r="D865" t="s">
        <v>562</v>
      </c>
      <c r="E865">
        <v>3950.1885536760001</v>
      </c>
      <c r="F865">
        <v>148.72571428571399</v>
      </c>
      <c r="G865">
        <v>186.52726191299499</v>
      </c>
      <c r="H865">
        <v>3.6657213062094902</v>
      </c>
      <c r="I865">
        <v>87.310755241387</v>
      </c>
      <c r="J865">
        <v>9.7651784141277407</v>
      </c>
      <c r="K865">
        <v>125.797484894582</v>
      </c>
      <c r="L865">
        <v>94.637757279126006</v>
      </c>
      <c r="M865">
        <v>61.681410213799602</v>
      </c>
      <c r="N865">
        <v>0.43823693423842403</v>
      </c>
      <c r="O865">
        <v>7.1558300036324001</v>
      </c>
      <c r="P865">
        <v>222.6171875</v>
      </c>
      <c r="Q865">
        <v>7.3644296067104001E-2</v>
      </c>
    </row>
    <row r="866" spans="1:17" hidden="1" x14ac:dyDescent="0.3">
      <c r="A866" t="s">
        <v>1879</v>
      </c>
      <c r="B866" t="s">
        <v>1880</v>
      </c>
      <c r="C866" t="s">
        <v>3144</v>
      </c>
      <c r="D866" t="s">
        <v>276</v>
      </c>
      <c r="E866">
        <v>3931.1767452099998</v>
      </c>
      <c r="F866">
        <v>3246.1</v>
      </c>
      <c r="G866">
        <v>13.9526159581598</v>
      </c>
      <c r="H866">
        <v>-6.7915180247252103</v>
      </c>
      <c r="I866">
        <v>60.7704307854085</v>
      </c>
      <c r="J866">
        <v>1.5231290716900701</v>
      </c>
      <c r="K866">
        <v>3140.4263918220699</v>
      </c>
      <c r="L866">
        <v>2524.78195919268</v>
      </c>
      <c r="M866">
        <v>39.327676240735997</v>
      </c>
      <c r="N866">
        <v>0.34388474011638798</v>
      </c>
      <c r="O866">
        <v>15.0442068944271</v>
      </c>
      <c r="P866">
        <v>115.165876777251</v>
      </c>
      <c r="Q866">
        <v>0.117830448091109</v>
      </c>
    </row>
    <row r="867" spans="1:17" hidden="1" x14ac:dyDescent="0.3">
      <c r="A867" t="s">
        <v>1881</v>
      </c>
      <c r="B867" t="s">
        <v>1882</v>
      </c>
      <c r="C867" t="s">
        <v>3144</v>
      </c>
      <c r="D867" t="s">
        <v>51</v>
      </c>
      <c r="E867">
        <v>3927.9030680000001</v>
      </c>
      <c r="F867">
        <v>1580</v>
      </c>
      <c r="G867">
        <v>163.72537884883801</v>
      </c>
      <c r="H867">
        <v>15.582573389874</v>
      </c>
      <c r="I867">
        <v>59.458223484715397</v>
      </c>
      <c r="J867">
        <v>8.6667111648924795</v>
      </c>
      <c r="K867">
        <v>1377.4690307108699</v>
      </c>
      <c r="L867">
        <v>1063.7212020100801</v>
      </c>
      <c r="M867">
        <v>65.452445901420504</v>
      </c>
      <c r="N867">
        <v>1.0235355106272599</v>
      </c>
      <c r="O867">
        <v>4.1139240506329102</v>
      </c>
      <c r="P867">
        <v>218.47704367301199</v>
      </c>
      <c r="Q867">
        <v>0.23728468432098301</v>
      </c>
    </row>
    <row r="868" spans="1:17" hidden="1" x14ac:dyDescent="0.3">
      <c r="A868" t="s">
        <v>1883</v>
      </c>
      <c r="B868" t="s">
        <v>1884</v>
      </c>
      <c r="C868" t="s">
        <v>3144</v>
      </c>
      <c r="D868" t="s">
        <v>103</v>
      </c>
      <c r="E868">
        <v>3888.4292384400001</v>
      </c>
      <c r="F868">
        <v>1032.3</v>
      </c>
      <c r="G868">
        <v>42.039240055127301</v>
      </c>
      <c r="H868">
        <v>27.6102442584898</v>
      </c>
      <c r="I868">
        <v>10.838340708846101</v>
      </c>
      <c r="J868">
        <v>1.5509566665855099</v>
      </c>
      <c r="K868">
        <v>846.10634654104797</v>
      </c>
      <c r="L868">
        <v>779.45626170633204</v>
      </c>
      <c r="M868">
        <v>72.483839971602706</v>
      </c>
      <c r="N868">
        <v>3.60169205189991</v>
      </c>
      <c r="O868">
        <v>6.0738157512351103</v>
      </c>
      <c r="P868">
        <v>92.180955040491398</v>
      </c>
      <c r="Q868">
        <v>8.7945322302333997E-2</v>
      </c>
    </row>
    <row r="869" spans="1:17" hidden="1" x14ac:dyDescent="0.3">
      <c r="A869" t="s">
        <v>1885</v>
      </c>
      <c r="B869" t="s">
        <v>1886</v>
      </c>
      <c r="C869" t="s">
        <v>3144</v>
      </c>
      <c r="D869" t="s">
        <v>284</v>
      </c>
      <c r="E869">
        <v>3881.8931849999999</v>
      </c>
      <c r="F869">
        <v>423.45</v>
      </c>
      <c r="G869">
        <v>115.925637295005</v>
      </c>
      <c r="H869">
        <v>-1.5753428281697399</v>
      </c>
      <c r="I869">
        <v>92.772123205403105</v>
      </c>
      <c r="J869">
        <v>4.6584302073005102</v>
      </c>
      <c r="K869">
        <v>391.700026722524</v>
      </c>
      <c r="L869">
        <v>280.04059631172203</v>
      </c>
      <c r="M869">
        <v>37.963755610848096</v>
      </c>
      <c r="N869">
        <v>0.41664355406777398</v>
      </c>
      <c r="O869">
        <v>14.299208879442601</v>
      </c>
      <c r="P869">
        <v>184.194630872483</v>
      </c>
      <c r="Q869">
        <v>0.16207862302279599</v>
      </c>
    </row>
    <row r="870" spans="1:17" x14ac:dyDescent="0.3">
      <c r="A870" t="s">
        <v>1887</v>
      </c>
      <c r="B870" t="s">
        <v>1888</v>
      </c>
      <c r="C870" t="s">
        <v>3131</v>
      </c>
      <c r="D870" t="s">
        <v>233</v>
      </c>
      <c r="E870">
        <v>3851.5770694150001</v>
      </c>
      <c r="F870">
        <v>456.35</v>
      </c>
      <c r="G870">
        <v>-32.099290174444697</v>
      </c>
      <c r="H870">
        <v>-5.0314499444791396</v>
      </c>
      <c r="I870">
        <v>-28.603433194540401</v>
      </c>
      <c r="J870">
        <v>-1.1477664433757999</v>
      </c>
      <c r="K870">
        <v>484.48717096401799</v>
      </c>
      <c r="L870">
        <v>499.37641177801601</v>
      </c>
      <c r="M870">
        <v>22.581663108596601</v>
      </c>
      <c r="N870">
        <v>1.4574829043309301</v>
      </c>
      <c r="O870">
        <v>53.171907527117298</v>
      </c>
      <c r="P870">
        <v>2.0917225950782998</v>
      </c>
    </row>
    <row r="871" spans="1:17" hidden="1" x14ac:dyDescent="0.3">
      <c r="A871" t="s">
        <v>1889</v>
      </c>
      <c r="B871" t="s">
        <v>1890</v>
      </c>
      <c r="C871" t="s">
        <v>3144</v>
      </c>
      <c r="D871" t="s">
        <v>1582</v>
      </c>
      <c r="E871">
        <v>3822.84</v>
      </c>
      <c r="F871">
        <v>344.4</v>
      </c>
      <c r="G871">
        <v>-48.7852820937212</v>
      </c>
      <c r="H871">
        <v>6.9844632139298701</v>
      </c>
      <c r="I871">
        <v>-6.8190263191287697</v>
      </c>
      <c r="J871">
        <v>-0.219009293089799</v>
      </c>
      <c r="K871">
        <v>343.94682348802098</v>
      </c>
      <c r="L871">
        <v>344.41070385638</v>
      </c>
      <c r="M871">
        <v>35.727449008133298</v>
      </c>
      <c r="N871">
        <v>0.61803900025412595</v>
      </c>
      <c r="O871">
        <v>35.511033681765397</v>
      </c>
      <c r="P871">
        <v>18.595041322314</v>
      </c>
      <c r="Q871">
        <v>-6.1952683001560002E-3</v>
      </c>
    </row>
    <row r="872" spans="1:17" hidden="1" x14ac:dyDescent="0.3">
      <c r="A872" t="s">
        <v>1891</v>
      </c>
      <c r="B872" t="s">
        <v>1892</v>
      </c>
      <c r="C872" t="s">
        <v>3144</v>
      </c>
      <c r="D872" t="s">
        <v>496</v>
      </c>
      <c r="E872">
        <v>3814.9995766000002</v>
      </c>
      <c r="F872">
        <v>4415.75</v>
      </c>
      <c r="G872">
        <v>-12.280274023473799</v>
      </c>
      <c r="H872">
        <v>6.1216618776099203</v>
      </c>
      <c r="I872">
        <v>22.954751829128099</v>
      </c>
      <c r="J872">
        <v>0.50729528624992604</v>
      </c>
      <c r="K872">
        <v>4276.72723757933</v>
      </c>
      <c r="L872">
        <v>3806.8362197735801</v>
      </c>
      <c r="M872">
        <v>40.918055732356699</v>
      </c>
      <c r="N872">
        <v>1.6229349635255701</v>
      </c>
      <c r="O872">
        <v>9.60765441884163</v>
      </c>
      <c r="P872">
        <v>47.3685088773194</v>
      </c>
      <c r="Q872">
        <v>2.0090669956885999E-2</v>
      </c>
    </row>
    <row r="873" spans="1:17" hidden="1" x14ac:dyDescent="0.3">
      <c r="A873" t="s">
        <v>1893</v>
      </c>
      <c r="B873" t="s">
        <v>1894</v>
      </c>
      <c r="C873" t="s">
        <v>3144</v>
      </c>
      <c r="D873" t="s">
        <v>51</v>
      </c>
      <c r="E873">
        <v>3808.53967788</v>
      </c>
      <c r="F873">
        <v>379.8</v>
      </c>
      <c r="G873">
        <v>4.88953109966819</v>
      </c>
      <c r="H873">
        <v>-0.35481830699045802</v>
      </c>
      <c r="I873">
        <v>13.748411832889801</v>
      </c>
      <c r="J873">
        <v>2.8409735689496198</v>
      </c>
      <c r="K873">
        <v>381.438436799486</v>
      </c>
      <c r="L873">
        <v>341.97733833081099</v>
      </c>
      <c r="M873">
        <v>34.4177868869414</v>
      </c>
      <c r="N873">
        <v>0.56431214118832895</v>
      </c>
      <c r="O873">
        <v>14.2706687730384</v>
      </c>
      <c r="P873">
        <v>60.0168527491047</v>
      </c>
      <c r="Q873">
        <v>6.8335474479002997E-2</v>
      </c>
    </row>
    <row r="874" spans="1:17" x14ac:dyDescent="0.3">
      <c r="A874" t="s">
        <v>1895</v>
      </c>
      <c r="B874" t="s">
        <v>1896</v>
      </c>
      <c r="C874" t="s">
        <v>3141</v>
      </c>
      <c r="D874" t="s">
        <v>117</v>
      </c>
      <c r="E874">
        <v>3795.6886211999999</v>
      </c>
      <c r="F874">
        <v>867.4</v>
      </c>
      <c r="G874">
        <v>35.237018218171798</v>
      </c>
      <c r="H874">
        <v>16.310086562264399</v>
      </c>
      <c r="I874">
        <v>-15.194769301289099</v>
      </c>
      <c r="J874">
        <v>5.7354611146176104</v>
      </c>
      <c r="K874">
        <v>835.06342692171199</v>
      </c>
      <c r="L874">
        <v>778.53513949336605</v>
      </c>
      <c r="M874">
        <v>66.883255995573293</v>
      </c>
      <c r="N874">
        <v>0.72677324328181903</v>
      </c>
      <c r="O874">
        <v>24.8558911690108</v>
      </c>
      <c r="P874">
        <v>104.81700118063701</v>
      </c>
      <c r="Q874">
        <v>8.8649197134598998E-2</v>
      </c>
    </row>
    <row r="875" spans="1:17" x14ac:dyDescent="0.3">
      <c r="A875" t="s">
        <v>1897</v>
      </c>
      <c r="B875" t="s">
        <v>1898</v>
      </c>
      <c r="C875" t="s">
        <v>3136</v>
      </c>
      <c r="D875" t="s">
        <v>117</v>
      </c>
      <c r="E875">
        <v>3794.8620455099999</v>
      </c>
      <c r="F875">
        <v>703.35</v>
      </c>
      <c r="G875">
        <v>42.8261167352059</v>
      </c>
      <c r="H875">
        <v>7.9813252529031899</v>
      </c>
      <c r="I875">
        <v>-14.8927296880399</v>
      </c>
      <c r="J875">
        <v>8.3207917019350806</v>
      </c>
      <c r="K875">
        <v>680.94557275805698</v>
      </c>
      <c r="L875">
        <v>640.09171487178605</v>
      </c>
      <c r="M875">
        <v>66.438443388206494</v>
      </c>
      <c r="N875">
        <v>1.8039978841720099</v>
      </c>
      <c r="O875">
        <v>25.115518589606801</v>
      </c>
      <c r="P875">
        <v>81.626856036152304</v>
      </c>
      <c r="Q875">
        <v>6.2863616307794995E-2</v>
      </c>
    </row>
    <row r="876" spans="1:17" hidden="1" x14ac:dyDescent="0.3">
      <c r="A876" t="s">
        <v>1899</v>
      </c>
      <c r="B876" t="s">
        <v>1900</v>
      </c>
      <c r="C876" t="s">
        <v>3144</v>
      </c>
      <c r="D876" t="s">
        <v>190</v>
      </c>
      <c r="E876">
        <v>3791.953917675</v>
      </c>
      <c r="F876">
        <v>556.35</v>
      </c>
      <c r="G876">
        <v>22.603666300076899</v>
      </c>
      <c r="H876">
        <v>8.6008303117866394</v>
      </c>
      <c r="I876">
        <v>2.27518737272365</v>
      </c>
      <c r="J876">
        <v>2.16959459642707</v>
      </c>
      <c r="K876">
        <v>548.12248659807506</v>
      </c>
      <c r="L876">
        <v>492.14899175424802</v>
      </c>
      <c r="M876">
        <v>44.939328996042498</v>
      </c>
      <c r="N876">
        <v>1.38681798302286</v>
      </c>
      <c r="O876">
        <v>9.6342230610227499</v>
      </c>
      <c r="P876">
        <v>67.398826538287906</v>
      </c>
      <c r="Q876">
        <v>0.145317444781734</v>
      </c>
    </row>
    <row r="877" spans="1:17" hidden="1" x14ac:dyDescent="0.3">
      <c r="A877" t="s">
        <v>1901</v>
      </c>
      <c r="B877" t="s">
        <v>1902</v>
      </c>
      <c r="C877" t="s">
        <v>3144</v>
      </c>
      <c r="D877" t="s">
        <v>276</v>
      </c>
      <c r="E877">
        <v>3791.048147425</v>
      </c>
      <c r="F877">
        <v>552.95000000000005</v>
      </c>
      <c r="G877">
        <v>46.171752065619103</v>
      </c>
      <c r="H877">
        <v>-7.2378976340490002</v>
      </c>
      <c r="I877">
        <v>3.8069808934731002</v>
      </c>
      <c r="J877">
        <v>2.1157319951889701</v>
      </c>
      <c r="K877">
        <v>576.68107075511898</v>
      </c>
      <c r="L877">
        <v>509.72613493836599</v>
      </c>
      <c r="M877">
        <v>31.480030432648199</v>
      </c>
      <c r="N877">
        <v>0.30606635047019198</v>
      </c>
      <c r="O877">
        <v>18.455556560267599</v>
      </c>
      <c r="P877">
        <v>76.661341853035097</v>
      </c>
      <c r="Q877">
        <v>6.1301067200204999E-2</v>
      </c>
    </row>
    <row r="878" spans="1:17" x14ac:dyDescent="0.3">
      <c r="A878" t="s">
        <v>1903</v>
      </c>
      <c r="B878" t="s">
        <v>1904</v>
      </c>
      <c r="C878" t="s">
        <v>3128</v>
      </c>
      <c r="D878" t="s">
        <v>287</v>
      </c>
      <c r="E878">
        <v>3778.6046264400002</v>
      </c>
      <c r="F878">
        <v>1384.1</v>
      </c>
      <c r="G878">
        <v>40.235151630805397</v>
      </c>
      <c r="H878">
        <v>1.7793914968925399</v>
      </c>
      <c r="I878">
        <v>-7.6891343672891397</v>
      </c>
      <c r="J878">
        <v>4.3648371654460902</v>
      </c>
      <c r="K878">
        <v>1372.7938715201101</v>
      </c>
      <c r="L878">
        <v>1251.15060719962</v>
      </c>
      <c r="M878">
        <v>46.581613206531102</v>
      </c>
      <c r="N878">
        <v>0.53375190868463995</v>
      </c>
      <c r="O878">
        <v>2.2324976519037598</v>
      </c>
      <c r="P878">
        <v>76.949629250830895</v>
      </c>
      <c r="Q878">
        <v>9.1108755905451005E-2</v>
      </c>
    </row>
    <row r="879" spans="1:17" hidden="1" x14ac:dyDescent="0.3">
      <c r="A879" t="s">
        <v>1905</v>
      </c>
      <c r="B879" t="s">
        <v>1906</v>
      </c>
      <c r="C879" t="s">
        <v>3144</v>
      </c>
      <c r="D879" t="s">
        <v>496</v>
      </c>
      <c r="E879">
        <v>3764.0699068499998</v>
      </c>
      <c r="F879">
        <v>3098.7</v>
      </c>
      <c r="G879">
        <v>26.594317626690302</v>
      </c>
      <c r="H879">
        <v>-5.1472807473468603</v>
      </c>
      <c r="I879">
        <v>19.847614968036702</v>
      </c>
      <c r="J879">
        <v>1.5638862883115201</v>
      </c>
      <c r="K879">
        <v>3154.1418368703798</v>
      </c>
      <c r="L879">
        <v>2730.3460546351298</v>
      </c>
      <c r="M879">
        <v>24.597994996012901</v>
      </c>
      <c r="N879">
        <v>0.42646088369144902</v>
      </c>
      <c r="O879">
        <v>11.982444250814799</v>
      </c>
      <c r="P879">
        <v>60.837745250700699</v>
      </c>
      <c r="Q879">
        <v>7.0796984186011006E-2</v>
      </c>
    </row>
    <row r="880" spans="1:17" hidden="1" x14ac:dyDescent="0.3">
      <c r="A880" t="s">
        <v>1907</v>
      </c>
      <c r="B880" t="s">
        <v>1908</v>
      </c>
      <c r="C880" t="s">
        <v>3144</v>
      </c>
      <c r="D880" t="s">
        <v>51</v>
      </c>
      <c r="E880">
        <v>3762.5706004499998</v>
      </c>
      <c r="F880">
        <v>345.3</v>
      </c>
      <c r="G880">
        <v>125.08334909052</v>
      </c>
      <c r="H880">
        <v>4.65073314579314</v>
      </c>
      <c r="I880">
        <v>26.3565319097752</v>
      </c>
      <c r="J880">
        <v>-0.47234262642312602</v>
      </c>
      <c r="K880">
        <v>348.25729207879402</v>
      </c>
      <c r="L880">
        <v>281.174286707156</v>
      </c>
      <c r="M880">
        <v>32.560862799744903</v>
      </c>
      <c r="N880">
        <v>0.99433670168187704</v>
      </c>
      <c r="O880">
        <v>12.9452649869678</v>
      </c>
      <c r="P880">
        <v>219.13123844731899</v>
      </c>
      <c r="Q880">
        <v>0.14435549931305</v>
      </c>
    </row>
    <row r="881" spans="1:17" hidden="1" x14ac:dyDescent="0.3">
      <c r="A881" t="s">
        <v>1909</v>
      </c>
      <c r="B881" t="s">
        <v>1910</v>
      </c>
      <c r="C881" t="s">
        <v>3144</v>
      </c>
      <c r="D881" t="s">
        <v>135</v>
      </c>
      <c r="E881">
        <v>3761.9775798000001</v>
      </c>
      <c r="F881">
        <v>417.45</v>
      </c>
      <c r="G881">
        <v>-26.8225510897196</v>
      </c>
      <c r="H881">
        <v>-4.8174140014871796</v>
      </c>
      <c r="I881">
        <v>-13.6710532680209</v>
      </c>
      <c r="J881">
        <v>3.8163292020461999</v>
      </c>
      <c r="K881">
        <v>425.98504097988399</v>
      </c>
      <c r="L881">
        <v>423.935068940539</v>
      </c>
      <c r="M881">
        <v>37.142793196883297</v>
      </c>
      <c r="N881">
        <v>8.8350895960421394E-2</v>
      </c>
      <c r="O881">
        <v>14.744280752185899</v>
      </c>
      <c r="P881">
        <v>9.5669291338582596</v>
      </c>
      <c r="Q881">
        <v>-1.4727321168825001E-2</v>
      </c>
    </row>
    <row r="882" spans="1:17" hidden="1" x14ac:dyDescent="0.3">
      <c r="A882" t="s">
        <v>1911</v>
      </c>
      <c r="B882" t="s">
        <v>1912</v>
      </c>
      <c r="C882" t="s">
        <v>3129</v>
      </c>
      <c r="D882" t="s">
        <v>1913</v>
      </c>
      <c r="E882">
        <v>3759.54084268</v>
      </c>
      <c r="F882">
        <v>224.42</v>
      </c>
      <c r="G882">
        <v>-44.380874031694802</v>
      </c>
      <c r="H882">
        <v>1.7561435941071899</v>
      </c>
      <c r="I882">
        <v>-13.6145192946606</v>
      </c>
      <c r="J882">
        <v>0.63047796193593697</v>
      </c>
      <c r="K882">
        <v>230.59647081863</v>
      </c>
      <c r="M882">
        <v>29.521396993119499</v>
      </c>
      <c r="N882">
        <v>0.86426412829271104</v>
      </c>
      <c r="O882">
        <v>25.211656715087699</v>
      </c>
      <c r="P882">
        <v>14.1505595116988</v>
      </c>
    </row>
    <row r="883" spans="1:17" hidden="1" x14ac:dyDescent="0.3">
      <c r="A883" t="s">
        <v>1914</v>
      </c>
      <c r="B883" t="s">
        <v>1915</v>
      </c>
      <c r="C883" t="s">
        <v>3144</v>
      </c>
      <c r="D883" t="s">
        <v>135</v>
      </c>
      <c r="E883">
        <v>3751.1690530000001</v>
      </c>
      <c r="F883">
        <v>290</v>
      </c>
      <c r="G883">
        <v>322.309140749081</v>
      </c>
      <c r="H883">
        <v>21.5672308341045</v>
      </c>
      <c r="I883">
        <v>85.041082118822501</v>
      </c>
      <c r="J883">
        <v>-2.6265917497651001</v>
      </c>
      <c r="K883">
        <v>263.238459334661</v>
      </c>
      <c r="L883">
        <v>182.57150773796701</v>
      </c>
      <c r="M883">
        <v>45.9140129883599</v>
      </c>
      <c r="N883">
        <v>1.1196023190737101</v>
      </c>
      <c r="O883">
        <v>18.724137931034399</v>
      </c>
      <c r="P883">
        <v>475.39682539682502</v>
      </c>
      <c r="Q883">
        <v>0.17262377844438501</v>
      </c>
    </row>
    <row r="884" spans="1:17" hidden="1" x14ac:dyDescent="0.3">
      <c r="A884" t="s">
        <v>1916</v>
      </c>
      <c r="B884" t="s">
        <v>1917</v>
      </c>
      <c r="C884" t="s">
        <v>3144</v>
      </c>
      <c r="D884" t="s">
        <v>325</v>
      </c>
      <c r="E884">
        <v>3743.2212696449901</v>
      </c>
      <c r="F884">
        <v>390.05</v>
      </c>
      <c r="G884">
        <v>59.1836107341285</v>
      </c>
      <c r="H884">
        <v>66.640581401225901</v>
      </c>
      <c r="I884">
        <v>102.680939347115</v>
      </c>
      <c r="J884">
        <v>12.3701021604284</v>
      </c>
      <c r="K884">
        <v>316.20462249124199</v>
      </c>
      <c r="M884">
        <v>55.716846376350603</v>
      </c>
      <c r="N884">
        <v>1.10266020314707</v>
      </c>
      <c r="O884">
        <v>11.2934239200102</v>
      </c>
      <c r="P884">
        <v>158.99734395750301</v>
      </c>
    </row>
    <row r="885" spans="1:17" hidden="1" x14ac:dyDescent="0.3">
      <c r="A885" t="s">
        <v>1918</v>
      </c>
      <c r="B885" t="s">
        <v>1919</v>
      </c>
      <c r="C885" t="s">
        <v>3144</v>
      </c>
      <c r="D885" t="s">
        <v>21</v>
      </c>
      <c r="E885">
        <v>3739.8931372050001</v>
      </c>
      <c r="F885">
        <v>695.05</v>
      </c>
      <c r="G885">
        <v>117.07265314786601</v>
      </c>
      <c r="H885">
        <v>-6.3296003645433698</v>
      </c>
      <c r="I885">
        <v>28.8862703335184</v>
      </c>
      <c r="J885">
        <v>5.2528993408935198</v>
      </c>
      <c r="K885">
        <v>637.70586196930105</v>
      </c>
      <c r="L885">
        <v>517.69798439191504</v>
      </c>
      <c r="M885">
        <v>62.762114770372598</v>
      </c>
      <c r="N885">
        <v>0.69665669404570196</v>
      </c>
      <c r="O885">
        <v>9.2007769225235592</v>
      </c>
      <c r="P885">
        <v>149.97302643409401</v>
      </c>
      <c r="Q885">
        <v>0.113450235991259</v>
      </c>
    </row>
    <row r="886" spans="1:17" hidden="1" x14ac:dyDescent="0.3">
      <c r="A886" t="s">
        <v>1920</v>
      </c>
      <c r="B886" t="s">
        <v>1921</v>
      </c>
      <c r="C886" t="s">
        <v>3144</v>
      </c>
      <c r="D886" t="s">
        <v>1060</v>
      </c>
      <c r="E886">
        <v>3730.8735000000001</v>
      </c>
      <c r="F886">
        <v>61.49</v>
      </c>
      <c r="G886">
        <v>-41.986190791809101</v>
      </c>
      <c r="H886">
        <v>-2.0463079857825099</v>
      </c>
      <c r="I886">
        <v>-21.598564558762401</v>
      </c>
      <c r="J886">
        <v>4.3341867948769099</v>
      </c>
      <c r="K886">
        <v>63.293755476323298</v>
      </c>
      <c r="L886">
        <v>65.826709871157504</v>
      </c>
      <c r="M886">
        <v>80.428401478298795</v>
      </c>
      <c r="N886">
        <v>0.92764954940200295</v>
      </c>
      <c r="O886">
        <v>16.197755732639401</v>
      </c>
      <c r="P886">
        <v>0.80327868852458895</v>
      </c>
      <c r="Q886">
        <v>-6.679688381315E-3</v>
      </c>
    </row>
    <row r="887" spans="1:17" hidden="1" x14ac:dyDescent="0.3">
      <c r="A887" t="s">
        <v>1922</v>
      </c>
      <c r="B887" t="s">
        <v>1923</v>
      </c>
      <c r="C887" t="s">
        <v>3144</v>
      </c>
      <c r="D887" t="s">
        <v>140</v>
      </c>
      <c r="E887">
        <v>3728.64410086</v>
      </c>
      <c r="F887">
        <v>308.60000000000002</v>
      </c>
      <c r="G887">
        <v>8.4842956219284709</v>
      </c>
      <c r="H887">
        <v>-14.228310864699401</v>
      </c>
      <c r="I887">
        <v>37.333089263721099</v>
      </c>
      <c r="J887">
        <v>0.27970430164108601</v>
      </c>
      <c r="K887">
        <v>357.27257994114302</v>
      </c>
      <c r="M887">
        <v>21.738311460185201</v>
      </c>
      <c r="N887">
        <v>0.55731315065671505</v>
      </c>
      <c r="O887">
        <v>71.743357096565106</v>
      </c>
      <c r="P887">
        <v>82.172373081463903</v>
      </c>
    </row>
    <row r="888" spans="1:17" x14ac:dyDescent="0.3">
      <c r="A888" t="s">
        <v>1924</v>
      </c>
      <c r="B888" t="s">
        <v>1925</v>
      </c>
      <c r="C888" t="s">
        <v>3129</v>
      </c>
      <c r="D888" t="s">
        <v>24</v>
      </c>
      <c r="E888">
        <v>3728.06178804</v>
      </c>
      <c r="F888">
        <v>118.89</v>
      </c>
      <c r="G888">
        <v>-30.5672017668157</v>
      </c>
      <c r="H888">
        <v>-1.9251444600284</v>
      </c>
      <c r="I888">
        <v>-16.709058140871701</v>
      </c>
      <c r="J888">
        <v>1.55313570554744</v>
      </c>
      <c r="K888">
        <v>123.183483027462</v>
      </c>
      <c r="L888">
        <v>126.250233457817</v>
      </c>
      <c r="M888">
        <v>32.797026661617103</v>
      </c>
      <c r="N888">
        <v>1.1226237081716901</v>
      </c>
      <c r="O888">
        <v>37.480023551181702</v>
      </c>
      <c r="P888">
        <v>8.1801637852593192</v>
      </c>
      <c r="Q888">
        <v>2.0655935037042002E-2</v>
      </c>
    </row>
    <row r="889" spans="1:17" hidden="1" x14ac:dyDescent="0.3">
      <c r="A889" t="s">
        <v>1926</v>
      </c>
      <c r="B889" t="s">
        <v>1927</v>
      </c>
      <c r="C889" t="s">
        <v>3144</v>
      </c>
      <c r="D889" t="s">
        <v>745</v>
      </c>
      <c r="E889">
        <v>3724.7253936799998</v>
      </c>
      <c r="F889">
        <v>162.4</v>
      </c>
      <c r="G889">
        <v>8.3909437948561596</v>
      </c>
      <c r="H889">
        <v>5.02503233199986</v>
      </c>
      <c r="I889">
        <v>-1.92718858479202</v>
      </c>
      <c r="J889">
        <v>3.42874340164275</v>
      </c>
      <c r="K889">
        <v>159.16714636213999</v>
      </c>
      <c r="L889">
        <v>149.49157749977101</v>
      </c>
      <c r="M889">
        <v>58.331342908403499</v>
      </c>
      <c r="N889">
        <v>0.72875303954691895</v>
      </c>
      <c r="O889">
        <v>7.7586206896551602</v>
      </c>
      <c r="P889">
        <v>43.907842268498001</v>
      </c>
      <c r="Q889">
        <v>8.2626113561340003E-3</v>
      </c>
    </row>
    <row r="890" spans="1:17" x14ac:dyDescent="0.3">
      <c r="A890" t="s">
        <v>1928</v>
      </c>
      <c r="B890" t="s">
        <v>1929</v>
      </c>
      <c r="C890" t="s">
        <v>3127</v>
      </c>
      <c r="D890" t="s">
        <v>276</v>
      </c>
      <c r="E890">
        <v>3716.6909077</v>
      </c>
      <c r="F890">
        <v>2186.9499999999998</v>
      </c>
      <c r="G890">
        <v>55.315251208180598</v>
      </c>
      <c r="H890">
        <v>-10.7901807791194</v>
      </c>
      <c r="I890">
        <v>22.536232054935599</v>
      </c>
      <c r="J890">
        <v>-0.90807848110487299</v>
      </c>
      <c r="K890">
        <v>2363.7813579106601</v>
      </c>
      <c r="L890">
        <v>1982.2213440539699</v>
      </c>
      <c r="M890">
        <v>25.0425232835311</v>
      </c>
      <c r="N890">
        <v>0.46958347817865198</v>
      </c>
      <c r="O890">
        <v>28.032190950867601</v>
      </c>
      <c r="P890">
        <v>97.333634107827606</v>
      </c>
      <c r="Q890">
        <v>5.9048768964059997E-3</v>
      </c>
    </row>
    <row r="891" spans="1:17" x14ac:dyDescent="0.3">
      <c r="A891" t="s">
        <v>1930</v>
      </c>
      <c r="B891" t="s">
        <v>1931</v>
      </c>
      <c r="C891" t="s">
        <v>3141</v>
      </c>
      <c r="D891" t="s">
        <v>140</v>
      </c>
      <c r="E891">
        <v>3700.0531730849998</v>
      </c>
      <c r="F891">
        <v>561.95000000000005</v>
      </c>
      <c r="G891">
        <v>-32.0138585905163</v>
      </c>
      <c r="H891">
        <v>8.4739560767480295</v>
      </c>
      <c r="I891">
        <v>-3.0571296594722299</v>
      </c>
      <c r="J891">
        <v>-2.8288326926482998</v>
      </c>
      <c r="K891">
        <v>544.73126480981296</v>
      </c>
      <c r="L891">
        <v>521.95091683264502</v>
      </c>
      <c r="M891">
        <v>43.263329568251699</v>
      </c>
      <c r="N891">
        <v>2.4546019900720402</v>
      </c>
      <c r="O891">
        <v>18.693833970993801</v>
      </c>
      <c r="P891">
        <v>32.223529411764702</v>
      </c>
    </row>
    <row r="892" spans="1:17" hidden="1" x14ac:dyDescent="0.3">
      <c r="A892" t="s">
        <v>1932</v>
      </c>
      <c r="B892" t="s">
        <v>1933</v>
      </c>
      <c r="C892" t="s">
        <v>3144</v>
      </c>
      <c r="D892" t="s">
        <v>469</v>
      </c>
      <c r="E892">
        <v>3697.1991902699901</v>
      </c>
      <c r="F892">
        <v>583.95000000000005</v>
      </c>
      <c r="G892">
        <v>33.551658002664297</v>
      </c>
      <c r="I892">
        <v>35.0116917590382</v>
      </c>
      <c r="K892">
        <v>555.13151102030702</v>
      </c>
      <c r="L892">
        <v>481.76224515429197</v>
      </c>
      <c r="M892">
        <v>64.780785260819798</v>
      </c>
      <c r="N892">
        <v>2.6326554676505101</v>
      </c>
      <c r="O892">
        <v>5.9851014641664397</v>
      </c>
      <c r="P892">
        <v>77.492401215805501</v>
      </c>
      <c r="Q892">
        <v>-3.9150349227047E-2</v>
      </c>
    </row>
    <row r="893" spans="1:17" hidden="1" x14ac:dyDescent="0.3">
      <c r="A893" t="s">
        <v>1934</v>
      </c>
      <c r="B893" t="s">
        <v>1935</v>
      </c>
      <c r="C893" t="s">
        <v>3144</v>
      </c>
      <c r="D893" t="s">
        <v>779</v>
      </c>
      <c r="E893">
        <v>3685.3369776999998</v>
      </c>
      <c r="F893">
        <v>792.2</v>
      </c>
      <c r="G893">
        <v>-49.485706522551901</v>
      </c>
      <c r="H893">
        <v>-10.016757563810801</v>
      </c>
      <c r="I893">
        <v>-15.5657913486182</v>
      </c>
      <c r="J893">
        <v>1.16005236964866</v>
      </c>
      <c r="K893">
        <v>848.06360504668498</v>
      </c>
      <c r="L893">
        <v>881.74000016443904</v>
      </c>
      <c r="M893">
        <v>24.667970637498801</v>
      </c>
      <c r="N893">
        <v>0.59909601025283499</v>
      </c>
      <c r="O893">
        <v>31.27997980308</v>
      </c>
      <c r="P893">
        <v>10.2114635503617</v>
      </c>
      <c r="Q893">
        <v>-9.0359865986564994E-2</v>
      </c>
    </row>
    <row r="894" spans="1:17" hidden="1" x14ac:dyDescent="0.3">
      <c r="A894" t="s">
        <v>1936</v>
      </c>
      <c r="B894" t="s">
        <v>1937</v>
      </c>
      <c r="C894" t="s">
        <v>3144</v>
      </c>
      <c r="D894" t="s">
        <v>485</v>
      </c>
      <c r="E894">
        <v>3684.9882550000002</v>
      </c>
      <c r="F894">
        <v>267.8</v>
      </c>
      <c r="G894">
        <v>45.7039853116449</v>
      </c>
      <c r="H894">
        <v>2.5776081702627498</v>
      </c>
      <c r="I894">
        <v>31.494849879155801</v>
      </c>
      <c r="J894">
        <v>-1.49651905647137</v>
      </c>
      <c r="K894">
        <v>265.00604672587599</v>
      </c>
      <c r="L894">
        <v>210.23509948471599</v>
      </c>
      <c r="M894">
        <v>25.789072211490801</v>
      </c>
      <c r="N894">
        <v>0.33805738678747799</v>
      </c>
      <c r="O894">
        <v>13.778939507094799</v>
      </c>
      <c r="P894">
        <v>96.767083027185905</v>
      </c>
      <c r="Q894">
        <v>0.23145751794421901</v>
      </c>
    </row>
    <row r="895" spans="1:17" hidden="1" x14ac:dyDescent="0.3">
      <c r="A895" t="s">
        <v>1938</v>
      </c>
      <c r="B895" t="s">
        <v>1939</v>
      </c>
      <c r="C895" t="s">
        <v>3144</v>
      </c>
      <c r="D895" t="s">
        <v>83</v>
      </c>
      <c r="E895">
        <v>3659.72073831748</v>
      </c>
      <c r="F895">
        <v>2706.8</v>
      </c>
      <c r="G895">
        <v>698.05451573328696</v>
      </c>
      <c r="H895">
        <v>-4.8245691639986301</v>
      </c>
      <c r="I895">
        <v>133.181346016269</v>
      </c>
      <c r="J895">
        <v>8.99916540334576</v>
      </c>
      <c r="K895">
        <v>2456.1692024112499</v>
      </c>
      <c r="L895">
        <v>1693.1688388329501</v>
      </c>
      <c r="M895">
        <v>58.022691378153901</v>
      </c>
      <c r="N895">
        <v>1.1030152637159401</v>
      </c>
      <c r="O895">
        <v>8.9847790749224092</v>
      </c>
      <c r="P895">
        <v>732.86153846153798</v>
      </c>
    </row>
    <row r="896" spans="1:17" hidden="1" x14ac:dyDescent="0.3">
      <c r="A896" t="s">
        <v>1940</v>
      </c>
      <c r="B896" t="s">
        <v>1941</v>
      </c>
      <c r="C896" t="s">
        <v>3144</v>
      </c>
      <c r="D896" t="s">
        <v>83</v>
      </c>
      <c r="E896">
        <v>3656.9771461999999</v>
      </c>
      <c r="F896">
        <v>1617.35</v>
      </c>
      <c r="G896">
        <v>116.872199010655</v>
      </c>
      <c r="H896">
        <v>21.207612614542601</v>
      </c>
      <c r="I896">
        <v>66.539264655848399</v>
      </c>
      <c r="J896">
        <v>-0.43538356209564399</v>
      </c>
      <c r="K896">
        <v>1496.1732027821499</v>
      </c>
      <c r="L896">
        <v>1150.0498244605101</v>
      </c>
      <c r="M896">
        <v>44.9148344569304</v>
      </c>
      <c r="N896">
        <v>1.17581387823224</v>
      </c>
      <c r="O896">
        <v>9.7134201007821499</v>
      </c>
      <c r="P896">
        <v>213.713509843856</v>
      </c>
      <c r="Q896">
        <v>0.187263398511783</v>
      </c>
    </row>
    <row r="897" spans="1:17" hidden="1" x14ac:dyDescent="0.3">
      <c r="A897" t="s">
        <v>1942</v>
      </c>
      <c r="B897" t="s">
        <v>1943</v>
      </c>
      <c r="C897" t="s">
        <v>3144</v>
      </c>
      <c r="D897" t="s">
        <v>117</v>
      </c>
      <c r="E897">
        <v>3655.5819149399999</v>
      </c>
      <c r="F897">
        <v>1116.5999999999999</v>
      </c>
      <c r="G897">
        <v>49.426993212166899</v>
      </c>
      <c r="H897">
        <v>2.9686801404747798</v>
      </c>
      <c r="I897">
        <v>1.9125351589564601</v>
      </c>
      <c r="J897">
        <v>5.6003201980341304</v>
      </c>
      <c r="K897">
        <v>1099.30280348684</v>
      </c>
      <c r="L897">
        <v>948.32648115314396</v>
      </c>
      <c r="M897">
        <v>32.166268685518098</v>
      </c>
      <c r="N897">
        <v>0.68843291152923702</v>
      </c>
      <c r="O897">
        <v>19.111588751567201</v>
      </c>
      <c r="P897">
        <v>82.138487888426695</v>
      </c>
      <c r="Q897">
        <v>0.135552592533075</v>
      </c>
    </row>
    <row r="898" spans="1:17" hidden="1" x14ac:dyDescent="0.3">
      <c r="A898" t="s">
        <v>1944</v>
      </c>
      <c r="B898" t="s">
        <v>1945</v>
      </c>
      <c r="C898" t="s">
        <v>3144</v>
      </c>
      <c r="D898" t="s">
        <v>83</v>
      </c>
      <c r="E898">
        <v>3652.5171816000002</v>
      </c>
      <c r="F898">
        <v>2969.7</v>
      </c>
      <c r="G898">
        <v>17.193611685450598</v>
      </c>
      <c r="H898">
        <v>-7.0562151327283704</v>
      </c>
      <c r="I898">
        <v>11.148980639252599</v>
      </c>
      <c r="J898">
        <v>1.05799339244108</v>
      </c>
      <c r="K898">
        <v>3113.26556085944</v>
      </c>
      <c r="L898">
        <v>2805.8445956076098</v>
      </c>
      <c r="M898">
        <v>42.386940247092198</v>
      </c>
      <c r="N898">
        <v>1.38303597069327</v>
      </c>
      <c r="O898">
        <v>28.472572987170398</v>
      </c>
      <c r="P898">
        <v>62.594103315174202</v>
      </c>
      <c r="Q898">
        <v>0.180496217884831</v>
      </c>
    </row>
    <row r="899" spans="1:17" x14ac:dyDescent="0.3">
      <c r="A899" t="s">
        <v>1946</v>
      </c>
      <c r="B899" t="s">
        <v>1947</v>
      </c>
      <c r="C899" t="s">
        <v>3143</v>
      </c>
      <c r="D899" t="s">
        <v>276</v>
      </c>
      <c r="E899">
        <v>3649.2604574400002</v>
      </c>
      <c r="F899">
        <v>146.63999999999999</v>
      </c>
      <c r="G899">
        <v>38.504639684196903</v>
      </c>
      <c r="H899">
        <v>-8.4041100906796196</v>
      </c>
      <c r="I899">
        <v>34.1563705446546</v>
      </c>
      <c r="J899">
        <v>2.03115442662205</v>
      </c>
      <c r="K899">
        <v>151.92364611753601</v>
      </c>
      <c r="L899">
        <v>125.103312933244</v>
      </c>
      <c r="M899">
        <v>32.811297194578898</v>
      </c>
      <c r="N899">
        <v>0.47258123273459202</v>
      </c>
      <c r="O899">
        <v>20.703764320785599</v>
      </c>
      <c r="P899">
        <v>79.705882352941103</v>
      </c>
      <c r="Q899">
        <v>1.2620440550292E-2</v>
      </c>
    </row>
    <row r="900" spans="1:17" x14ac:dyDescent="0.3">
      <c r="A900" t="s">
        <v>1948</v>
      </c>
      <c r="B900" t="s">
        <v>1949</v>
      </c>
      <c r="C900" t="s">
        <v>3138</v>
      </c>
      <c r="D900" t="s">
        <v>48</v>
      </c>
      <c r="E900">
        <v>3640.9517298000001</v>
      </c>
      <c r="F900">
        <v>2148.3000000000002</v>
      </c>
      <c r="G900">
        <v>-3.5459053477403502</v>
      </c>
      <c r="H900">
        <v>4.9642427706010599</v>
      </c>
      <c r="I900">
        <v>20.266731580962698</v>
      </c>
      <c r="J900">
        <v>8.9081682183971296</v>
      </c>
      <c r="K900">
        <v>1991.11215013022</v>
      </c>
      <c r="L900">
        <v>1799.03311112711</v>
      </c>
      <c r="M900">
        <v>69.333672610290805</v>
      </c>
      <c r="N900">
        <v>0.62046045086388801</v>
      </c>
      <c r="O900">
        <v>5.4089279895731304</v>
      </c>
      <c r="P900">
        <v>51.930693069306898</v>
      </c>
      <c r="Q900">
        <v>6.6187728605051996E-2</v>
      </c>
    </row>
    <row r="901" spans="1:17" hidden="1" x14ac:dyDescent="0.3">
      <c r="A901" t="s">
        <v>1950</v>
      </c>
      <c r="B901" t="s">
        <v>1951</v>
      </c>
      <c r="C901" t="s">
        <v>3144</v>
      </c>
      <c r="D901" t="s">
        <v>83</v>
      </c>
      <c r="E901">
        <v>3616.0828309199901</v>
      </c>
      <c r="F901">
        <v>338.6</v>
      </c>
      <c r="G901">
        <v>140.77696498374499</v>
      </c>
      <c r="H901">
        <v>0.44973589086154298</v>
      </c>
      <c r="I901">
        <v>65.618679031565605</v>
      </c>
      <c r="J901">
        <v>-3.2299120803713999</v>
      </c>
      <c r="K901">
        <v>302.31013195793997</v>
      </c>
      <c r="L901">
        <v>218.65923792983699</v>
      </c>
      <c r="M901">
        <v>39.902090499282998</v>
      </c>
      <c r="N901">
        <v>0.44866214392446002</v>
      </c>
      <c r="O901">
        <v>18.1334908446544</v>
      </c>
      <c r="P901">
        <v>181.58004158004101</v>
      </c>
      <c r="Q901">
        <v>5.6428058954491003E-2</v>
      </c>
    </row>
    <row r="902" spans="1:17" hidden="1" x14ac:dyDescent="0.3">
      <c r="A902" t="s">
        <v>1952</v>
      </c>
      <c r="B902" t="s">
        <v>1953</v>
      </c>
      <c r="C902" t="s">
        <v>3144</v>
      </c>
      <c r="D902" t="s">
        <v>51</v>
      </c>
      <c r="E902">
        <v>3615.231356412</v>
      </c>
      <c r="F902">
        <v>140.79</v>
      </c>
      <c r="G902">
        <v>54.023757199589497</v>
      </c>
      <c r="H902">
        <v>-7.0752042333373399</v>
      </c>
      <c r="I902">
        <v>34.265468343751202</v>
      </c>
      <c r="J902">
        <v>5.8922686873149601</v>
      </c>
      <c r="K902">
        <v>143.83145890569401</v>
      </c>
      <c r="L902">
        <v>118.331469331416</v>
      </c>
      <c r="M902">
        <v>36.805963627332901</v>
      </c>
      <c r="N902">
        <v>0.299973657625554</v>
      </c>
      <c r="O902">
        <v>20.036934441366501</v>
      </c>
      <c r="P902">
        <v>89.871881321645304</v>
      </c>
      <c r="Q902">
        <v>1.0794212774851999E-2</v>
      </c>
    </row>
    <row r="903" spans="1:17" hidden="1" x14ac:dyDescent="0.3">
      <c r="A903" t="s">
        <v>1954</v>
      </c>
      <c r="B903" t="s">
        <v>1955</v>
      </c>
      <c r="C903" t="s">
        <v>3144</v>
      </c>
      <c r="E903">
        <v>3597.0725000000002</v>
      </c>
      <c r="F903">
        <v>672.35</v>
      </c>
      <c r="G903">
        <v>877.81023032731196</v>
      </c>
      <c r="H903">
        <v>9.2371939049556193</v>
      </c>
      <c r="I903">
        <v>-11.5183818272523</v>
      </c>
      <c r="J903">
        <v>9.1864276825924804</v>
      </c>
      <c r="K903">
        <v>636.63926463733196</v>
      </c>
      <c r="L903">
        <v>516.87782784815499</v>
      </c>
      <c r="M903">
        <v>67.678966288449402</v>
      </c>
      <c r="N903">
        <v>0.91136176900615595</v>
      </c>
      <c r="O903">
        <v>17.8924667212017</v>
      </c>
      <c r="P903">
        <v>906.511976047904</v>
      </c>
      <c r="Q903">
        <v>0.16624630964849699</v>
      </c>
    </row>
    <row r="904" spans="1:17" x14ac:dyDescent="0.3">
      <c r="A904" t="s">
        <v>1956</v>
      </c>
      <c r="B904" t="s">
        <v>1957</v>
      </c>
      <c r="C904" t="s">
        <v>3141</v>
      </c>
      <c r="D904" t="s">
        <v>117</v>
      </c>
      <c r="E904">
        <v>3596.2302060000002</v>
      </c>
      <c r="F904">
        <v>624.29999999999995</v>
      </c>
      <c r="G904">
        <v>-7.5842755488974802</v>
      </c>
      <c r="H904">
        <v>12.0896196140579</v>
      </c>
      <c r="I904">
        <v>-4.6132540557565402</v>
      </c>
      <c r="J904">
        <v>4.9250982902634304</v>
      </c>
      <c r="K904">
        <v>595.85778108932095</v>
      </c>
      <c r="L904">
        <v>571.99925645631595</v>
      </c>
      <c r="M904">
        <v>56.644270488270401</v>
      </c>
      <c r="N904">
        <v>1.30432678967579</v>
      </c>
      <c r="O904">
        <v>10.836136472849599</v>
      </c>
      <c r="P904">
        <v>35.7173913043478</v>
      </c>
      <c r="Q904">
        <v>0.13068803395839501</v>
      </c>
    </row>
    <row r="905" spans="1:17" x14ac:dyDescent="0.3">
      <c r="A905" t="s">
        <v>1958</v>
      </c>
      <c r="B905" t="s">
        <v>1959</v>
      </c>
      <c r="C905" t="s">
        <v>3141</v>
      </c>
      <c r="D905" t="s">
        <v>540</v>
      </c>
      <c r="E905">
        <v>3587.1998815349998</v>
      </c>
      <c r="F905">
        <v>322.05</v>
      </c>
      <c r="G905">
        <v>-20.3950364554163</v>
      </c>
      <c r="H905">
        <v>-2.44305944972115</v>
      </c>
      <c r="I905">
        <v>-9.8778223036260897</v>
      </c>
      <c r="J905">
        <v>0.98497080641268397</v>
      </c>
      <c r="K905">
        <v>343.29186992993402</v>
      </c>
      <c r="L905">
        <v>333.33179489131601</v>
      </c>
      <c r="M905">
        <v>29.007152955249101</v>
      </c>
      <c r="N905">
        <v>0.382742222982629</v>
      </c>
      <c r="O905">
        <v>40.319826113957397</v>
      </c>
      <c r="P905">
        <v>36.867828304292303</v>
      </c>
    </row>
    <row r="906" spans="1:17" hidden="1" x14ac:dyDescent="0.3">
      <c r="A906" t="s">
        <v>1960</v>
      </c>
      <c r="B906" t="s">
        <v>1961</v>
      </c>
      <c r="C906" t="s">
        <v>3144</v>
      </c>
      <c r="D906" t="s">
        <v>135</v>
      </c>
      <c r="E906">
        <v>3584.2264077199902</v>
      </c>
      <c r="F906">
        <v>786.8</v>
      </c>
      <c r="G906">
        <v>100.686009381448</v>
      </c>
      <c r="H906">
        <v>6.7100304743268397</v>
      </c>
      <c r="I906">
        <v>1.0799866528798401</v>
      </c>
      <c r="J906">
        <v>-3.1266701394009502</v>
      </c>
      <c r="K906">
        <v>750.15521371259695</v>
      </c>
      <c r="L906">
        <v>645.20926751129002</v>
      </c>
      <c r="M906">
        <v>48.828221642766799</v>
      </c>
      <c r="N906">
        <v>2.5600834096518499</v>
      </c>
      <c r="O906">
        <v>14.641586171835201</v>
      </c>
      <c r="P906">
        <v>154.62783171520999</v>
      </c>
      <c r="Q906">
        <v>0.14670268997650099</v>
      </c>
    </row>
    <row r="907" spans="1:17" hidden="1" x14ac:dyDescent="0.3">
      <c r="A907" t="s">
        <v>1962</v>
      </c>
      <c r="B907" t="s">
        <v>1963</v>
      </c>
      <c r="C907" t="s">
        <v>3144</v>
      </c>
      <c r="D907" t="s">
        <v>1964</v>
      </c>
      <c r="E907">
        <v>3569.92425</v>
      </c>
      <c r="F907">
        <v>1404.1</v>
      </c>
      <c r="G907">
        <v>94.0651906589097</v>
      </c>
      <c r="H907">
        <v>-13.197782476349399</v>
      </c>
      <c r="I907">
        <v>16.8034234960685</v>
      </c>
      <c r="J907">
        <v>-4.7847853485660403</v>
      </c>
      <c r="K907">
        <v>1434.61941559621</v>
      </c>
      <c r="L907">
        <v>1236.90173103045</v>
      </c>
      <c r="M907">
        <v>47.901892404773697</v>
      </c>
      <c r="N907">
        <v>0.35241439124323298</v>
      </c>
      <c r="O907">
        <v>18.933836621323199</v>
      </c>
      <c r="P907">
        <v>127.347797927461</v>
      </c>
      <c r="Q907">
        <v>1.6283262234064001E-2</v>
      </c>
    </row>
    <row r="908" spans="1:17" hidden="1" x14ac:dyDescent="0.3">
      <c r="A908" t="s">
        <v>1965</v>
      </c>
      <c r="B908" t="s">
        <v>1966</v>
      </c>
      <c r="C908" t="s">
        <v>3144</v>
      </c>
      <c r="D908" t="s">
        <v>217</v>
      </c>
      <c r="E908">
        <v>3553.2448563599901</v>
      </c>
      <c r="F908">
        <v>552.6</v>
      </c>
      <c r="G908">
        <v>138.254776018538</v>
      </c>
      <c r="H908">
        <v>-8.8081734934142109</v>
      </c>
      <c r="I908">
        <v>50.192312805956902</v>
      </c>
      <c r="J908">
        <v>-0.20472108957000701</v>
      </c>
      <c r="K908">
        <v>573.87075271238996</v>
      </c>
      <c r="L908">
        <v>445.67855302833402</v>
      </c>
      <c r="M908">
        <v>31.938589531979002</v>
      </c>
      <c r="N908">
        <v>0.18635114379348</v>
      </c>
      <c r="O908">
        <v>25.588128845457799</v>
      </c>
      <c r="P908">
        <v>208.71508379888201</v>
      </c>
      <c r="Q908">
        <v>0.184177074411839</v>
      </c>
    </row>
    <row r="909" spans="1:17" hidden="1" x14ac:dyDescent="0.3">
      <c r="A909" t="s">
        <v>1967</v>
      </c>
      <c r="B909" t="s">
        <v>1968</v>
      </c>
      <c r="C909" t="s">
        <v>3144</v>
      </c>
      <c r="D909" t="s">
        <v>287</v>
      </c>
      <c r="E909">
        <v>3552.422928</v>
      </c>
      <c r="F909">
        <v>162.85</v>
      </c>
      <c r="G909">
        <v>99.475359505693405</v>
      </c>
      <c r="H909">
        <v>-16.202934168987099</v>
      </c>
      <c r="I909">
        <v>174.09774187776</v>
      </c>
      <c r="J909">
        <v>0.116838709145464</v>
      </c>
      <c r="K909">
        <v>186.66974548915201</v>
      </c>
      <c r="L909">
        <v>141.12473084832101</v>
      </c>
      <c r="M909">
        <v>40.916133001717697</v>
      </c>
      <c r="N909">
        <v>3.1901086679739601</v>
      </c>
      <c r="O909">
        <v>60.270187288916098</v>
      </c>
      <c r="P909">
        <v>253.407118055555</v>
      </c>
      <c r="Q909">
        <v>0.20981067573609499</v>
      </c>
    </row>
    <row r="910" spans="1:17" x14ac:dyDescent="0.3">
      <c r="A910" t="s">
        <v>1969</v>
      </c>
      <c r="B910" t="s">
        <v>1970</v>
      </c>
      <c r="C910" t="s">
        <v>3146</v>
      </c>
      <c r="D910" t="s">
        <v>1971</v>
      </c>
      <c r="E910">
        <v>3547.2894179999998</v>
      </c>
      <c r="F910">
        <v>20.04</v>
      </c>
      <c r="G910">
        <v>-32.8165782564772</v>
      </c>
      <c r="H910">
        <v>-0.39245363011037598</v>
      </c>
      <c r="I910">
        <v>-19.387412033439201</v>
      </c>
      <c r="J910">
        <v>2.4157270397597301</v>
      </c>
      <c r="K910">
        <v>21.213232052010198</v>
      </c>
      <c r="L910">
        <v>21.227911887075201</v>
      </c>
      <c r="M910">
        <v>33.034478615553098</v>
      </c>
      <c r="N910">
        <v>0.50189890701213902</v>
      </c>
      <c r="O910">
        <v>39.471057884231499</v>
      </c>
      <c r="P910">
        <v>17.8823529411764</v>
      </c>
      <c r="Q910">
        <v>-6.5394789586837004E-2</v>
      </c>
    </row>
    <row r="911" spans="1:17" hidden="1" x14ac:dyDescent="0.3">
      <c r="A911" t="s">
        <v>1972</v>
      </c>
      <c r="B911" t="s">
        <v>1973</v>
      </c>
      <c r="C911" t="s">
        <v>3144</v>
      </c>
      <c r="D911" t="s">
        <v>403</v>
      </c>
      <c r="E911">
        <v>3546.0358845750002</v>
      </c>
      <c r="F911">
        <v>1071.75</v>
      </c>
      <c r="G911">
        <v>53.043209341303701</v>
      </c>
      <c r="H911">
        <v>-10.1496715750067</v>
      </c>
      <c r="I911">
        <v>42.497200733816101</v>
      </c>
      <c r="J911">
        <v>-0.56162767749091402</v>
      </c>
      <c r="K911">
        <v>1001.68000141244</v>
      </c>
      <c r="L911">
        <v>804.60519839672395</v>
      </c>
      <c r="M911">
        <v>49.797950329440702</v>
      </c>
      <c r="N911">
        <v>0.41308143711055101</v>
      </c>
      <c r="O911">
        <v>26.895264753907099</v>
      </c>
      <c r="P911">
        <v>109.448895837404</v>
      </c>
      <c r="Q911">
        <v>7.817515615607E-3</v>
      </c>
    </row>
    <row r="912" spans="1:17" x14ac:dyDescent="0.3">
      <c r="A912" t="s">
        <v>1974</v>
      </c>
      <c r="B912" t="s">
        <v>1975</v>
      </c>
      <c r="C912" t="s">
        <v>3141</v>
      </c>
      <c r="D912" t="s">
        <v>276</v>
      </c>
      <c r="E912">
        <v>3527.5709549399999</v>
      </c>
      <c r="F912">
        <v>1123.7</v>
      </c>
      <c r="G912">
        <v>-31.663749174823501</v>
      </c>
      <c r="H912">
        <v>-4.0237715203089204</v>
      </c>
      <c r="I912">
        <v>15.232840911294399</v>
      </c>
      <c r="J912">
        <v>4.2642512600397602</v>
      </c>
      <c r="K912">
        <v>1161.81724385494</v>
      </c>
      <c r="L912">
        <v>1080.0112420472501</v>
      </c>
      <c r="M912">
        <v>31.2234955014127</v>
      </c>
      <c r="N912">
        <v>0.33722861642772001</v>
      </c>
      <c r="O912">
        <v>22.363620183322901</v>
      </c>
      <c r="P912">
        <v>49.4977715692144</v>
      </c>
      <c r="Q912">
        <v>-6.2721738449674005E-2</v>
      </c>
    </row>
    <row r="913" spans="1:17" x14ac:dyDescent="0.3">
      <c r="A913" t="s">
        <v>1976</v>
      </c>
      <c r="B913" t="s">
        <v>1977</v>
      </c>
      <c r="C913" t="s">
        <v>3140</v>
      </c>
      <c r="D913" t="s">
        <v>436</v>
      </c>
      <c r="E913">
        <v>3520.019409555</v>
      </c>
      <c r="F913">
        <v>488.55</v>
      </c>
      <c r="G913">
        <v>-1.7561825141480301</v>
      </c>
      <c r="H913">
        <v>2.5937511396264701</v>
      </c>
      <c r="I913">
        <v>1.6473216716530299</v>
      </c>
      <c r="J913">
        <v>1.06307270904013</v>
      </c>
      <c r="K913">
        <v>488.61612183663698</v>
      </c>
      <c r="L913">
        <v>460.98559109032101</v>
      </c>
      <c r="M913">
        <v>50.857787521669401</v>
      </c>
      <c r="N913">
        <v>0.78507714053351596</v>
      </c>
      <c r="O913">
        <v>13.5400675468222</v>
      </c>
      <c r="P913">
        <v>40.367763252406199</v>
      </c>
      <c r="Q913">
        <v>-8.5375668127224996E-2</v>
      </c>
    </row>
    <row r="914" spans="1:17" hidden="1" x14ac:dyDescent="0.3">
      <c r="A914" t="s">
        <v>1978</v>
      </c>
      <c r="B914" t="s">
        <v>1979</v>
      </c>
      <c r="C914" t="s">
        <v>3144</v>
      </c>
      <c r="D914" t="s">
        <v>57</v>
      </c>
      <c r="E914">
        <v>3515.5313626839902</v>
      </c>
      <c r="F914">
        <v>232.43</v>
      </c>
      <c r="G914">
        <v>39.117748864245399</v>
      </c>
      <c r="H914">
        <v>-3.3191992862306998</v>
      </c>
      <c r="I914">
        <v>14.8405293937567</v>
      </c>
      <c r="J914">
        <v>3.69229256670992</v>
      </c>
      <c r="K914">
        <v>229.37786548796899</v>
      </c>
      <c r="L914">
        <v>204.31692850086</v>
      </c>
      <c r="M914">
        <v>57.8450996598934</v>
      </c>
      <c r="N914">
        <v>0.69265031848282299</v>
      </c>
      <c r="O914">
        <v>16.120982661446401</v>
      </c>
      <c r="P914">
        <v>69.967093235831797</v>
      </c>
      <c r="Q914">
        <v>0.107533800092948</v>
      </c>
    </row>
    <row r="915" spans="1:17" hidden="1" x14ac:dyDescent="0.3">
      <c r="A915" t="s">
        <v>1980</v>
      </c>
      <c r="B915" t="s">
        <v>1981</v>
      </c>
      <c r="C915" t="s">
        <v>3144</v>
      </c>
      <c r="D915" t="s">
        <v>469</v>
      </c>
      <c r="E915">
        <v>3515.5225</v>
      </c>
      <c r="F915">
        <v>528.65</v>
      </c>
      <c r="G915">
        <v>127.73774009071001</v>
      </c>
      <c r="H915">
        <v>36.7819379881659</v>
      </c>
      <c r="I915">
        <v>144.46801111945501</v>
      </c>
      <c r="J915">
        <v>22.339606526119201</v>
      </c>
      <c r="K915">
        <v>405.51768888222699</v>
      </c>
      <c r="L915">
        <v>283.51370175775298</v>
      </c>
      <c r="M915">
        <v>61.552341200811902</v>
      </c>
      <c r="N915">
        <v>0.462620518715879</v>
      </c>
      <c r="O915">
        <v>8.7676156247044492</v>
      </c>
      <c r="P915">
        <v>198.67231638417999</v>
      </c>
      <c r="Q915">
        <v>0.11118491458610399</v>
      </c>
    </row>
    <row r="916" spans="1:17" hidden="1" x14ac:dyDescent="0.3">
      <c r="A916" t="s">
        <v>1982</v>
      </c>
      <c r="B916" t="s">
        <v>1983</v>
      </c>
      <c r="C916" t="s">
        <v>3144</v>
      </c>
      <c r="D916" t="s">
        <v>48</v>
      </c>
      <c r="E916">
        <v>3504.1176449999998</v>
      </c>
      <c r="F916">
        <v>630</v>
      </c>
      <c r="G916">
        <v>-37.995533064915698</v>
      </c>
      <c r="H916">
        <v>-8.3249623106659296</v>
      </c>
      <c r="I916">
        <v>-20.3974465173509</v>
      </c>
      <c r="J916">
        <v>2.7659756918951799</v>
      </c>
      <c r="K916">
        <v>704.79253269539004</v>
      </c>
      <c r="M916">
        <v>16.581913734725202</v>
      </c>
      <c r="N916">
        <v>0.51318949730089503</v>
      </c>
      <c r="O916">
        <v>42.420634920634903</v>
      </c>
      <c r="P916">
        <v>14.545454545454501</v>
      </c>
    </row>
    <row r="917" spans="1:17" hidden="1" x14ac:dyDescent="0.3">
      <c r="A917" t="s">
        <v>1984</v>
      </c>
      <c r="B917" t="s">
        <v>1985</v>
      </c>
      <c r="C917" t="s">
        <v>3144</v>
      </c>
      <c r="D917" t="s">
        <v>48</v>
      </c>
      <c r="E917">
        <v>3498.69408621</v>
      </c>
      <c r="F917">
        <v>834.55</v>
      </c>
      <c r="G917">
        <v>-0.253447744551273</v>
      </c>
      <c r="H917">
        <v>-11.694779889438699</v>
      </c>
      <c r="I917">
        <v>-27.284043846356301</v>
      </c>
      <c r="J917">
        <v>0.52368076538974095</v>
      </c>
      <c r="K917">
        <v>910.28209160945698</v>
      </c>
      <c r="L917">
        <v>897.77773474322805</v>
      </c>
      <c r="M917">
        <v>41.723385030154503</v>
      </c>
      <c r="N917">
        <v>1.0085335971146601</v>
      </c>
      <c r="O917">
        <v>64.879276256665193</v>
      </c>
      <c r="P917">
        <v>29.320764462809901</v>
      </c>
    </row>
    <row r="918" spans="1:17" hidden="1" x14ac:dyDescent="0.3">
      <c r="A918" t="s">
        <v>1986</v>
      </c>
      <c r="B918" t="s">
        <v>1987</v>
      </c>
      <c r="C918" t="s">
        <v>3144</v>
      </c>
      <c r="D918" t="s">
        <v>190</v>
      </c>
      <c r="E918">
        <v>3483.5372255000002</v>
      </c>
      <c r="F918">
        <v>578.75</v>
      </c>
      <c r="G918">
        <v>13.4448832859165</v>
      </c>
      <c r="H918">
        <v>-4.8339160434300004</v>
      </c>
      <c r="I918">
        <v>1.13332327630846</v>
      </c>
      <c r="J918">
        <v>1.2479356102519401</v>
      </c>
      <c r="K918">
        <v>595.42841956365396</v>
      </c>
      <c r="L918">
        <v>539.67680862142402</v>
      </c>
      <c r="M918">
        <v>50.637430746922902</v>
      </c>
      <c r="N918">
        <v>0.486494641530616</v>
      </c>
      <c r="O918">
        <v>20.5183585313174</v>
      </c>
      <c r="P918">
        <v>67.607877208224707</v>
      </c>
      <c r="Q918">
        <v>7.6605138292021993E-2</v>
      </c>
    </row>
    <row r="919" spans="1:17" x14ac:dyDescent="0.3">
      <c r="A919" t="s">
        <v>1988</v>
      </c>
      <c r="B919" t="s">
        <v>1989</v>
      </c>
      <c r="C919" t="s">
        <v>3128</v>
      </c>
      <c r="D919" t="s">
        <v>21</v>
      </c>
      <c r="E919">
        <v>3467.5129532999999</v>
      </c>
      <c r="F919">
        <v>587.4</v>
      </c>
      <c r="G919">
        <v>-28.556830538595602</v>
      </c>
      <c r="H919">
        <v>-9.5092868150803795</v>
      </c>
      <c r="I919">
        <v>-16.5903848367441</v>
      </c>
      <c r="J919">
        <v>-0.53567860483925001</v>
      </c>
      <c r="K919">
        <v>621.58180048277495</v>
      </c>
      <c r="L919">
        <v>604.40829676725298</v>
      </c>
      <c r="M919">
        <v>23.1795494639094</v>
      </c>
      <c r="N919">
        <v>0.27695421729403202</v>
      </c>
      <c r="O919">
        <v>34.7463398025195</v>
      </c>
      <c r="P919">
        <v>30.533333333333299</v>
      </c>
      <c r="Q919">
        <v>5.1496487348311998E-2</v>
      </c>
    </row>
    <row r="920" spans="1:17" hidden="1" x14ac:dyDescent="0.3">
      <c r="A920" t="s">
        <v>1990</v>
      </c>
      <c r="B920" t="s">
        <v>1991</v>
      </c>
      <c r="C920" t="s">
        <v>3139</v>
      </c>
      <c r="D920" t="s">
        <v>292</v>
      </c>
      <c r="E920">
        <v>3466.5385720239901</v>
      </c>
      <c r="F920">
        <v>162.44</v>
      </c>
      <c r="G920">
        <v>-48.8982576341268</v>
      </c>
      <c r="H920">
        <v>-5.3722638979675201</v>
      </c>
      <c r="I920">
        <v>-31.044516738330401</v>
      </c>
      <c r="J920">
        <v>1.96694520740475</v>
      </c>
      <c r="K920">
        <v>174.71841126577999</v>
      </c>
      <c r="M920">
        <v>32.437632831274001</v>
      </c>
      <c r="N920">
        <v>0.57414269582788502</v>
      </c>
      <c r="O920">
        <v>44.668800787983201</v>
      </c>
      <c r="P920">
        <v>10.8805460750853</v>
      </c>
    </row>
    <row r="921" spans="1:17" hidden="1" x14ac:dyDescent="0.3">
      <c r="A921" t="s">
        <v>1992</v>
      </c>
      <c r="B921" t="s">
        <v>1993</v>
      </c>
      <c r="C921" t="s">
        <v>3144</v>
      </c>
      <c r="D921" t="s">
        <v>27</v>
      </c>
      <c r="E921">
        <v>3454.92</v>
      </c>
      <c r="F921">
        <v>54.84</v>
      </c>
      <c r="G921">
        <v>55.325099916991803</v>
      </c>
      <c r="H921">
        <v>-1.33339024324247</v>
      </c>
      <c r="I921">
        <v>39.970720992261903</v>
      </c>
      <c r="J921">
        <v>11.0170004392702</v>
      </c>
      <c r="K921">
        <v>57.064917738596201</v>
      </c>
      <c r="L921">
        <v>47.264477429641303</v>
      </c>
      <c r="M921">
        <v>49.793286881124899</v>
      </c>
      <c r="N921">
        <v>0.22087001837412601</v>
      </c>
      <c r="O921">
        <v>85.8679795769511</v>
      </c>
      <c r="P921">
        <v>117.188118811881</v>
      </c>
      <c r="Q921">
        <v>9.4929321993988999E-2</v>
      </c>
    </row>
    <row r="922" spans="1:17" hidden="1" x14ac:dyDescent="0.3">
      <c r="A922" t="s">
        <v>1994</v>
      </c>
      <c r="B922" t="s">
        <v>1995</v>
      </c>
      <c r="C922" t="s">
        <v>3144</v>
      </c>
      <c r="D922" t="s">
        <v>217</v>
      </c>
      <c r="E922">
        <v>3435.0568853250002</v>
      </c>
      <c r="F922">
        <v>192.27</v>
      </c>
      <c r="G922">
        <v>20.692193673347301</v>
      </c>
      <c r="H922">
        <v>13.466994918529799</v>
      </c>
      <c r="I922">
        <v>32.220977427792597</v>
      </c>
      <c r="J922">
        <v>7.0784344177617298</v>
      </c>
      <c r="K922">
        <v>180.95810319260301</v>
      </c>
      <c r="L922">
        <v>149.95544915195501</v>
      </c>
      <c r="M922">
        <v>45.477725476942098</v>
      </c>
      <c r="N922">
        <v>1.2990054153525401</v>
      </c>
      <c r="O922">
        <v>12.290008841732901</v>
      </c>
      <c r="P922">
        <v>85.678416224046302</v>
      </c>
      <c r="Q922">
        <v>0.160430477509209</v>
      </c>
    </row>
    <row r="923" spans="1:17" x14ac:dyDescent="0.3">
      <c r="A923" t="s">
        <v>1996</v>
      </c>
      <c r="B923" t="s">
        <v>1997</v>
      </c>
      <c r="C923" t="s">
        <v>3131</v>
      </c>
      <c r="D923" t="s">
        <v>195</v>
      </c>
      <c r="E923">
        <v>3430.1927356659999</v>
      </c>
      <c r="F923">
        <v>240.22</v>
      </c>
      <c r="G923">
        <v>-22.3861891815347</v>
      </c>
      <c r="H923">
        <v>-14.6608500357778</v>
      </c>
      <c r="I923">
        <v>-8.09336757783006</v>
      </c>
      <c r="J923">
        <v>0.84733374898141001</v>
      </c>
      <c r="K923">
        <v>260.01686760009301</v>
      </c>
      <c r="L923">
        <v>246.66910845166601</v>
      </c>
      <c r="M923">
        <v>27.976371822905001</v>
      </c>
      <c r="N923">
        <v>0.51964646659730795</v>
      </c>
      <c r="O923">
        <v>20.285571559403799</v>
      </c>
      <c r="P923">
        <v>20.260325406758401</v>
      </c>
      <c r="Q923">
        <v>-4.4275399215522003E-2</v>
      </c>
    </row>
    <row r="924" spans="1:17" hidden="1" x14ac:dyDescent="0.3">
      <c r="A924" t="s">
        <v>1998</v>
      </c>
      <c r="B924" t="s">
        <v>1999</v>
      </c>
      <c r="C924" t="s">
        <v>3144</v>
      </c>
      <c r="D924" t="s">
        <v>1629</v>
      </c>
      <c r="E924">
        <v>3429.28575271</v>
      </c>
      <c r="F924">
        <v>2021.9</v>
      </c>
      <c r="G924">
        <v>-8.4114164229153108</v>
      </c>
      <c r="H924">
        <v>-11.482999405870901</v>
      </c>
      <c r="I924">
        <v>13.2062086412979</v>
      </c>
      <c r="J924">
        <v>-5.5244704685628997E-2</v>
      </c>
      <c r="K924">
        <v>2148.6026650856002</v>
      </c>
      <c r="L924">
        <v>1882.2961978639701</v>
      </c>
      <c r="M924">
        <v>27.392083042414502</v>
      </c>
      <c r="N924">
        <v>0.55121583954097297</v>
      </c>
      <c r="O924">
        <v>22.112864137692199</v>
      </c>
      <c r="P924">
        <v>42.784506196815002</v>
      </c>
      <c r="Q924">
        <v>0.108680236746374</v>
      </c>
    </row>
    <row r="925" spans="1:17" hidden="1" x14ac:dyDescent="0.3">
      <c r="A925" t="s">
        <v>2000</v>
      </c>
      <c r="B925" t="s">
        <v>2001</v>
      </c>
      <c r="C925" t="s">
        <v>3144</v>
      </c>
      <c r="D925" t="s">
        <v>233</v>
      </c>
      <c r="E925">
        <v>3393.6137726249999</v>
      </c>
      <c r="F925">
        <v>1174.6500000000001</v>
      </c>
      <c r="G925">
        <v>9.3299816589613709</v>
      </c>
      <c r="H925">
        <v>10.0053971529672</v>
      </c>
      <c r="I925">
        <v>38.8580413248662</v>
      </c>
      <c r="J925">
        <v>-4.2764805574576004</v>
      </c>
      <c r="K925">
        <v>1095.2307267695101</v>
      </c>
      <c r="L925">
        <v>923.96376485873805</v>
      </c>
      <c r="M925">
        <v>38.447246537584697</v>
      </c>
      <c r="N925">
        <v>0.59114412335458499</v>
      </c>
      <c r="O925">
        <v>16.609202741242001</v>
      </c>
      <c r="P925">
        <v>77.627400574625696</v>
      </c>
      <c r="Q925">
        <v>-2.2430605111924001E-2</v>
      </c>
    </row>
    <row r="926" spans="1:17" hidden="1" x14ac:dyDescent="0.3">
      <c r="A926" t="s">
        <v>2002</v>
      </c>
      <c r="B926" t="s">
        <v>2003</v>
      </c>
      <c r="C926" t="s">
        <v>3144</v>
      </c>
      <c r="D926" t="s">
        <v>135</v>
      </c>
      <c r="E926">
        <v>3376.1526702000001</v>
      </c>
      <c r="F926">
        <v>659.3</v>
      </c>
      <c r="G926">
        <v>27.253310459183101</v>
      </c>
      <c r="H926">
        <v>13.3265993892828</v>
      </c>
      <c r="I926">
        <v>23.3376132576415</v>
      </c>
      <c r="J926">
        <v>-3.18972449551657</v>
      </c>
      <c r="K926">
        <v>623.71030100332905</v>
      </c>
      <c r="L926">
        <v>522.66119190312804</v>
      </c>
      <c r="M926">
        <v>42.550720796660698</v>
      </c>
      <c r="N926">
        <v>1.07855081547794</v>
      </c>
      <c r="O926">
        <v>11.7700591536478</v>
      </c>
      <c r="P926">
        <v>95.232454841575304</v>
      </c>
      <c r="Q926">
        <v>0.183332937348131</v>
      </c>
    </row>
    <row r="927" spans="1:17" hidden="1" x14ac:dyDescent="0.3">
      <c r="A927" t="s">
        <v>2004</v>
      </c>
      <c r="B927" t="s">
        <v>2005</v>
      </c>
      <c r="C927" t="s">
        <v>3144</v>
      </c>
      <c r="D927" t="s">
        <v>24</v>
      </c>
      <c r="E927">
        <v>3368.5149449599999</v>
      </c>
      <c r="F927">
        <v>404.8</v>
      </c>
      <c r="G927">
        <v>1.81574581576129</v>
      </c>
      <c r="H927">
        <v>0.30833790460148702</v>
      </c>
      <c r="I927">
        <v>23.3590546618838</v>
      </c>
      <c r="J927">
        <v>4.3977944964888502</v>
      </c>
      <c r="K927">
        <v>380.86665298786602</v>
      </c>
      <c r="L927">
        <v>328.77463610868801</v>
      </c>
      <c r="M927">
        <v>51.385590757586499</v>
      </c>
      <c r="N927">
        <v>0.48663343218577998</v>
      </c>
      <c r="O927">
        <v>15.365612648221299</v>
      </c>
      <c r="P927">
        <v>62.309542902967102</v>
      </c>
      <c r="Q927">
        <v>-3.4310830908715E-2</v>
      </c>
    </row>
    <row r="928" spans="1:17" x14ac:dyDescent="0.3">
      <c r="A928" t="s">
        <v>2006</v>
      </c>
      <c r="B928" t="s">
        <v>2007</v>
      </c>
      <c r="C928" t="s">
        <v>3139</v>
      </c>
      <c r="D928" t="s">
        <v>1443</v>
      </c>
      <c r="E928">
        <v>3347.674254694</v>
      </c>
      <c r="F928">
        <v>125.02</v>
      </c>
      <c r="G928">
        <v>-36.639890050489001</v>
      </c>
      <c r="H928">
        <v>-3.8856010262177998</v>
      </c>
      <c r="I928">
        <v>-10.281078527866001</v>
      </c>
      <c r="J928">
        <v>1.39118912264082</v>
      </c>
      <c r="K928">
        <v>130.602424840477</v>
      </c>
      <c r="L928">
        <v>136.65735494926699</v>
      </c>
      <c r="M928">
        <v>29.844354394057</v>
      </c>
      <c r="N928">
        <v>1.2019401925012501</v>
      </c>
      <c r="O928">
        <v>27.819548872180398</v>
      </c>
      <c r="P928">
        <v>19.693633317376701</v>
      </c>
      <c r="Q928">
        <v>-0.101146839612531</v>
      </c>
    </row>
    <row r="929" spans="1:17" hidden="1" x14ac:dyDescent="0.3">
      <c r="A929" t="s">
        <v>2008</v>
      </c>
      <c r="B929" t="s">
        <v>2009</v>
      </c>
      <c r="C929" t="s">
        <v>3144</v>
      </c>
      <c r="D929" t="s">
        <v>446</v>
      </c>
      <c r="E929">
        <v>3341.7062249999999</v>
      </c>
      <c r="F929">
        <v>189.75</v>
      </c>
      <c r="G929">
        <v>106.866224484249</v>
      </c>
      <c r="H929">
        <v>2.3468094611058401</v>
      </c>
      <c r="I929">
        <v>25.653097583729402</v>
      </c>
      <c r="J929">
        <v>0.60622514851293596</v>
      </c>
      <c r="K929">
        <v>180.58283352224601</v>
      </c>
      <c r="L929">
        <v>146.43659967325601</v>
      </c>
      <c r="M929">
        <v>39.818031788059599</v>
      </c>
      <c r="N929">
        <v>0.57394125773065097</v>
      </c>
      <c r="O929">
        <v>11.119894598155399</v>
      </c>
      <c r="P929">
        <v>138.82945248583999</v>
      </c>
      <c r="Q929">
        <v>0.120286540820553</v>
      </c>
    </row>
    <row r="930" spans="1:17" x14ac:dyDescent="0.3">
      <c r="A930" t="s">
        <v>2010</v>
      </c>
      <c r="B930" t="s">
        <v>2011</v>
      </c>
      <c r="C930" t="s">
        <v>3135</v>
      </c>
      <c r="D930" t="s">
        <v>190</v>
      </c>
      <c r="E930">
        <v>3336.0035908499999</v>
      </c>
      <c r="F930">
        <v>212.58</v>
      </c>
      <c r="G930">
        <v>-54.347076255744199</v>
      </c>
      <c r="H930">
        <v>-4.4558429135033197</v>
      </c>
      <c r="I930">
        <v>-22.877886191080801</v>
      </c>
      <c r="J930">
        <v>4.7155522835735697</v>
      </c>
      <c r="K930">
        <v>220.015333908835</v>
      </c>
      <c r="L930">
        <v>228.259006360993</v>
      </c>
      <c r="M930">
        <v>43.213826626555999</v>
      </c>
      <c r="N930">
        <v>0.986363528649289</v>
      </c>
      <c r="O930">
        <v>40.652930661398003</v>
      </c>
      <c r="P930">
        <v>11.561270007871901</v>
      </c>
      <c r="Q930">
        <v>7.4155142456030004E-3</v>
      </c>
    </row>
    <row r="931" spans="1:17" hidden="1" x14ac:dyDescent="0.3">
      <c r="A931" t="s">
        <v>2012</v>
      </c>
      <c r="B931" t="s">
        <v>2013</v>
      </c>
      <c r="C931" t="s">
        <v>3144</v>
      </c>
      <c r="D931" t="s">
        <v>2014</v>
      </c>
      <c r="E931">
        <v>3335.9555472000002</v>
      </c>
      <c r="F931">
        <v>752</v>
      </c>
      <c r="G931">
        <v>96.111408240543895</v>
      </c>
      <c r="H931">
        <v>-1.7597293357555199</v>
      </c>
      <c r="I931">
        <v>125.077245349585</v>
      </c>
      <c r="J931">
        <v>2.08331628830555</v>
      </c>
      <c r="K931">
        <v>732.07489893035302</v>
      </c>
      <c r="M931">
        <v>33.908940694716001</v>
      </c>
      <c r="N931">
        <v>0.40441367630015601</v>
      </c>
      <c r="O931">
        <v>12.6329787234042</v>
      </c>
      <c r="P931">
        <v>193.97967161845099</v>
      </c>
    </row>
    <row r="932" spans="1:17" hidden="1" x14ac:dyDescent="0.3">
      <c r="A932" t="s">
        <v>2015</v>
      </c>
      <c r="B932" t="s">
        <v>2016</v>
      </c>
      <c r="C932" t="s">
        <v>3144</v>
      </c>
      <c r="D932" t="s">
        <v>779</v>
      </c>
      <c r="E932">
        <v>3326.4709836970001</v>
      </c>
      <c r="F932">
        <v>30.71</v>
      </c>
      <c r="G932">
        <v>53.553447157746099</v>
      </c>
      <c r="H932">
        <v>69.858442600687397</v>
      </c>
      <c r="I932">
        <v>18.748349283632301</v>
      </c>
      <c r="J932">
        <v>21.171323584247201</v>
      </c>
      <c r="K932">
        <v>24.480049211123202</v>
      </c>
      <c r="L932">
        <v>22.776558068526999</v>
      </c>
      <c r="M932">
        <v>58.544897042578</v>
      </c>
      <c r="N932">
        <v>3.6452120016929901</v>
      </c>
      <c r="O932">
        <v>22.728752849234699</v>
      </c>
      <c r="P932">
        <v>88.404907975460105</v>
      </c>
      <c r="Q932">
        <v>-9.9732136911860007E-3</v>
      </c>
    </row>
    <row r="933" spans="1:17" hidden="1" x14ac:dyDescent="0.3">
      <c r="A933" t="s">
        <v>2017</v>
      </c>
      <c r="B933" t="s">
        <v>2018</v>
      </c>
      <c r="C933" t="s">
        <v>3144</v>
      </c>
      <c r="D933" t="s">
        <v>117</v>
      </c>
      <c r="E933">
        <v>3320.5792676699998</v>
      </c>
      <c r="F933">
        <v>19.23</v>
      </c>
      <c r="G933">
        <v>60.383800002121703</v>
      </c>
      <c r="H933">
        <v>7.2219194899931498</v>
      </c>
      <c r="I933">
        <v>-27.4949635208534</v>
      </c>
      <c r="J933">
        <v>-0.68693883778901998</v>
      </c>
      <c r="K933">
        <v>19.5476055854738</v>
      </c>
      <c r="L933">
        <v>18.399244154218898</v>
      </c>
      <c r="M933">
        <v>40.204244366275198</v>
      </c>
      <c r="N933">
        <v>1.28689610273624</v>
      </c>
      <c r="O933">
        <v>76.547061882475305</v>
      </c>
      <c r="P933">
        <v>120.27491408934701</v>
      </c>
      <c r="Q933">
        <v>0.113576095416017</v>
      </c>
    </row>
    <row r="934" spans="1:17" hidden="1" x14ac:dyDescent="0.3">
      <c r="A934" t="s">
        <v>2019</v>
      </c>
      <c r="B934" t="s">
        <v>2020</v>
      </c>
      <c r="C934" t="s">
        <v>3144</v>
      </c>
      <c r="D934" t="s">
        <v>422</v>
      </c>
      <c r="E934">
        <v>3303.8830397649999</v>
      </c>
      <c r="F934">
        <v>1104.95</v>
      </c>
      <c r="G934">
        <v>1.2006760992997401</v>
      </c>
      <c r="H934">
        <v>6.8615303437342998</v>
      </c>
      <c r="I934">
        <v>-15.3125885184976</v>
      </c>
      <c r="J934">
        <v>7.7926573735768701</v>
      </c>
      <c r="K934">
        <v>1012.9505833660299</v>
      </c>
      <c r="L934">
        <v>1007.76247924709</v>
      </c>
      <c r="M934">
        <v>78.597179576141698</v>
      </c>
      <c r="N934">
        <v>1.6867280661492801</v>
      </c>
      <c r="O934">
        <v>14.389791393275701</v>
      </c>
      <c r="P934">
        <v>32.934311838306002</v>
      </c>
      <c r="Q934">
        <v>4.8293534301734997E-2</v>
      </c>
    </row>
    <row r="935" spans="1:17" x14ac:dyDescent="0.3">
      <c r="A935" t="s">
        <v>2021</v>
      </c>
      <c r="B935" t="s">
        <v>2022</v>
      </c>
      <c r="C935" t="s">
        <v>3141</v>
      </c>
      <c r="D935" t="s">
        <v>485</v>
      </c>
      <c r="E935">
        <v>3299.8442399999999</v>
      </c>
      <c r="F935">
        <v>381.15</v>
      </c>
      <c r="G935">
        <v>-16.1602236123762</v>
      </c>
      <c r="H935">
        <v>-52.9593106012642</v>
      </c>
      <c r="I935">
        <v>-54.563699966648599</v>
      </c>
      <c r="J935">
        <v>-3.3753091336001599</v>
      </c>
      <c r="K935">
        <v>438.72959790962602</v>
      </c>
      <c r="L935">
        <v>473.85331367424902</v>
      </c>
      <c r="M935">
        <v>30.5555714330293</v>
      </c>
      <c r="N935">
        <v>0.60791635779570197</v>
      </c>
      <c r="O935">
        <v>96.110455201364303</v>
      </c>
      <c r="P935">
        <v>22.951612903225801</v>
      </c>
      <c r="Q935">
        <v>0.136662374348059</v>
      </c>
    </row>
    <row r="936" spans="1:17" hidden="1" x14ac:dyDescent="0.3">
      <c r="A936" t="s">
        <v>2023</v>
      </c>
      <c r="B936" t="s">
        <v>2024</v>
      </c>
      <c r="C936" t="s">
        <v>3144</v>
      </c>
      <c r="D936" t="s">
        <v>48</v>
      </c>
      <c r="E936">
        <v>3286.2390599999999</v>
      </c>
      <c r="F936">
        <v>263.64999999999998</v>
      </c>
      <c r="G936">
        <v>31.183032933137401</v>
      </c>
      <c r="H936">
        <v>11.0185905813304</v>
      </c>
      <c r="I936">
        <v>44.304534166200398</v>
      </c>
      <c r="J936">
        <v>14.2103214998246</v>
      </c>
      <c r="K936">
        <v>238.28031296180501</v>
      </c>
      <c r="L936">
        <v>211.981008918621</v>
      </c>
      <c r="M936">
        <v>77.596077851003201</v>
      </c>
      <c r="N936">
        <v>0.80059915805905901</v>
      </c>
      <c r="O936">
        <v>12.649345723496999</v>
      </c>
      <c r="P936">
        <v>86.985815602836794</v>
      </c>
    </row>
    <row r="937" spans="1:17" x14ac:dyDescent="0.3">
      <c r="A937" t="s">
        <v>2025</v>
      </c>
      <c r="B937" t="s">
        <v>2026</v>
      </c>
      <c r="C937" t="s">
        <v>3145</v>
      </c>
      <c r="D937" t="s">
        <v>436</v>
      </c>
      <c r="E937">
        <v>3279.6825150599998</v>
      </c>
      <c r="F937">
        <v>21.27</v>
      </c>
      <c r="G937">
        <v>-46.894053412899702</v>
      </c>
      <c r="H937">
        <v>-4.6770958129895499</v>
      </c>
      <c r="I937">
        <v>-38.261193419602598</v>
      </c>
      <c r="J937">
        <v>0.956278063232048</v>
      </c>
      <c r="K937">
        <v>22.485678622531999</v>
      </c>
      <c r="L937">
        <v>23.758969612682399</v>
      </c>
      <c r="M937">
        <v>33.634278952928099</v>
      </c>
      <c r="N937">
        <v>1.16308654680607</v>
      </c>
      <c r="O937">
        <v>112.270803949224</v>
      </c>
      <c r="P937">
        <v>27.365269461077801</v>
      </c>
    </row>
    <row r="938" spans="1:17" x14ac:dyDescent="0.3">
      <c r="A938" t="s">
        <v>2027</v>
      </c>
      <c r="B938" t="s">
        <v>2028</v>
      </c>
      <c r="C938" t="s">
        <v>3136</v>
      </c>
      <c r="D938" t="s">
        <v>117</v>
      </c>
      <c r="E938">
        <v>3278.6883187499998</v>
      </c>
      <c r="F938">
        <v>1126.25</v>
      </c>
      <c r="G938">
        <v>-16.273495159074699</v>
      </c>
      <c r="H938">
        <v>2.3315564985464201</v>
      </c>
      <c r="I938">
        <v>-8.0427148099233694</v>
      </c>
      <c r="J938">
        <v>1.0635769698620201</v>
      </c>
      <c r="K938">
        <v>1136.58202932983</v>
      </c>
      <c r="L938">
        <v>1128.3877056716899</v>
      </c>
      <c r="M938">
        <v>39.902446664040198</v>
      </c>
      <c r="N938">
        <v>1.5260639534763101</v>
      </c>
      <c r="O938">
        <v>20.6659267480577</v>
      </c>
      <c r="P938">
        <v>17.931937172774798</v>
      </c>
      <c r="Q938">
        <v>-1.4037126667906999E-2</v>
      </c>
    </row>
    <row r="939" spans="1:17" x14ac:dyDescent="0.3">
      <c r="A939" t="s">
        <v>2029</v>
      </c>
      <c r="B939" t="s">
        <v>2030</v>
      </c>
      <c r="C939" t="s">
        <v>3143</v>
      </c>
      <c r="D939" t="s">
        <v>276</v>
      </c>
      <c r="E939">
        <v>3272.8362557999999</v>
      </c>
      <c r="F939">
        <v>319.64999999999998</v>
      </c>
      <c r="G939">
        <v>23.403893108815399</v>
      </c>
      <c r="H939">
        <v>-0.86768553181240105</v>
      </c>
      <c r="I939">
        <v>15.867542415850499</v>
      </c>
      <c r="J939">
        <v>1.63952136871955</v>
      </c>
      <c r="K939">
        <v>326.82671702142301</v>
      </c>
      <c r="L939">
        <v>285.07653955355198</v>
      </c>
      <c r="M939">
        <v>37.492989602239099</v>
      </c>
      <c r="N939">
        <v>0.47992973599762301</v>
      </c>
      <c r="O939">
        <v>13.5147817925856</v>
      </c>
      <c r="P939">
        <v>69.440763318314296</v>
      </c>
      <c r="Q939">
        <v>-1.2526430669776999E-2</v>
      </c>
    </row>
    <row r="940" spans="1:17" x14ac:dyDescent="0.3">
      <c r="A940" t="s">
        <v>2031</v>
      </c>
      <c r="B940" t="s">
        <v>2032</v>
      </c>
      <c r="C940" t="s">
        <v>3131</v>
      </c>
      <c r="D940" t="s">
        <v>509</v>
      </c>
      <c r="E940">
        <v>3266.9289007000002</v>
      </c>
      <c r="F940">
        <v>449.45</v>
      </c>
      <c r="G940">
        <v>-13.1618999622373</v>
      </c>
      <c r="H940">
        <v>4.8586185785245499</v>
      </c>
      <c r="I940">
        <v>21.7910776690779</v>
      </c>
      <c r="J940">
        <v>2.31117778174014</v>
      </c>
      <c r="K940">
        <v>443.97701030509302</v>
      </c>
      <c r="L940">
        <v>390.67035807965698</v>
      </c>
      <c r="M940">
        <v>38.593126366118099</v>
      </c>
      <c r="N940">
        <v>0.54975485059770801</v>
      </c>
      <c r="O940">
        <v>12.3595505617977</v>
      </c>
      <c r="P940">
        <v>52.330113540077903</v>
      </c>
      <c r="Q940">
        <v>-9.9252430558260003E-3</v>
      </c>
    </row>
    <row r="941" spans="1:17" hidden="1" x14ac:dyDescent="0.3">
      <c r="A941" t="s">
        <v>2033</v>
      </c>
      <c r="B941" t="s">
        <v>2034</v>
      </c>
      <c r="C941" t="s">
        <v>3144</v>
      </c>
      <c r="D941" t="s">
        <v>1361</v>
      </c>
      <c r="E941">
        <v>3266.4664097999998</v>
      </c>
      <c r="F941">
        <v>746</v>
      </c>
      <c r="G941">
        <v>-17.871259908677001</v>
      </c>
      <c r="H941">
        <v>-3.11971490683539</v>
      </c>
      <c r="I941">
        <v>24.237414847291902</v>
      </c>
      <c r="J941">
        <v>8.9284637806467302</v>
      </c>
      <c r="K941">
        <v>774.34678121657305</v>
      </c>
      <c r="L941">
        <v>694.18839726234796</v>
      </c>
      <c r="M941">
        <v>43.0762182277563</v>
      </c>
      <c r="N941">
        <v>0.58697414321024399</v>
      </c>
      <c r="O941">
        <v>31.769436997319001</v>
      </c>
      <c r="P941">
        <v>66.073018699910904</v>
      </c>
      <c r="Q941">
        <v>-4.1171070709721001E-2</v>
      </c>
    </row>
    <row r="942" spans="1:17" hidden="1" x14ac:dyDescent="0.3">
      <c r="A942" t="s">
        <v>2035</v>
      </c>
      <c r="B942" t="s">
        <v>2036</v>
      </c>
      <c r="C942" t="s">
        <v>3144</v>
      </c>
      <c r="D942" t="s">
        <v>1629</v>
      </c>
      <c r="E942">
        <v>3260.4105777529999</v>
      </c>
      <c r="F942">
        <v>144.13</v>
      </c>
      <c r="G942">
        <v>-41.771709532413503</v>
      </c>
      <c r="H942">
        <v>-5.6811714609927204</v>
      </c>
      <c r="I942">
        <v>-10.5945936221207</v>
      </c>
      <c r="J942">
        <v>0.143707630878214</v>
      </c>
      <c r="K942">
        <v>152.93099182475601</v>
      </c>
      <c r="L942">
        <v>150.80392705653199</v>
      </c>
      <c r="M942">
        <v>32.821288612323997</v>
      </c>
      <c r="N942">
        <v>0.36661185247301897</v>
      </c>
      <c r="O942">
        <v>24.255880108235601</v>
      </c>
      <c r="P942">
        <v>11.7286821705426</v>
      </c>
      <c r="Q942">
        <v>5.6698833098809999E-3</v>
      </c>
    </row>
    <row r="943" spans="1:17" hidden="1" x14ac:dyDescent="0.3">
      <c r="A943" t="s">
        <v>2037</v>
      </c>
      <c r="B943" t="s">
        <v>2038</v>
      </c>
      <c r="C943" t="s">
        <v>3144</v>
      </c>
      <c r="D943" t="s">
        <v>51</v>
      </c>
      <c r="E943">
        <v>3260.1447774899998</v>
      </c>
      <c r="F943">
        <v>758.7</v>
      </c>
      <c r="G943">
        <v>104.967134951936</v>
      </c>
      <c r="H943">
        <v>8.0159118044464108</v>
      </c>
      <c r="I943">
        <v>88.975454751023307</v>
      </c>
      <c r="J943">
        <v>7.7287003206502697E-2</v>
      </c>
      <c r="K943">
        <v>708.82498787332804</v>
      </c>
      <c r="L943">
        <v>542.32244312820899</v>
      </c>
      <c r="M943">
        <v>40.970934039724902</v>
      </c>
      <c r="N943">
        <v>0.63727845414821505</v>
      </c>
      <c r="O943">
        <v>9.3976538816396396</v>
      </c>
      <c r="P943">
        <v>187.878426940438</v>
      </c>
      <c r="Q943">
        <v>-3.4234686586180001E-2</v>
      </c>
    </row>
    <row r="944" spans="1:17" hidden="1" x14ac:dyDescent="0.3">
      <c r="A944" t="s">
        <v>2039</v>
      </c>
      <c r="B944" t="s">
        <v>2040</v>
      </c>
      <c r="C944" t="s">
        <v>3144</v>
      </c>
      <c r="D944" t="s">
        <v>287</v>
      </c>
      <c r="E944">
        <v>3258.9412562699999</v>
      </c>
      <c r="F944">
        <v>1237.95</v>
      </c>
      <c r="G944">
        <v>-2.9002112457178399</v>
      </c>
      <c r="H944">
        <v>-8.5753193515113999</v>
      </c>
      <c r="I944">
        <v>-23.0184165374787</v>
      </c>
      <c r="J944">
        <v>0.91640737357686597</v>
      </c>
      <c r="K944">
        <v>1320.6661795098</v>
      </c>
      <c r="L944">
        <v>1313.5725238651801</v>
      </c>
      <c r="M944">
        <v>25.529326296804602</v>
      </c>
      <c r="N944">
        <v>0.38577783657533599</v>
      </c>
      <c r="O944">
        <v>47.255543438749498</v>
      </c>
      <c r="P944">
        <v>27.014825834915101</v>
      </c>
      <c r="Q944">
        <v>7.2462027874838006E-2</v>
      </c>
    </row>
    <row r="945" spans="1:17" hidden="1" x14ac:dyDescent="0.3">
      <c r="A945" t="s">
        <v>2041</v>
      </c>
      <c r="B945" t="s">
        <v>2042</v>
      </c>
      <c r="C945" t="s">
        <v>3144</v>
      </c>
      <c r="D945" t="s">
        <v>2043</v>
      </c>
      <c r="E945">
        <v>3252.8957520899999</v>
      </c>
      <c r="F945">
        <v>281.55</v>
      </c>
      <c r="G945">
        <v>19.482464805723701</v>
      </c>
      <c r="H945">
        <v>11.261994211073199</v>
      </c>
      <c r="I945">
        <v>20.7081385797816</v>
      </c>
      <c r="J945">
        <v>16.494670106191901</v>
      </c>
      <c r="K945">
        <v>266.373214282643</v>
      </c>
      <c r="M945">
        <v>73.067115131481998</v>
      </c>
      <c r="N945">
        <v>1.1355426890664899</v>
      </c>
      <c r="O945">
        <v>17.208311134789501</v>
      </c>
      <c r="P945">
        <v>160.09237875288599</v>
      </c>
    </row>
    <row r="946" spans="1:17" hidden="1" x14ac:dyDescent="0.3">
      <c r="A946" t="s">
        <v>2044</v>
      </c>
      <c r="B946" t="s">
        <v>2045</v>
      </c>
      <c r="C946" t="s">
        <v>3144</v>
      </c>
      <c r="D946" t="s">
        <v>217</v>
      </c>
      <c r="E946">
        <v>3235.0723033200002</v>
      </c>
      <c r="F946">
        <v>234.52</v>
      </c>
      <c r="G946">
        <v>267.11260027096898</v>
      </c>
      <c r="H946">
        <v>-11.9842505051103</v>
      </c>
      <c r="I946">
        <v>110.55985689502501</v>
      </c>
      <c r="J946">
        <v>3.7587684846879701</v>
      </c>
      <c r="K946">
        <v>234.505299010112</v>
      </c>
      <c r="L946">
        <v>169.28469766244299</v>
      </c>
      <c r="M946">
        <v>54.274351702724402</v>
      </c>
      <c r="N946">
        <v>0.37454519388834701</v>
      </c>
      <c r="O946">
        <v>31.332082551594699</v>
      </c>
      <c r="P946">
        <v>325.62613430126999</v>
      </c>
      <c r="Q946">
        <v>0.15398633744513199</v>
      </c>
    </row>
    <row r="947" spans="1:17" hidden="1" x14ac:dyDescent="0.3">
      <c r="A947" t="s">
        <v>2046</v>
      </c>
      <c r="B947" t="s">
        <v>2047</v>
      </c>
      <c r="C947" t="s">
        <v>3144</v>
      </c>
      <c r="D947" t="s">
        <v>276</v>
      </c>
      <c r="E947">
        <v>3234.68051664</v>
      </c>
      <c r="F947">
        <v>312.60000000000002</v>
      </c>
      <c r="G947">
        <v>26.357778088931699</v>
      </c>
      <c r="H947">
        <v>-10.579711375428101</v>
      </c>
      <c r="I947">
        <v>41.050149539554802</v>
      </c>
      <c r="J947">
        <v>-2.2241217675274201</v>
      </c>
      <c r="K947">
        <v>340.261037634378</v>
      </c>
      <c r="L947">
        <v>293.854892018123</v>
      </c>
      <c r="M947">
        <v>34.9444293382033</v>
      </c>
      <c r="N947">
        <v>0.55209492935708404</v>
      </c>
      <c r="O947">
        <v>46.673064619321799</v>
      </c>
      <c r="P947">
        <v>95.375</v>
      </c>
      <c r="Q947">
        <v>0.209821329932146</v>
      </c>
    </row>
    <row r="948" spans="1:17" hidden="1" x14ac:dyDescent="0.3">
      <c r="A948" t="s">
        <v>2048</v>
      </c>
      <c r="B948" t="s">
        <v>2049</v>
      </c>
      <c r="C948" t="s">
        <v>3144</v>
      </c>
      <c r="D948" t="s">
        <v>54</v>
      </c>
      <c r="E948">
        <v>3230.6687336800001</v>
      </c>
      <c r="F948">
        <v>516.4</v>
      </c>
      <c r="G948">
        <v>2.3808789779736999</v>
      </c>
      <c r="H948">
        <v>1.33409932784775</v>
      </c>
      <c r="I948">
        <v>5.05875225425868</v>
      </c>
      <c r="J948">
        <v>3.52312907169008</v>
      </c>
      <c r="K948">
        <v>526.05990466172898</v>
      </c>
      <c r="L948">
        <v>479.67782672019399</v>
      </c>
      <c r="M948">
        <v>31.048774405284401</v>
      </c>
      <c r="N948">
        <v>0.50228261095110305</v>
      </c>
      <c r="O948">
        <v>15.2207591014717</v>
      </c>
      <c r="P948">
        <v>47.101552485400902</v>
      </c>
      <c r="Q948">
        <v>4.9574982833971999E-2</v>
      </c>
    </row>
    <row r="949" spans="1:17" hidden="1" x14ac:dyDescent="0.3">
      <c r="A949" t="s">
        <v>2050</v>
      </c>
      <c r="B949" t="s">
        <v>2051</v>
      </c>
      <c r="C949" t="s">
        <v>3144</v>
      </c>
      <c r="D949" t="s">
        <v>48</v>
      </c>
      <c r="E949">
        <v>3219.6068563650001</v>
      </c>
      <c r="F949">
        <v>380.55</v>
      </c>
      <c r="G949">
        <v>50.633786795901798</v>
      </c>
      <c r="H949">
        <v>4.0689023777434699</v>
      </c>
      <c r="I949">
        <v>19.759477003038601</v>
      </c>
      <c r="J949">
        <v>-3.6059528654958202</v>
      </c>
      <c r="K949">
        <v>368.131245286298</v>
      </c>
      <c r="L949">
        <v>309.43714971328598</v>
      </c>
      <c r="M949">
        <v>38.559846587452498</v>
      </c>
      <c r="N949">
        <v>0.91118874649517401</v>
      </c>
      <c r="O949">
        <v>9.0526869005386796</v>
      </c>
      <c r="P949">
        <v>103.17672183662501</v>
      </c>
      <c r="Q949">
        <v>6.5857993666414996E-2</v>
      </c>
    </row>
    <row r="950" spans="1:17" hidden="1" x14ac:dyDescent="0.3">
      <c r="A950" t="s">
        <v>2052</v>
      </c>
      <c r="B950" t="s">
        <v>2053</v>
      </c>
      <c r="C950" t="s">
        <v>3144</v>
      </c>
      <c r="D950" t="s">
        <v>403</v>
      </c>
      <c r="E950">
        <v>3212.8116199999999</v>
      </c>
      <c r="F950">
        <v>12520.7</v>
      </c>
      <c r="G950">
        <v>-50.902254620120097</v>
      </c>
      <c r="H950">
        <v>-4.6593733649506097</v>
      </c>
      <c r="I950">
        <v>-8.0186929289963604</v>
      </c>
      <c r="J950">
        <v>3.27137391719674</v>
      </c>
      <c r="K950">
        <v>12483.601310980501</v>
      </c>
      <c r="L950">
        <v>12287.672038156799</v>
      </c>
      <c r="M950">
        <v>35.510613823898602</v>
      </c>
      <c r="N950">
        <v>0.37275307778286998</v>
      </c>
      <c r="O950">
        <v>40.3743400928062</v>
      </c>
      <c r="P950">
        <v>37.590109890109801</v>
      </c>
      <c r="Q950">
        <v>-5.2168635911905001E-2</v>
      </c>
    </row>
    <row r="951" spans="1:17" hidden="1" x14ac:dyDescent="0.3">
      <c r="A951" t="s">
        <v>2054</v>
      </c>
      <c r="B951" t="s">
        <v>2055</v>
      </c>
      <c r="C951" t="s">
        <v>3144</v>
      </c>
      <c r="D951" t="s">
        <v>21</v>
      </c>
      <c r="E951">
        <v>3185.4071293749998</v>
      </c>
      <c r="F951">
        <v>251.05</v>
      </c>
      <c r="G951">
        <v>-34.520323151564398</v>
      </c>
      <c r="H951">
        <v>12.106851488555</v>
      </c>
      <c r="I951">
        <v>-5.6204658957163902</v>
      </c>
      <c r="J951">
        <v>0.106312115518352</v>
      </c>
      <c r="K951">
        <v>253.41447945754399</v>
      </c>
      <c r="L951">
        <v>235.381099460668</v>
      </c>
      <c r="M951">
        <v>34.470757053353097</v>
      </c>
      <c r="N951">
        <v>0.66250428012018803</v>
      </c>
      <c r="O951">
        <v>28.1657040430193</v>
      </c>
      <c r="P951">
        <v>49.470111931412198</v>
      </c>
      <c r="Q951">
        <v>0.112785379326151</v>
      </c>
    </row>
    <row r="952" spans="1:17" hidden="1" x14ac:dyDescent="0.3">
      <c r="A952" t="s">
        <v>2056</v>
      </c>
      <c r="B952" t="s">
        <v>2057</v>
      </c>
      <c r="C952" t="s">
        <v>3144</v>
      </c>
      <c r="D952" t="s">
        <v>77</v>
      </c>
      <c r="E952">
        <v>3181.1296229999998</v>
      </c>
      <c r="F952">
        <v>246.75</v>
      </c>
      <c r="G952">
        <v>83.373888142751198</v>
      </c>
      <c r="H952">
        <v>7.5277447522880303</v>
      </c>
      <c r="I952">
        <v>20.146340826972601</v>
      </c>
      <c r="J952">
        <v>3.6357761854580501</v>
      </c>
      <c r="K952">
        <v>241.76002993849499</v>
      </c>
      <c r="L952">
        <v>207.50238116017999</v>
      </c>
      <c r="M952">
        <v>44.839457141754899</v>
      </c>
      <c r="N952">
        <v>0.822541116136979</v>
      </c>
      <c r="O952">
        <v>14.2006079027355</v>
      </c>
      <c r="P952">
        <v>113.636363636363</v>
      </c>
      <c r="Q952">
        <v>5.7916370308122002E-2</v>
      </c>
    </row>
    <row r="953" spans="1:17" hidden="1" x14ac:dyDescent="0.3">
      <c r="A953" t="s">
        <v>2058</v>
      </c>
      <c r="B953" t="s">
        <v>2059</v>
      </c>
      <c r="C953" t="s">
        <v>3144</v>
      </c>
      <c r="D953" t="s">
        <v>1361</v>
      </c>
      <c r="E953">
        <v>3181.04884128</v>
      </c>
      <c r="F953">
        <v>216.2</v>
      </c>
      <c r="K953">
        <v>198.53034696656701</v>
      </c>
      <c r="L953">
        <v>172.215069946667</v>
      </c>
      <c r="M953">
        <v>81.1750791682543</v>
      </c>
      <c r="N953">
        <v>1</v>
      </c>
      <c r="Q953">
        <v>0.14788253940821999</v>
      </c>
    </row>
    <row r="954" spans="1:17" hidden="1" x14ac:dyDescent="0.3">
      <c r="A954" t="s">
        <v>2060</v>
      </c>
      <c r="B954" t="s">
        <v>2061</v>
      </c>
      <c r="C954" t="s">
        <v>3144</v>
      </c>
      <c r="D954" t="s">
        <v>135</v>
      </c>
      <c r="E954">
        <v>3175.077608345</v>
      </c>
      <c r="F954">
        <v>315.85000000000002</v>
      </c>
      <c r="G954">
        <v>29.3813373624909</v>
      </c>
      <c r="H954">
        <v>-1.2556558001829401</v>
      </c>
      <c r="I954">
        <v>-7.4953272064864001</v>
      </c>
      <c r="J954">
        <v>1.20482177780009</v>
      </c>
      <c r="K954">
        <v>347.479208916186</v>
      </c>
      <c r="L954">
        <v>333.44609303697098</v>
      </c>
      <c r="M954">
        <v>26.734981733661598</v>
      </c>
      <c r="N954">
        <v>0.51136542985542</v>
      </c>
      <c r="O954">
        <v>48.488206427101403</v>
      </c>
      <c r="P954">
        <v>61.766965428937198</v>
      </c>
      <c r="Q954">
        <v>4.3003258228067998E-2</v>
      </c>
    </row>
    <row r="955" spans="1:17" hidden="1" x14ac:dyDescent="0.3">
      <c r="A955" t="s">
        <v>2062</v>
      </c>
      <c r="B955" t="s">
        <v>2063</v>
      </c>
      <c r="C955" t="s">
        <v>3144</v>
      </c>
      <c r="D955" t="s">
        <v>135</v>
      </c>
      <c r="E955">
        <v>3165.57007196</v>
      </c>
      <c r="F955">
        <v>67.959999999999994</v>
      </c>
      <c r="G955">
        <v>24.361317342470901</v>
      </c>
      <c r="H955">
        <v>-17.340972557223701</v>
      </c>
      <c r="I955">
        <v>11.900865713850401</v>
      </c>
      <c r="J955">
        <v>-0.77529025803861895</v>
      </c>
      <c r="K955">
        <v>79.542140560184606</v>
      </c>
      <c r="M955">
        <v>21.440100661768199</v>
      </c>
      <c r="N955">
        <v>0.35695254790990999</v>
      </c>
      <c r="O955">
        <v>59.726309593878703</v>
      </c>
      <c r="P955">
        <v>88.7777777777777</v>
      </c>
    </row>
    <row r="956" spans="1:17" hidden="1" x14ac:dyDescent="0.3">
      <c r="A956" t="s">
        <v>2064</v>
      </c>
      <c r="B956" t="s">
        <v>2065</v>
      </c>
      <c r="C956" t="s">
        <v>3144</v>
      </c>
      <c r="D956" t="s">
        <v>103</v>
      </c>
      <c r="E956">
        <v>3161.7728999999999</v>
      </c>
      <c r="F956">
        <v>474.1</v>
      </c>
      <c r="G956">
        <v>109.41980124073299</v>
      </c>
      <c r="H956">
        <v>31.406985817833899</v>
      </c>
      <c r="I956">
        <v>17.553057244883099</v>
      </c>
      <c r="J956">
        <v>17.7005309367952</v>
      </c>
      <c r="K956">
        <v>418.83428493545199</v>
      </c>
      <c r="L956">
        <v>366.82834789556898</v>
      </c>
      <c r="M956">
        <v>67.619383978170305</v>
      </c>
      <c r="N956">
        <v>1.5946791959592801</v>
      </c>
      <c r="O956">
        <v>8.3948534064543097</v>
      </c>
      <c r="P956">
        <v>195.08298755186701</v>
      </c>
      <c r="Q956">
        <v>0.24768020888248299</v>
      </c>
    </row>
    <row r="957" spans="1:17" hidden="1" x14ac:dyDescent="0.3">
      <c r="A957" t="s">
        <v>2066</v>
      </c>
      <c r="B957" t="s">
        <v>2067</v>
      </c>
      <c r="C957" t="s">
        <v>3144</v>
      </c>
      <c r="D957" t="s">
        <v>415</v>
      </c>
      <c r="E957">
        <v>3154.8577409999998</v>
      </c>
      <c r="F957">
        <v>4120.2</v>
      </c>
      <c r="G957">
        <v>-8.1487503288870293</v>
      </c>
      <c r="H957">
        <v>-7.0236576729536901</v>
      </c>
      <c r="I957">
        <v>-7.5016526102090797</v>
      </c>
      <c r="J957">
        <v>1.17480322144847</v>
      </c>
      <c r="K957">
        <v>4359.9388968331896</v>
      </c>
      <c r="L957">
        <v>4205.2296406621599</v>
      </c>
      <c r="M957">
        <v>11.0386149652557</v>
      </c>
      <c r="N957">
        <v>0.36340738828968699</v>
      </c>
      <c r="O957">
        <v>23.707587010339299</v>
      </c>
      <c r="P957">
        <v>22.969020473944902</v>
      </c>
      <c r="Q957">
        <v>5.4421576542727002E-2</v>
      </c>
    </row>
    <row r="958" spans="1:17" hidden="1" x14ac:dyDescent="0.3">
      <c r="A958" t="s">
        <v>2068</v>
      </c>
      <c r="B958" t="s">
        <v>2069</v>
      </c>
      <c r="C958" t="s">
        <v>3144</v>
      </c>
      <c r="D958" t="s">
        <v>117</v>
      </c>
      <c r="E958">
        <v>3143.2444381279902</v>
      </c>
      <c r="F958">
        <v>175.52</v>
      </c>
      <c r="G958">
        <v>-2.56448377305346</v>
      </c>
      <c r="H958">
        <v>-16.975014231745799</v>
      </c>
      <c r="I958">
        <v>-14.637597068053401</v>
      </c>
      <c r="J958">
        <v>0.65634352490164605</v>
      </c>
      <c r="K958">
        <v>191.355075171751</v>
      </c>
      <c r="L958">
        <v>175.52780335991801</v>
      </c>
      <c r="M958">
        <v>29.2567105136926</v>
      </c>
      <c r="N958">
        <v>0.51677947779231204</v>
      </c>
      <c r="O958">
        <v>35.027347310847702</v>
      </c>
      <c r="P958">
        <v>36.964494732734998</v>
      </c>
      <c r="Q958">
        <v>8.8782785344084E-2</v>
      </c>
    </row>
    <row r="959" spans="1:17" x14ac:dyDescent="0.3">
      <c r="A959" t="s">
        <v>2070</v>
      </c>
      <c r="B959" t="s">
        <v>2071</v>
      </c>
      <c r="C959" t="s">
        <v>3127</v>
      </c>
      <c r="D959" t="s">
        <v>63</v>
      </c>
      <c r="E959">
        <v>3139.0589509930001</v>
      </c>
      <c r="F959">
        <v>237.37</v>
      </c>
      <c r="G959">
        <v>19.0082729477339</v>
      </c>
      <c r="H959">
        <v>-7.4139380051103698</v>
      </c>
      <c r="I959">
        <v>16.240761427831</v>
      </c>
      <c r="J959">
        <v>2.4268240402435302</v>
      </c>
      <c r="K959">
        <v>242.03799274779499</v>
      </c>
      <c r="L959">
        <v>214.884123092789</v>
      </c>
      <c r="M959">
        <v>47.552122900377803</v>
      </c>
      <c r="N959">
        <v>0.347461490201384</v>
      </c>
      <c r="O959">
        <v>23.667691789189799</v>
      </c>
      <c r="P959">
        <v>52.747747747747702</v>
      </c>
      <c r="Q959">
        <v>2.1017656414734999E-2</v>
      </c>
    </row>
    <row r="960" spans="1:17" hidden="1" x14ac:dyDescent="0.3">
      <c r="A960" t="s">
        <v>2072</v>
      </c>
      <c r="B960" t="s">
        <v>2073</v>
      </c>
      <c r="C960" t="s">
        <v>3144</v>
      </c>
      <c r="D960" t="s">
        <v>403</v>
      </c>
      <c r="E960">
        <v>3133.859047375</v>
      </c>
      <c r="F960">
        <v>285.25</v>
      </c>
      <c r="G960">
        <v>6.6481949674268801</v>
      </c>
      <c r="H960">
        <v>6.6389843149435004</v>
      </c>
      <c r="I960">
        <v>34.357840062056802</v>
      </c>
      <c r="J960">
        <v>5.2906113776083696</v>
      </c>
      <c r="K960">
        <v>258.17545152273698</v>
      </c>
      <c r="L960">
        <v>229.366880939374</v>
      </c>
      <c r="M960">
        <v>63.266742487673298</v>
      </c>
      <c r="N960">
        <v>0.95682744528779196</v>
      </c>
      <c r="O960">
        <v>6.2050832602979797</v>
      </c>
      <c r="P960">
        <v>59.357541899441301</v>
      </c>
      <c r="Q960">
        <v>4.2986819778455997E-2</v>
      </c>
    </row>
    <row r="961" spans="1:17" hidden="1" x14ac:dyDescent="0.3">
      <c r="A961" t="s">
        <v>2074</v>
      </c>
      <c r="B961" t="s">
        <v>2075</v>
      </c>
      <c r="C961" t="s">
        <v>3144</v>
      </c>
      <c r="D961" t="s">
        <v>72</v>
      </c>
      <c r="E961">
        <v>3129.2631999999999</v>
      </c>
      <c r="F961">
        <v>1167.2</v>
      </c>
      <c r="G961">
        <v>377.565875185935</v>
      </c>
      <c r="H961">
        <v>0.70013462510023305</v>
      </c>
      <c r="I961">
        <v>-10.348339564930299</v>
      </c>
      <c r="J961">
        <v>10.562848357827001</v>
      </c>
      <c r="K961">
        <v>1046.7629439790501</v>
      </c>
      <c r="L961">
        <v>945.01487590980298</v>
      </c>
      <c r="M961">
        <v>86.490727943001602</v>
      </c>
      <c r="N961">
        <v>2.49152822530221</v>
      </c>
      <c r="O961">
        <v>36.052090472926601</v>
      </c>
      <c r="P961">
        <v>420.37449843958899</v>
      </c>
      <c r="Q961">
        <v>0.187784466135234</v>
      </c>
    </row>
    <row r="962" spans="1:17" hidden="1" x14ac:dyDescent="0.3">
      <c r="A962" t="s">
        <v>2076</v>
      </c>
      <c r="B962" t="s">
        <v>2077</v>
      </c>
      <c r="C962" t="s">
        <v>3144</v>
      </c>
      <c r="D962" t="s">
        <v>292</v>
      </c>
      <c r="E962">
        <v>3128.8790344200002</v>
      </c>
      <c r="F962">
        <v>175.19</v>
      </c>
      <c r="G962">
        <v>73.713043418633703</v>
      </c>
      <c r="H962">
        <v>9.86157561264781</v>
      </c>
      <c r="I962">
        <v>21.115208751500901</v>
      </c>
      <c r="J962">
        <v>6.0600877459016997</v>
      </c>
      <c r="K962">
        <v>157.90865217618699</v>
      </c>
      <c r="L962">
        <v>136.676712390159</v>
      </c>
      <c r="M962">
        <v>56.731163919884203</v>
      </c>
      <c r="N962">
        <v>1.2331240524754401</v>
      </c>
      <c r="O962">
        <v>9.7094583024145198</v>
      </c>
      <c r="P962">
        <v>104.900584795321</v>
      </c>
      <c r="Q962">
        <v>0.169009735442359</v>
      </c>
    </row>
    <row r="963" spans="1:17" hidden="1" x14ac:dyDescent="0.3">
      <c r="A963" t="s">
        <v>2078</v>
      </c>
      <c r="B963" t="s">
        <v>2079</v>
      </c>
      <c r="C963" t="s">
        <v>3144</v>
      </c>
      <c r="D963" t="s">
        <v>77</v>
      </c>
      <c r="E963">
        <v>3117.29718</v>
      </c>
      <c r="F963">
        <v>1005.45</v>
      </c>
      <c r="G963">
        <v>85.201030579801397</v>
      </c>
      <c r="H963">
        <v>3.7270981791001598</v>
      </c>
      <c r="I963">
        <v>101.847733392894</v>
      </c>
      <c r="J963">
        <v>-5.1644310341813497</v>
      </c>
      <c r="K963">
        <v>944.645324858349</v>
      </c>
      <c r="L963">
        <v>703.00905412790303</v>
      </c>
      <c r="M963">
        <v>36.035591612573398</v>
      </c>
      <c r="N963">
        <v>0.411240002690339</v>
      </c>
      <c r="O963">
        <v>14.177731364065799</v>
      </c>
      <c r="P963">
        <v>138.73916656773099</v>
      </c>
      <c r="Q963">
        <v>7.1125868214601998E-2</v>
      </c>
    </row>
    <row r="964" spans="1:17" hidden="1" x14ac:dyDescent="0.3">
      <c r="A964" t="s">
        <v>2080</v>
      </c>
      <c r="B964" t="s">
        <v>2081</v>
      </c>
      <c r="C964" t="s">
        <v>3144</v>
      </c>
      <c r="D964" t="s">
        <v>543</v>
      </c>
      <c r="E964">
        <v>3114.9603967899998</v>
      </c>
      <c r="F964">
        <v>295.55</v>
      </c>
      <c r="G964">
        <v>-63.155061311632203</v>
      </c>
      <c r="H964">
        <v>1.4281517899817899</v>
      </c>
      <c r="I964">
        <v>-6.5766918874393401</v>
      </c>
      <c r="J964">
        <v>2.20644486148398</v>
      </c>
      <c r="K964">
        <v>308.82094107935001</v>
      </c>
      <c r="L964">
        <v>309.42045807961802</v>
      </c>
      <c r="M964">
        <v>24.711721467460499</v>
      </c>
      <c r="N964">
        <v>0.78258670918416995</v>
      </c>
      <c r="O964">
        <v>74.048384368127202</v>
      </c>
      <c r="P964">
        <v>20.093457943925198</v>
      </c>
    </row>
    <row r="965" spans="1:17" hidden="1" x14ac:dyDescent="0.3">
      <c r="A965" t="s">
        <v>2082</v>
      </c>
      <c r="B965" t="s">
        <v>2083</v>
      </c>
      <c r="C965" t="s">
        <v>3144</v>
      </c>
      <c r="D965" t="s">
        <v>140</v>
      </c>
      <c r="E965">
        <v>3114.5469087199999</v>
      </c>
      <c r="F965">
        <v>101.62</v>
      </c>
      <c r="G965">
        <v>27.396564571266499</v>
      </c>
      <c r="H965">
        <v>0.46715290924712799</v>
      </c>
      <c r="I965">
        <v>-21.253968633681598</v>
      </c>
      <c r="J965">
        <v>2.2752006791563502</v>
      </c>
      <c r="K965">
        <v>106.443292055813</v>
      </c>
      <c r="L965">
        <v>103.79953280005699</v>
      </c>
      <c r="M965">
        <v>34.123928342425998</v>
      </c>
      <c r="N965">
        <v>0.39324020036199597</v>
      </c>
      <c r="O965">
        <v>59.122220035425997</v>
      </c>
      <c r="P965">
        <v>68.8039867109634</v>
      </c>
      <c r="Q965">
        <v>0.185671902921833</v>
      </c>
    </row>
    <row r="966" spans="1:17" hidden="1" x14ac:dyDescent="0.3">
      <c r="A966" t="s">
        <v>2084</v>
      </c>
      <c r="B966" t="s">
        <v>2085</v>
      </c>
      <c r="C966" t="s">
        <v>3144</v>
      </c>
      <c r="D966" t="s">
        <v>51</v>
      </c>
      <c r="E966">
        <v>3099.9178871549998</v>
      </c>
      <c r="F966">
        <v>142.15</v>
      </c>
      <c r="G966">
        <v>69.554879105070299</v>
      </c>
      <c r="H966">
        <v>2.8031321049932401</v>
      </c>
      <c r="I966">
        <v>21.684757454716699</v>
      </c>
      <c r="J966">
        <v>3.9146980467886499</v>
      </c>
      <c r="K966">
        <v>142.03067839828799</v>
      </c>
      <c r="L966">
        <v>117.406219995474</v>
      </c>
      <c r="M966">
        <v>41.743876856533099</v>
      </c>
      <c r="N966">
        <v>0.44574511136503098</v>
      </c>
      <c r="O966">
        <v>19.099542736545899</v>
      </c>
      <c r="P966">
        <v>133.99176954732499</v>
      </c>
      <c r="Q966">
        <v>2.2397605832357E-2</v>
      </c>
    </row>
    <row r="967" spans="1:17" hidden="1" x14ac:dyDescent="0.3">
      <c r="A967" t="s">
        <v>2086</v>
      </c>
      <c r="B967" t="s">
        <v>2087</v>
      </c>
      <c r="C967" t="s">
        <v>3144</v>
      </c>
      <c r="D967" t="s">
        <v>51</v>
      </c>
      <c r="E967">
        <v>3084.8774903250001</v>
      </c>
      <c r="F967">
        <v>334.65</v>
      </c>
      <c r="G967">
        <v>-27.261915469000702</v>
      </c>
      <c r="H967">
        <v>-4.1573619371832002</v>
      </c>
      <c r="I967">
        <v>-13.7792444573082</v>
      </c>
      <c r="J967">
        <v>-3.0948885760487199</v>
      </c>
      <c r="K967">
        <v>354.02065829899902</v>
      </c>
      <c r="L967">
        <v>344.92576858891601</v>
      </c>
      <c r="M967">
        <v>17.0010585897483</v>
      </c>
      <c r="N967">
        <v>0.70682279903509304</v>
      </c>
      <c r="O967">
        <v>24.010159868519299</v>
      </c>
      <c r="P967">
        <v>16.765526866713099</v>
      </c>
      <c r="Q967">
        <v>-7.9413421569122997E-2</v>
      </c>
    </row>
    <row r="968" spans="1:17" hidden="1" x14ac:dyDescent="0.3">
      <c r="A968" t="s">
        <v>2088</v>
      </c>
      <c r="B968" t="s">
        <v>2089</v>
      </c>
      <c r="C968" t="s">
        <v>3144</v>
      </c>
      <c r="D968" t="s">
        <v>51</v>
      </c>
      <c r="E968">
        <v>3082.1804123000002</v>
      </c>
      <c r="F968">
        <v>364.1</v>
      </c>
      <c r="G968">
        <v>167.07404631840001</v>
      </c>
      <c r="H968">
        <v>14.1387534147667</v>
      </c>
      <c r="I968">
        <v>73.344162508836902</v>
      </c>
      <c r="J968">
        <v>9.75751652850645</v>
      </c>
      <c r="K968">
        <v>328.89098605670199</v>
      </c>
      <c r="L968">
        <v>239.307602145278</v>
      </c>
      <c r="M968">
        <v>53.344154895934103</v>
      </c>
      <c r="N968">
        <v>0.85381344455451702</v>
      </c>
      <c r="O968">
        <v>9.3106289480911801</v>
      </c>
      <c r="P968">
        <v>225.52525704067901</v>
      </c>
      <c r="Q968">
        <v>8.5787407807872001E-2</v>
      </c>
    </row>
    <row r="969" spans="1:17" hidden="1" x14ac:dyDescent="0.3">
      <c r="A969" t="s">
        <v>2090</v>
      </c>
      <c r="B969" t="s">
        <v>2091</v>
      </c>
      <c r="C969" t="s">
        <v>3144</v>
      </c>
      <c r="D969" t="s">
        <v>1500</v>
      </c>
      <c r="E969">
        <v>3057.39</v>
      </c>
      <c r="F969">
        <v>189.9</v>
      </c>
      <c r="G969">
        <v>164.89751216438</v>
      </c>
      <c r="H969">
        <v>63.957997289462398</v>
      </c>
      <c r="I969">
        <v>210.21613778128699</v>
      </c>
      <c r="J969">
        <v>5.0837896890984897</v>
      </c>
      <c r="K969">
        <v>140.26657598067001</v>
      </c>
      <c r="L969">
        <v>100.07433609596499</v>
      </c>
      <c r="M969">
        <v>68.922990450648896</v>
      </c>
      <c r="N969">
        <v>0.22987126810970299</v>
      </c>
      <c r="O969">
        <v>9.3996840442338101</v>
      </c>
      <c r="P969">
        <v>265.12209190540199</v>
      </c>
      <c r="Q969">
        <v>0.19681172040023701</v>
      </c>
    </row>
    <row r="970" spans="1:17" hidden="1" x14ac:dyDescent="0.3">
      <c r="A970" t="s">
        <v>2092</v>
      </c>
      <c r="B970" t="s">
        <v>2093</v>
      </c>
      <c r="C970" t="s">
        <v>3144</v>
      </c>
      <c r="D970" t="s">
        <v>143</v>
      </c>
      <c r="E970">
        <v>3049.5612745799999</v>
      </c>
      <c r="F970">
        <v>47.48</v>
      </c>
      <c r="G970">
        <v>41.782993956247999</v>
      </c>
      <c r="H970">
        <v>-13.740517866221399</v>
      </c>
      <c r="I970">
        <v>0.35173988800552702</v>
      </c>
      <c r="J970">
        <v>3.0337229473473601</v>
      </c>
      <c r="K970">
        <v>52.327423654433503</v>
      </c>
      <c r="L970">
        <v>45.752396735865702</v>
      </c>
      <c r="M970">
        <v>24.403867154144599</v>
      </c>
      <c r="N970">
        <v>0.40718288185384099</v>
      </c>
      <c r="O970">
        <v>43.1128896377422</v>
      </c>
      <c r="P970">
        <v>92.226720647773206</v>
      </c>
      <c r="Q970">
        <v>8.8242870707866003E-2</v>
      </c>
    </row>
    <row r="971" spans="1:17" hidden="1" x14ac:dyDescent="0.3">
      <c r="A971" t="s">
        <v>2094</v>
      </c>
      <c r="B971" t="s">
        <v>2095</v>
      </c>
      <c r="C971" t="s">
        <v>3144</v>
      </c>
      <c r="D971" t="s">
        <v>135</v>
      </c>
      <c r="E971">
        <v>3029.6766124259998</v>
      </c>
      <c r="F971">
        <v>11.58</v>
      </c>
      <c r="G971">
        <v>316.68286966402297</v>
      </c>
      <c r="H971">
        <v>22.7438675811728</v>
      </c>
      <c r="I971">
        <v>-25.007004897934301</v>
      </c>
      <c r="J971">
        <v>-10.9664530558709</v>
      </c>
      <c r="K971">
        <v>10.6895958298444</v>
      </c>
      <c r="L971">
        <v>9.7743720371187397</v>
      </c>
      <c r="M971">
        <v>53.635738753281302</v>
      </c>
      <c r="N971">
        <v>2.0440564499930298</v>
      </c>
      <c r="O971">
        <v>70.984455958549205</v>
      </c>
      <c r="P971">
        <v>426.36363636363598</v>
      </c>
      <c r="Q971">
        <v>0.14966536520191501</v>
      </c>
    </row>
    <row r="972" spans="1:17" hidden="1" x14ac:dyDescent="0.3">
      <c r="A972" t="s">
        <v>2096</v>
      </c>
      <c r="B972" t="s">
        <v>2097</v>
      </c>
      <c r="C972" t="s">
        <v>3144</v>
      </c>
      <c r="D972" t="s">
        <v>21</v>
      </c>
      <c r="E972">
        <v>3017.7452469599998</v>
      </c>
      <c r="F972">
        <v>761.4</v>
      </c>
      <c r="G972">
        <v>92.346301891543106</v>
      </c>
      <c r="H972">
        <v>-6.4026995122619201</v>
      </c>
      <c r="I972">
        <v>-1.90322891128476</v>
      </c>
      <c r="J972">
        <v>0.90738679575413606</v>
      </c>
      <c r="K972">
        <v>744.12905756412204</v>
      </c>
      <c r="L972">
        <v>613.46561122901301</v>
      </c>
      <c r="M972">
        <v>36.073777195046297</v>
      </c>
      <c r="N972">
        <v>0.67399410918807301</v>
      </c>
      <c r="O972">
        <v>12.404780667192</v>
      </c>
      <c r="P972">
        <v>155.032657846256</v>
      </c>
      <c r="Q972">
        <v>9.3798033797101998E-2</v>
      </c>
    </row>
    <row r="973" spans="1:17" hidden="1" x14ac:dyDescent="0.3">
      <c r="A973" t="s">
        <v>2098</v>
      </c>
      <c r="B973" t="s">
        <v>2099</v>
      </c>
      <c r="C973" t="s">
        <v>3144</v>
      </c>
      <c r="D973" t="s">
        <v>77</v>
      </c>
      <c r="E973">
        <v>3001.9602549159999</v>
      </c>
      <c r="F973">
        <v>229.67</v>
      </c>
      <c r="G973">
        <v>-30.0462474388051</v>
      </c>
      <c r="H973">
        <v>2.3036465369720598</v>
      </c>
      <c r="I973">
        <v>-7.9507285644488404</v>
      </c>
      <c r="J973">
        <v>3.8591210378552701</v>
      </c>
      <c r="K973">
        <v>233.14988646594301</v>
      </c>
      <c r="L973">
        <v>234.935818968603</v>
      </c>
      <c r="M973">
        <v>41.661310123736698</v>
      </c>
      <c r="N973">
        <v>0.74974440267304598</v>
      </c>
      <c r="O973">
        <v>32.799233683110501</v>
      </c>
      <c r="P973">
        <v>18.386597938144298</v>
      </c>
      <c r="Q973">
        <v>-7.0468439582269005E-2</v>
      </c>
    </row>
    <row r="974" spans="1:17" hidden="1" x14ac:dyDescent="0.3">
      <c r="A974" t="s">
        <v>2100</v>
      </c>
      <c r="B974" t="s">
        <v>2101</v>
      </c>
      <c r="C974" t="s">
        <v>3144</v>
      </c>
      <c r="D974" t="s">
        <v>276</v>
      </c>
      <c r="E974">
        <v>2997.2991976349999</v>
      </c>
      <c r="F974">
        <v>101.55</v>
      </c>
      <c r="G974">
        <v>54.436216407451099</v>
      </c>
      <c r="H974">
        <v>27.783733341507901</v>
      </c>
      <c r="I974">
        <v>68.3133019577147</v>
      </c>
      <c r="J974">
        <v>12.5668762841626</v>
      </c>
      <c r="K974">
        <v>86.163385194935302</v>
      </c>
      <c r="L974">
        <v>67.122609394435401</v>
      </c>
      <c r="M974">
        <v>57.790478806588403</v>
      </c>
      <c r="N974">
        <v>0.98260696534761105</v>
      </c>
      <c r="O974">
        <v>9.4830132939438698</v>
      </c>
      <c r="P974">
        <v>121.00108813928099</v>
      </c>
      <c r="Q974">
        <v>6.2838152265821998E-2</v>
      </c>
    </row>
    <row r="975" spans="1:17" hidden="1" x14ac:dyDescent="0.3">
      <c r="A975" t="s">
        <v>2102</v>
      </c>
      <c r="B975" t="s">
        <v>2103</v>
      </c>
      <c r="C975" t="s">
        <v>3144</v>
      </c>
      <c r="D975" t="s">
        <v>217</v>
      </c>
      <c r="E975">
        <v>2994.64</v>
      </c>
      <c r="F975">
        <v>680.6</v>
      </c>
      <c r="G975">
        <v>129.052467496601</v>
      </c>
      <c r="H975">
        <v>6.6608636912891104</v>
      </c>
      <c r="I975">
        <v>133.71648471186401</v>
      </c>
      <c r="J975">
        <v>7.0028624208954797</v>
      </c>
      <c r="K975">
        <v>567.52486113697205</v>
      </c>
      <c r="L975">
        <v>419.98625781939899</v>
      </c>
      <c r="M975">
        <v>77.780929514546798</v>
      </c>
      <c r="N975">
        <v>0.54143689212875201</v>
      </c>
      <c r="O975">
        <v>5.3482221569203601</v>
      </c>
      <c r="P975">
        <v>199.23060013189701</v>
      </c>
      <c r="Q975">
        <v>0.213634939387323</v>
      </c>
    </row>
    <row r="976" spans="1:17" hidden="1" x14ac:dyDescent="0.3">
      <c r="A976" t="s">
        <v>2104</v>
      </c>
      <c r="B976" t="s">
        <v>2105</v>
      </c>
      <c r="C976" t="s">
        <v>3144</v>
      </c>
      <c r="D976" t="s">
        <v>469</v>
      </c>
      <c r="E976">
        <v>2991.7753299999999</v>
      </c>
      <c r="F976">
        <v>527.5</v>
      </c>
      <c r="G976">
        <v>2.3541549005259101</v>
      </c>
      <c r="H976">
        <v>8.68108829439457</v>
      </c>
      <c r="I976">
        <v>-17.442437582118199</v>
      </c>
      <c r="J976">
        <v>11.099325181460999</v>
      </c>
      <c r="K976">
        <v>517.61482880481503</v>
      </c>
      <c r="L976">
        <v>508.41560458223302</v>
      </c>
      <c r="M976">
        <v>56.974690447189701</v>
      </c>
      <c r="N976">
        <v>1.2591494287801199</v>
      </c>
      <c r="O976">
        <v>25.109004739336498</v>
      </c>
      <c r="P976">
        <v>36.924075275794898</v>
      </c>
      <c r="Q976">
        <v>1.2622892534417E-2</v>
      </c>
    </row>
    <row r="977" spans="1:17" hidden="1" x14ac:dyDescent="0.3">
      <c r="A977" t="s">
        <v>2106</v>
      </c>
      <c r="B977" t="s">
        <v>2107</v>
      </c>
      <c r="C977" t="s">
        <v>3144</v>
      </c>
      <c r="D977" t="s">
        <v>738</v>
      </c>
      <c r="E977">
        <v>2989.5739342000002</v>
      </c>
      <c r="F977">
        <v>729.1</v>
      </c>
      <c r="G977">
        <v>-23.203265037622899</v>
      </c>
      <c r="H977">
        <v>2.79411884528401</v>
      </c>
      <c r="I977">
        <v>7.4106451182600503</v>
      </c>
      <c r="J977">
        <v>7.3737937372132301</v>
      </c>
      <c r="K977">
        <v>725.24187611672096</v>
      </c>
      <c r="L977">
        <v>706.12455399557803</v>
      </c>
      <c r="M977">
        <v>56.410050023995502</v>
      </c>
      <c r="N977">
        <v>0.80780851692816202</v>
      </c>
      <c r="O977">
        <v>19.681799478809399</v>
      </c>
      <c r="P977">
        <v>29.918032786885199</v>
      </c>
      <c r="Q977">
        <v>-4.2541856310645998E-2</v>
      </c>
    </row>
    <row r="978" spans="1:17" hidden="1" x14ac:dyDescent="0.3">
      <c r="A978" t="s">
        <v>2108</v>
      </c>
      <c r="B978" t="s">
        <v>2109</v>
      </c>
      <c r="C978" t="s">
        <v>3144</v>
      </c>
      <c r="D978" t="s">
        <v>1361</v>
      </c>
      <c r="E978">
        <v>2976.3515006399998</v>
      </c>
      <c r="F978">
        <v>3278.4</v>
      </c>
      <c r="G978">
        <v>24.5983875472763</v>
      </c>
      <c r="H978">
        <v>-1.75930436395795</v>
      </c>
      <c r="I978">
        <v>34.859253495880303</v>
      </c>
      <c r="J978">
        <v>-1.98801505579836</v>
      </c>
      <c r="K978">
        <v>3180.7910939417602</v>
      </c>
      <c r="L978">
        <v>2589.6596667424101</v>
      </c>
      <c r="M978">
        <v>35.2471268117786</v>
      </c>
      <c r="N978">
        <v>0.54519197939630504</v>
      </c>
      <c r="O978">
        <v>11.989080039043399</v>
      </c>
      <c r="P978">
        <v>70.213649697567504</v>
      </c>
      <c r="Q978">
        <v>0.18588842485125101</v>
      </c>
    </row>
    <row r="979" spans="1:17" hidden="1" x14ac:dyDescent="0.3">
      <c r="A979" t="s">
        <v>2110</v>
      </c>
      <c r="B979" t="s">
        <v>2111</v>
      </c>
      <c r="C979" t="s">
        <v>3144</v>
      </c>
      <c r="D979" t="s">
        <v>562</v>
      </c>
      <c r="E979">
        <v>2971.3157220599901</v>
      </c>
      <c r="F979">
        <v>378.7</v>
      </c>
      <c r="G979">
        <v>101.546012297343</v>
      </c>
      <c r="H979">
        <v>-7.9510403830062302</v>
      </c>
      <c r="I979">
        <v>13.5609774823919</v>
      </c>
      <c r="J979">
        <v>-2.6135968801907401</v>
      </c>
      <c r="K979">
        <v>387.47354268584201</v>
      </c>
      <c r="L979">
        <v>308.93345846021401</v>
      </c>
      <c r="M979">
        <v>20.894005255671001</v>
      </c>
      <c r="N979">
        <v>0.44057738669987401</v>
      </c>
      <c r="O979">
        <v>31.766569844203801</v>
      </c>
      <c r="P979">
        <v>133.01030610675201</v>
      </c>
      <c r="Q979">
        <v>0.14395157515242901</v>
      </c>
    </row>
    <row r="980" spans="1:17" hidden="1" x14ac:dyDescent="0.3">
      <c r="A980" t="s">
        <v>2112</v>
      </c>
      <c r="B980" t="s">
        <v>2113</v>
      </c>
      <c r="C980" t="s">
        <v>3144</v>
      </c>
      <c r="D980" t="s">
        <v>279</v>
      </c>
      <c r="E980">
        <v>2958.4218387569999</v>
      </c>
      <c r="F980">
        <v>2.31</v>
      </c>
      <c r="G980">
        <v>91.2982542794079</v>
      </c>
      <c r="H980">
        <v>-8.5358160215196293</v>
      </c>
      <c r="I980">
        <v>17.229674160306001</v>
      </c>
      <c r="J980">
        <v>-1.5523426264231199</v>
      </c>
      <c r="K980">
        <v>2.5491852606727798</v>
      </c>
      <c r="L980">
        <v>2.1768145511795298</v>
      </c>
      <c r="M980">
        <v>36.910702273048997</v>
      </c>
      <c r="N980">
        <v>0.45523431663817199</v>
      </c>
      <c r="O980">
        <v>87.445887445887394</v>
      </c>
      <c r="P980">
        <v>171.76470588235199</v>
      </c>
      <c r="Q980">
        <v>4.6542971770901997E-2</v>
      </c>
    </row>
    <row r="981" spans="1:17" hidden="1" x14ac:dyDescent="0.3">
      <c r="A981" t="s">
        <v>2114</v>
      </c>
      <c r="B981" t="s">
        <v>2115</v>
      </c>
      <c r="C981" t="s">
        <v>3144</v>
      </c>
      <c r="D981" t="s">
        <v>2116</v>
      </c>
      <c r="E981">
        <v>2951.4110799999999</v>
      </c>
      <c r="F981">
        <v>299.8</v>
      </c>
      <c r="G981">
        <v>160.82022434217899</v>
      </c>
      <c r="H981">
        <v>74.194264747886606</v>
      </c>
      <c r="I981">
        <v>66.660942072154995</v>
      </c>
      <c r="J981">
        <v>5.3108495559872804</v>
      </c>
      <c r="K981">
        <v>233.21087171249701</v>
      </c>
      <c r="M981">
        <v>58.334558937630497</v>
      </c>
      <c r="N981">
        <v>1.5450421936246499</v>
      </c>
      <c r="O981">
        <v>10.0233488992661</v>
      </c>
      <c r="P981">
        <v>237.422622397298</v>
      </c>
    </row>
    <row r="982" spans="1:17" x14ac:dyDescent="0.3">
      <c r="A982" t="s">
        <v>2117</v>
      </c>
      <c r="B982" t="s">
        <v>2118</v>
      </c>
      <c r="C982" t="s">
        <v>3141</v>
      </c>
      <c r="D982" t="s">
        <v>106</v>
      </c>
      <c r="E982">
        <v>2939.9452197000001</v>
      </c>
      <c r="F982">
        <v>683.25</v>
      </c>
      <c r="G982">
        <v>-49.226347325803196</v>
      </c>
      <c r="H982">
        <v>-1.8340512981949799</v>
      </c>
      <c r="I982">
        <v>-16.738629133665398</v>
      </c>
      <c r="J982">
        <v>3.0782828639128001</v>
      </c>
      <c r="K982">
        <v>714.91771773605399</v>
      </c>
      <c r="L982">
        <v>768.424506938984</v>
      </c>
      <c r="M982">
        <v>33.426155274108901</v>
      </c>
      <c r="N982">
        <v>0.26888861375975698</v>
      </c>
      <c r="O982">
        <v>30.084156604463899</v>
      </c>
      <c r="P982">
        <v>10.4153199741435</v>
      </c>
    </row>
    <row r="983" spans="1:17" hidden="1" x14ac:dyDescent="0.3">
      <c r="A983" t="s">
        <v>2119</v>
      </c>
      <c r="B983" t="s">
        <v>2120</v>
      </c>
      <c r="C983" t="s">
        <v>3144</v>
      </c>
      <c r="D983" t="s">
        <v>140</v>
      </c>
      <c r="E983">
        <v>2933.9937396</v>
      </c>
      <c r="F983">
        <v>3987.9</v>
      </c>
      <c r="G983">
        <v>458.79088833951403</v>
      </c>
      <c r="H983">
        <v>84.198687650484004</v>
      </c>
      <c r="I983">
        <v>247.56882362591099</v>
      </c>
      <c r="J983">
        <v>4.55377904386041</v>
      </c>
      <c r="K983">
        <v>3011.7027110211402</v>
      </c>
      <c r="L983">
        <v>1909.4663284302101</v>
      </c>
      <c r="M983">
        <v>53.285139202580403</v>
      </c>
      <c r="N983">
        <v>1.3525686987299399</v>
      </c>
      <c r="O983">
        <v>22.335063567291002</v>
      </c>
      <c r="P983">
        <v>603.64358182620197</v>
      </c>
      <c r="Q983">
        <v>0.24967498933648799</v>
      </c>
    </row>
    <row r="984" spans="1:17" x14ac:dyDescent="0.3">
      <c r="A984" t="s">
        <v>2121</v>
      </c>
      <c r="B984" t="s">
        <v>2122</v>
      </c>
      <c r="C984" t="s">
        <v>3142</v>
      </c>
      <c r="D984" t="s">
        <v>135</v>
      </c>
      <c r="E984">
        <v>2922.3695260499999</v>
      </c>
      <c r="F984">
        <v>384.5</v>
      </c>
      <c r="G984">
        <v>-43.571224738105002</v>
      </c>
      <c r="H984">
        <v>-7.6610151467187704</v>
      </c>
      <c r="I984">
        <v>-31.669716398520499</v>
      </c>
      <c r="J984">
        <v>-0.69470885126357895</v>
      </c>
      <c r="K984">
        <v>410.880958198619</v>
      </c>
      <c r="L984">
        <v>438.06750854703603</v>
      </c>
      <c r="M984">
        <v>25.3613326895826</v>
      </c>
      <c r="N984">
        <v>0.84086730516646901</v>
      </c>
      <c r="O984">
        <v>52.1456436931079</v>
      </c>
      <c r="P984">
        <v>11.449275362318801</v>
      </c>
      <c r="Q984">
        <v>1.0986017136434E-2</v>
      </c>
    </row>
    <row r="985" spans="1:17" hidden="1" x14ac:dyDescent="0.3">
      <c r="A985" t="s">
        <v>2123</v>
      </c>
      <c r="B985" t="s">
        <v>2124</v>
      </c>
      <c r="C985" t="s">
        <v>3144</v>
      </c>
      <c r="D985" t="s">
        <v>482</v>
      </c>
      <c r="E985">
        <v>2920.6234975849902</v>
      </c>
      <c r="F985">
        <v>4573.1499999999996</v>
      </c>
      <c r="G985">
        <v>6.3707651338840803</v>
      </c>
      <c r="H985">
        <v>-5.6211733465739799</v>
      </c>
      <c r="I985">
        <v>27.573297493740402</v>
      </c>
      <c r="J985">
        <v>0.78265343553538902</v>
      </c>
      <c r="K985">
        <v>4657.7973172478896</v>
      </c>
      <c r="L985">
        <v>4052.2844441044199</v>
      </c>
      <c r="M985">
        <v>35.854445884198299</v>
      </c>
      <c r="N985">
        <v>0.36502392509757298</v>
      </c>
      <c r="O985">
        <v>18.649071209122798</v>
      </c>
      <c r="P985">
        <v>60.346066864185303</v>
      </c>
      <c r="Q985">
        <v>0.12684526233598201</v>
      </c>
    </row>
    <row r="986" spans="1:17" x14ac:dyDescent="0.3">
      <c r="A986" t="s">
        <v>2125</v>
      </c>
      <c r="B986" t="s">
        <v>2126</v>
      </c>
      <c r="C986" t="s">
        <v>3129</v>
      </c>
      <c r="D986" t="s">
        <v>562</v>
      </c>
      <c r="E986">
        <v>2920.5643935119901</v>
      </c>
      <c r="F986">
        <v>50.92</v>
      </c>
      <c r="G986">
        <v>-4.0505829298944196</v>
      </c>
      <c r="H986">
        <v>-6.0212315726286096</v>
      </c>
      <c r="I986">
        <v>13.243105173737</v>
      </c>
      <c r="J986">
        <v>3.1153538400761902</v>
      </c>
      <c r="K986">
        <v>52.930559136402799</v>
      </c>
      <c r="L986">
        <v>48.682992703839297</v>
      </c>
      <c r="M986">
        <v>40.3434822471228</v>
      </c>
      <c r="N986">
        <v>0.60800819218483904</v>
      </c>
      <c r="O986">
        <v>23.723487824037701</v>
      </c>
      <c r="P986">
        <v>53.142857142857103</v>
      </c>
      <c r="Q986">
        <v>-5.7810149479272002E-2</v>
      </c>
    </row>
    <row r="987" spans="1:17" hidden="1" x14ac:dyDescent="0.3">
      <c r="A987" t="s">
        <v>2127</v>
      </c>
      <c r="B987" t="s">
        <v>2128</v>
      </c>
      <c r="C987" t="s">
        <v>3144</v>
      </c>
      <c r="D987" t="s">
        <v>190</v>
      </c>
      <c r="E987">
        <v>2919.1148711999999</v>
      </c>
      <c r="F987">
        <v>940.5</v>
      </c>
      <c r="G987">
        <v>10.2610202368547</v>
      </c>
      <c r="H987">
        <v>-3.2406340891430401</v>
      </c>
      <c r="I987">
        <v>41.080806846390097</v>
      </c>
      <c r="J987">
        <v>5.6266047419979204</v>
      </c>
      <c r="K987">
        <v>945.24825654742494</v>
      </c>
      <c r="L987">
        <v>788.12475069059803</v>
      </c>
      <c r="M987">
        <v>40.329328234072896</v>
      </c>
      <c r="N987">
        <v>0.68086425582874199</v>
      </c>
      <c r="O987">
        <v>20.967570441254601</v>
      </c>
      <c r="P987">
        <v>70.365003170002694</v>
      </c>
      <c r="Q987">
        <v>7.5767078407791996E-2</v>
      </c>
    </row>
    <row r="988" spans="1:17" hidden="1" x14ac:dyDescent="0.3">
      <c r="A988" t="s">
        <v>2129</v>
      </c>
      <c r="B988" t="s">
        <v>2130</v>
      </c>
      <c r="C988" t="s">
        <v>3144</v>
      </c>
      <c r="D988" t="s">
        <v>146</v>
      </c>
      <c r="E988">
        <v>2908.29205361</v>
      </c>
      <c r="F988">
        <v>304.45</v>
      </c>
      <c r="G988">
        <v>-24.115692817809499</v>
      </c>
      <c r="H988">
        <v>-2.5216959878227199</v>
      </c>
      <c r="I988">
        <v>-24.526096255353501</v>
      </c>
      <c r="J988">
        <v>5.6867123876194903</v>
      </c>
      <c r="K988">
        <v>327.89985579044998</v>
      </c>
      <c r="L988">
        <v>338.47909002144002</v>
      </c>
      <c r="M988">
        <v>43.674435869389903</v>
      </c>
      <c r="N988">
        <v>0.87747752561284298</v>
      </c>
      <c r="O988">
        <v>58.712432254885798</v>
      </c>
      <c r="P988">
        <v>11.520146520146501</v>
      </c>
      <c r="Q988">
        <v>8.5843749562834998E-2</v>
      </c>
    </row>
    <row r="989" spans="1:17" hidden="1" x14ac:dyDescent="0.3">
      <c r="A989" t="s">
        <v>2131</v>
      </c>
      <c r="B989" t="s">
        <v>2132</v>
      </c>
      <c r="C989" t="s">
        <v>3144</v>
      </c>
      <c r="D989" t="s">
        <v>284</v>
      </c>
      <c r="E989">
        <v>2907.6764080500002</v>
      </c>
      <c r="F989">
        <v>271.10000000000002</v>
      </c>
      <c r="G989">
        <v>-11.873475951145799</v>
      </c>
      <c r="H989">
        <v>2.0493153845627301</v>
      </c>
      <c r="I989">
        <v>-9.2246663132001903</v>
      </c>
      <c r="J989">
        <v>3.2164424541490302</v>
      </c>
      <c r="K989">
        <v>276.90233547896298</v>
      </c>
      <c r="L989">
        <v>269.14945369993501</v>
      </c>
      <c r="M989">
        <v>36.019420844740402</v>
      </c>
      <c r="N989">
        <v>0.29593972863060097</v>
      </c>
      <c r="O989">
        <v>25.230542235337399</v>
      </c>
      <c r="P989">
        <v>28.880437366294199</v>
      </c>
      <c r="Q989">
        <v>4.2589994391273998E-2</v>
      </c>
    </row>
    <row r="990" spans="1:17" hidden="1" x14ac:dyDescent="0.3">
      <c r="A990" t="s">
        <v>2133</v>
      </c>
      <c r="B990" t="s">
        <v>2134</v>
      </c>
      <c r="C990" t="s">
        <v>3144</v>
      </c>
      <c r="D990" t="s">
        <v>325</v>
      </c>
      <c r="E990">
        <v>2900.1265934550001</v>
      </c>
      <c r="F990">
        <v>877.45</v>
      </c>
      <c r="G990">
        <v>32.135941017561997</v>
      </c>
      <c r="H990">
        <v>4.88210839640477</v>
      </c>
      <c r="I990">
        <v>78.697335851848294</v>
      </c>
      <c r="J990">
        <v>-1.15001346799641</v>
      </c>
      <c r="K990">
        <v>800.84384898625297</v>
      </c>
      <c r="L990">
        <v>621.314553006751</v>
      </c>
      <c r="M990">
        <v>45.559621533706498</v>
      </c>
      <c r="N990">
        <v>0.64869961796736797</v>
      </c>
      <c r="O990">
        <v>10.2626930309419</v>
      </c>
      <c r="P990">
        <v>114.273504273504</v>
      </c>
      <c r="Q990">
        <v>-3.578602610783E-2</v>
      </c>
    </row>
    <row r="991" spans="1:17" hidden="1" x14ac:dyDescent="0.3">
      <c r="A991" t="s">
        <v>2135</v>
      </c>
      <c r="B991" t="s">
        <v>2136</v>
      </c>
      <c r="C991" t="s">
        <v>3144</v>
      </c>
      <c r="D991" t="s">
        <v>227</v>
      </c>
      <c r="E991">
        <v>2891.58839244</v>
      </c>
      <c r="F991">
        <v>2652.4</v>
      </c>
      <c r="G991">
        <v>142.435489137573</v>
      </c>
      <c r="H991">
        <v>10.955847564282401</v>
      </c>
      <c r="I991">
        <v>88.497499723763099</v>
      </c>
      <c r="J991">
        <v>3.9139889037300399</v>
      </c>
      <c r="K991">
        <v>2378.7530515417998</v>
      </c>
      <c r="L991">
        <v>1755.4724592697301</v>
      </c>
      <c r="M991">
        <v>45.613637508794099</v>
      </c>
      <c r="N991">
        <v>1.1110347887360701</v>
      </c>
      <c r="O991">
        <v>13.0297089428442</v>
      </c>
      <c r="P991">
        <v>178.906414300736</v>
      </c>
      <c r="Q991">
        <v>0.13956518279223801</v>
      </c>
    </row>
    <row r="992" spans="1:17" hidden="1" x14ac:dyDescent="0.3">
      <c r="A992" t="s">
        <v>2137</v>
      </c>
      <c r="B992" t="s">
        <v>2138</v>
      </c>
      <c r="C992" t="s">
        <v>3144</v>
      </c>
      <c r="D992" t="s">
        <v>190</v>
      </c>
      <c r="E992">
        <v>2889.0318206249999</v>
      </c>
      <c r="F992">
        <v>1911.75</v>
      </c>
      <c r="G992">
        <v>-42.369104824638299</v>
      </c>
      <c r="H992">
        <v>-4.4052376100824997</v>
      </c>
      <c r="I992">
        <v>-9.7920534496568905</v>
      </c>
      <c r="J992">
        <v>4.7939708533664396</v>
      </c>
      <c r="K992">
        <v>1957.66449482998</v>
      </c>
      <c r="L992">
        <v>2009.16313079324</v>
      </c>
      <c r="M992">
        <v>46.755081515621399</v>
      </c>
      <c r="N992">
        <v>0.39437007568006499</v>
      </c>
      <c r="O992">
        <v>28.6779129070223</v>
      </c>
      <c r="P992">
        <v>9.7350974370748808</v>
      </c>
      <c r="Q992">
        <v>3.8288101103310997E-2</v>
      </c>
    </row>
    <row r="993" spans="1:17" hidden="1" x14ac:dyDescent="0.3">
      <c r="A993" t="s">
        <v>2139</v>
      </c>
      <c r="B993" t="s">
        <v>2140</v>
      </c>
      <c r="C993" t="s">
        <v>3144</v>
      </c>
      <c r="D993" t="s">
        <v>2141</v>
      </c>
      <c r="E993">
        <v>2885.12</v>
      </c>
      <c r="F993">
        <v>1030.4000000000001</v>
      </c>
      <c r="G993">
        <v>95.541997478537397</v>
      </c>
      <c r="H993">
        <v>18.139477071768798</v>
      </c>
      <c r="I993">
        <v>28.649494224504199</v>
      </c>
      <c r="J993">
        <v>16.023585504326899</v>
      </c>
      <c r="K993">
        <v>965.61067916047102</v>
      </c>
      <c r="L993">
        <v>873.80828843517497</v>
      </c>
      <c r="M993">
        <v>80.380153361703606</v>
      </c>
      <c r="N993">
        <v>0.81737651790593602</v>
      </c>
      <c r="O993">
        <v>41.493594720496802</v>
      </c>
      <c r="P993">
        <v>141.821168739732</v>
      </c>
      <c r="Q993">
        <v>9.9685082111314993E-2</v>
      </c>
    </row>
    <row r="994" spans="1:17" hidden="1" x14ac:dyDescent="0.3">
      <c r="A994" t="s">
        <v>2142</v>
      </c>
      <c r="B994" t="s">
        <v>2143</v>
      </c>
      <c r="C994" t="s">
        <v>3144</v>
      </c>
      <c r="D994" t="s">
        <v>271</v>
      </c>
      <c r="E994">
        <v>2863.72</v>
      </c>
      <c r="F994">
        <v>14318.6</v>
      </c>
      <c r="G994">
        <v>-30.144117942795098</v>
      </c>
      <c r="H994">
        <v>3.0860782008385801</v>
      </c>
      <c r="I994">
        <v>11.6431550556795</v>
      </c>
      <c r="J994">
        <v>2.43706373868309</v>
      </c>
      <c r="K994">
        <v>14740.205019494901</v>
      </c>
      <c r="L994">
        <v>13982.0820622589</v>
      </c>
      <c r="M994">
        <v>37.734350138091102</v>
      </c>
      <c r="N994">
        <v>0.50092667454443596</v>
      </c>
      <c r="O994">
        <v>18.7270403531071</v>
      </c>
      <c r="P994">
        <v>37.665609076050302</v>
      </c>
      <c r="Q994">
        <v>0.142585198636452</v>
      </c>
    </row>
    <row r="995" spans="1:17" hidden="1" x14ac:dyDescent="0.3">
      <c r="A995" t="s">
        <v>2144</v>
      </c>
      <c r="B995" t="s">
        <v>2145</v>
      </c>
      <c r="C995" t="s">
        <v>3144</v>
      </c>
      <c r="D995" t="s">
        <v>1573</v>
      </c>
      <c r="E995">
        <v>2860.8293140199999</v>
      </c>
      <c r="F995">
        <v>383.4</v>
      </c>
      <c r="G995">
        <v>-32.851745720592099</v>
      </c>
      <c r="H995">
        <v>6.3989737076145596</v>
      </c>
      <c r="I995">
        <v>-15.2536591730273</v>
      </c>
      <c r="J995">
        <v>19.266093127766801</v>
      </c>
      <c r="M995">
        <v>53.453191190673103</v>
      </c>
      <c r="O995">
        <v>12.454355764214901</v>
      </c>
      <c r="P995">
        <v>12.5660598943041</v>
      </c>
    </row>
    <row r="996" spans="1:17" hidden="1" x14ac:dyDescent="0.3">
      <c r="A996" t="s">
        <v>2146</v>
      </c>
      <c r="B996" t="s">
        <v>2147</v>
      </c>
      <c r="C996" t="s">
        <v>3144</v>
      </c>
      <c r="D996" t="s">
        <v>846</v>
      </c>
      <c r="E996">
        <v>2853.9</v>
      </c>
      <c r="F996">
        <v>475.65</v>
      </c>
      <c r="G996">
        <v>-21.367885853729799</v>
      </c>
      <c r="H996">
        <v>22.576747091043401</v>
      </c>
      <c r="I996">
        <v>-3.7697993061650799</v>
      </c>
      <c r="J996">
        <v>4.57407962389291</v>
      </c>
      <c r="M996">
        <v>46.486793735830801</v>
      </c>
      <c r="O996">
        <v>24.818669189530102</v>
      </c>
      <c r="P996">
        <v>25.171052631578899</v>
      </c>
    </row>
    <row r="997" spans="1:17" hidden="1" x14ac:dyDescent="0.3">
      <c r="A997" t="s">
        <v>2148</v>
      </c>
      <c r="B997" t="s">
        <v>2149</v>
      </c>
      <c r="C997" t="s">
        <v>3144</v>
      </c>
      <c r="D997" t="s">
        <v>2150</v>
      </c>
      <c r="E997">
        <v>2850.4759995750001</v>
      </c>
      <c r="F997">
        <v>5772.75</v>
      </c>
      <c r="G997">
        <v>77.962414949582893</v>
      </c>
      <c r="H997">
        <v>13.350632927429301</v>
      </c>
      <c r="I997">
        <v>61.004028318587501</v>
      </c>
      <c r="J997">
        <v>1.4733238208721899</v>
      </c>
      <c r="K997">
        <v>5343.8083435374501</v>
      </c>
      <c r="L997">
        <v>4392.7858306501303</v>
      </c>
      <c r="M997">
        <v>58.080529092106602</v>
      </c>
      <c r="N997">
        <v>1.24013547591653</v>
      </c>
      <c r="O997">
        <v>11.610584210298301</v>
      </c>
      <c r="P997">
        <v>117.02067669172899</v>
      </c>
      <c r="Q997">
        <v>0.16438447647419499</v>
      </c>
    </row>
    <row r="998" spans="1:17" hidden="1" x14ac:dyDescent="0.3">
      <c r="A998" t="s">
        <v>2151</v>
      </c>
      <c r="B998" t="s">
        <v>2152</v>
      </c>
      <c r="C998" t="s">
        <v>3144</v>
      </c>
      <c r="D998" t="s">
        <v>1361</v>
      </c>
      <c r="E998">
        <v>2830.5620863200002</v>
      </c>
      <c r="F998">
        <v>374.8</v>
      </c>
      <c r="G998">
        <v>17.191597992915099</v>
      </c>
      <c r="H998">
        <v>-2.19330869586625</v>
      </c>
      <c r="I998">
        <v>3.9185903282769501</v>
      </c>
      <c r="J998">
        <v>1.1656321859417</v>
      </c>
      <c r="K998">
        <v>392.041413478496</v>
      </c>
      <c r="L998">
        <v>351.47845063485801</v>
      </c>
      <c r="M998">
        <v>33.301362269499101</v>
      </c>
      <c r="N998">
        <v>0.39299957040081401</v>
      </c>
      <c r="O998">
        <v>20.557630736392699</v>
      </c>
      <c r="P998">
        <v>49.2929695279824</v>
      </c>
      <c r="Q998">
        <v>2.4301909982416998E-2</v>
      </c>
    </row>
    <row r="999" spans="1:17" x14ac:dyDescent="0.3">
      <c r="A999" t="s">
        <v>2153</v>
      </c>
      <c r="B999" t="s">
        <v>2154</v>
      </c>
      <c r="C999" t="s">
        <v>3135</v>
      </c>
      <c r="D999" t="s">
        <v>271</v>
      </c>
      <c r="E999">
        <v>2825.7784029999998</v>
      </c>
      <c r="F999">
        <v>291.55</v>
      </c>
      <c r="G999">
        <v>-20.3389878688916</v>
      </c>
      <c r="H999">
        <v>-7.8790907034211202</v>
      </c>
      <c r="I999">
        <v>-12.155754879798</v>
      </c>
      <c r="J999">
        <v>0.93023462538489499</v>
      </c>
      <c r="K999">
        <v>314.811641737184</v>
      </c>
      <c r="L999">
        <v>307.40329841576499</v>
      </c>
      <c r="M999">
        <v>16.864815717834301</v>
      </c>
      <c r="N999">
        <v>1.19420088368001</v>
      </c>
      <c r="O999">
        <v>37.729377465271803</v>
      </c>
      <c r="P999">
        <v>18.927187436263502</v>
      </c>
      <c r="Q999">
        <v>7.3542807548229006E-2</v>
      </c>
    </row>
    <row r="1000" spans="1:17" hidden="1" x14ac:dyDescent="0.3">
      <c r="A1000" t="s">
        <v>2155</v>
      </c>
      <c r="B1000" t="s">
        <v>2156</v>
      </c>
      <c r="C1000" t="s">
        <v>3144</v>
      </c>
      <c r="E1000">
        <v>2810.7836086000002</v>
      </c>
      <c r="F1000">
        <v>452.21</v>
      </c>
      <c r="G1000">
        <v>-34.253240112705498</v>
      </c>
      <c r="H1000">
        <v>0.47850991155629602</v>
      </c>
      <c r="I1000">
        <v>-16.655153565140701</v>
      </c>
      <c r="J1000">
        <v>4.1955740402435397</v>
      </c>
      <c r="M1000">
        <v>0</v>
      </c>
      <c r="O1000">
        <v>13.5534375621945</v>
      </c>
      <c r="P1000">
        <v>0.81596254598148499</v>
      </c>
    </row>
    <row r="1001" spans="1:17" hidden="1" x14ac:dyDescent="0.3">
      <c r="A1001" t="s">
        <v>2157</v>
      </c>
      <c r="B1001" t="s">
        <v>2158</v>
      </c>
      <c r="C1001" t="s">
        <v>3144</v>
      </c>
      <c r="D1001" t="s">
        <v>117</v>
      </c>
      <c r="E1001">
        <v>2808.0578559999999</v>
      </c>
      <c r="F1001">
        <v>581.6</v>
      </c>
      <c r="G1001">
        <v>4.90725956312028</v>
      </c>
      <c r="H1001">
        <v>-1.2962625949887601</v>
      </c>
      <c r="I1001">
        <v>21.379256544512501</v>
      </c>
      <c r="J1001">
        <v>2.9448555396492</v>
      </c>
      <c r="K1001">
        <v>590.121133754889</v>
      </c>
      <c r="L1001">
        <v>550.77535789833303</v>
      </c>
      <c r="M1001">
        <v>43.558683423567501</v>
      </c>
      <c r="N1001">
        <v>0.42394833948939298</v>
      </c>
      <c r="O1001">
        <v>25.4814305364511</v>
      </c>
      <c r="P1001">
        <v>40.993939393939399</v>
      </c>
      <c r="Q1001">
        <v>2.2912040371312999E-2</v>
      </c>
    </row>
    <row r="1002" spans="1:17" hidden="1" x14ac:dyDescent="0.3">
      <c r="A1002" t="s">
        <v>2159</v>
      </c>
      <c r="B1002" t="s">
        <v>2160</v>
      </c>
      <c r="C1002" t="s">
        <v>3144</v>
      </c>
      <c r="D1002" t="s">
        <v>120</v>
      </c>
      <c r="E1002">
        <v>2806.0928928500002</v>
      </c>
      <c r="F1002">
        <v>3903.95</v>
      </c>
      <c r="G1002">
        <v>22.432550280337001</v>
      </c>
      <c r="H1002">
        <v>-4.55731044878664</v>
      </c>
      <c r="I1002">
        <v>-22.649920119430998</v>
      </c>
      <c r="J1002">
        <v>3.26354640258065</v>
      </c>
      <c r="K1002">
        <v>4167.2377575045102</v>
      </c>
      <c r="L1002">
        <v>3884.8823492265801</v>
      </c>
      <c r="M1002">
        <v>31.888864421101001</v>
      </c>
      <c r="N1002">
        <v>1.67899567284577</v>
      </c>
      <c r="O1002">
        <v>31.738367550813901</v>
      </c>
      <c r="P1002">
        <v>83.009094318394901</v>
      </c>
      <c r="Q1002">
        <v>0.131377867123321</v>
      </c>
    </row>
    <row r="1003" spans="1:17" hidden="1" x14ac:dyDescent="0.3">
      <c r="A1003" t="s">
        <v>2161</v>
      </c>
      <c r="B1003" t="s">
        <v>2162</v>
      </c>
      <c r="C1003" t="s">
        <v>3144</v>
      </c>
      <c r="D1003" t="s">
        <v>48</v>
      </c>
      <c r="E1003">
        <v>2793.350845125</v>
      </c>
      <c r="F1003">
        <v>2576.25</v>
      </c>
      <c r="G1003">
        <v>27.4819463072951</v>
      </c>
      <c r="H1003">
        <v>-2.4182995455051199</v>
      </c>
      <c r="I1003">
        <v>-17.319531033238398</v>
      </c>
      <c r="J1003">
        <v>0.16220961238284301</v>
      </c>
      <c r="K1003">
        <v>2751.2734584968298</v>
      </c>
      <c r="L1003">
        <v>2586.4704447457202</v>
      </c>
      <c r="M1003">
        <v>35.520998041823397</v>
      </c>
      <c r="N1003">
        <v>0.52485820002378403</v>
      </c>
      <c r="O1003">
        <v>43.926249393498203</v>
      </c>
      <c r="P1003">
        <v>59.126003705991302</v>
      </c>
      <c r="Q1003">
        <v>7.1990231066048002E-2</v>
      </c>
    </row>
    <row r="1004" spans="1:17" hidden="1" x14ac:dyDescent="0.3">
      <c r="A1004" t="s">
        <v>2163</v>
      </c>
      <c r="B1004" t="s">
        <v>2164</v>
      </c>
      <c r="C1004" t="s">
        <v>3144</v>
      </c>
      <c r="D1004" t="s">
        <v>117</v>
      </c>
      <c r="E1004">
        <v>2792.9127100000001</v>
      </c>
      <c r="F1004">
        <v>550.1</v>
      </c>
      <c r="G1004">
        <v>-56.2104760362012</v>
      </c>
      <c r="H1004">
        <v>-6.1793906656870599</v>
      </c>
      <c r="I1004">
        <v>-25.704295670737402</v>
      </c>
      <c r="J1004">
        <v>0.86902392037101395</v>
      </c>
      <c r="K1004">
        <v>582.39725040459905</v>
      </c>
      <c r="L1004">
        <v>625.04042389915901</v>
      </c>
      <c r="M1004">
        <v>20.074311273894001</v>
      </c>
      <c r="N1004">
        <v>0.50902165020101797</v>
      </c>
      <c r="O1004">
        <v>56.153426649700002</v>
      </c>
      <c r="P1004">
        <v>9.8003992015968109</v>
      </c>
      <c r="Q1004">
        <v>1.4747358236245E-2</v>
      </c>
    </row>
    <row r="1005" spans="1:17" hidden="1" x14ac:dyDescent="0.3">
      <c r="A1005" t="s">
        <v>2165</v>
      </c>
      <c r="B1005" t="s">
        <v>2166</v>
      </c>
      <c r="C1005" t="s">
        <v>3144</v>
      </c>
      <c r="D1005" t="s">
        <v>375</v>
      </c>
      <c r="E1005">
        <v>2788.27379625</v>
      </c>
      <c r="F1005">
        <v>1868.5</v>
      </c>
      <c r="G1005">
        <v>-46.665436366652699</v>
      </c>
      <c r="H1005">
        <v>3.5660238708088898</v>
      </c>
      <c r="I1005">
        <v>-5.5744600314933699</v>
      </c>
      <c r="J1005">
        <v>3.0272547520985</v>
      </c>
      <c r="K1005">
        <v>1894.2477468847901</v>
      </c>
      <c r="L1005">
        <v>1961.20602070056</v>
      </c>
      <c r="M1005">
        <v>35.459197640953398</v>
      </c>
      <c r="N1005">
        <v>1.0664970617623999</v>
      </c>
      <c r="O1005">
        <v>31.656408884131601</v>
      </c>
      <c r="P1005">
        <v>10.5621301775147</v>
      </c>
      <c r="Q1005">
        <v>-9.2680973993384E-2</v>
      </c>
    </row>
    <row r="1006" spans="1:17" hidden="1" x14ac:dyDescent="0.3">
      <c r="A1006" t="s">
        <v>2167</v>
      </c>
      <c r="B1006" t="s">
        <v>2168</v>
      </c>
      <c r="C1006" t="s">
        <v>3144</v>
      </c>
      <c r="D1006" t="s">
        <v>135</v>
      </c>
      <c r="E1006">
        <v>2782.726291596</v>
      </c>
      <c r="F1006">
        <v>149.88</v>
      </c>
      <c r="G1006">
        <v>-38.336377337618501</v>
      </c>
      <c r="H1006">
        <v>-14.343692469396</v>
      </c>
      <c r="I1006">
        <v>-20.7382907900537</v>
      </c>
      <c r="J1006">
        <v>-1.0344082585778001</v>
      </c>
      <c r="O1006">
        <v>26.7680811315719</v>
      </c>
      <c r="P1006">
        <v>3.28716146371716</v>
      </c>
    </row>
    <row r="1007" spans="1:17" hidden="1" x14ac:dyDescent="0.3">
      <c r="A1007" t="s">
        <v>2169</v>
      </c>
      <c r="B1007" t="s">
        <v>2170</v>
      </c>
      <c r="C1007" t="s">
        <v>3144</v>
      </c>
      <c r="D1007" t="s">
        <v>190</v>
      </c>
      <c r="E1007">
        <v>2778.1046861750001</v>
      </c>
      <c r="F1007">
        <v>1945.75</v>
      </c>
      <c r="G1007">
        <v>39.216269381888999</v>
      </c>
      <c r="H1007">
        <v>0.15376579585929701</v>
      </c>
      <c r="I1007">
        <v>61.967277006647997</v>
      </c>
      <c r="J1007">
        <v>4.2803873698320203</v>
      </c>
      <c r="K1007">
        <v>1950.04329229058</v>
      </c>
      <c r="L1007">
        <v>1542.3183762030101</v>
      </c>
      <c r="M1007">
        <v>26.188355023424201</v>
      </c>
      <c r="N1007">
        <v>0.50933125503753496</v>
      </c>
      <c r="O1007">
        <v>26.362585121418402</v>
      </c>
      <c r="P1007">
        <v>90.7411038133516</v>
      </c>
      <c r="Q1007">
        <v>0.128057251773248</v>
      </c>
    </row>
    <row r="1008" spans="1:17" x14ac:dyDescent="0.3">
      <c r="A1008" t="s">
        <v>2171</v>
      </c>
      <c r="B1008" t="s">
        <v>2172</v>
      </c>
      <c r="C1008" t="s">
        <v>3127</v>
      </c>
      <c r="D1008" t="s">
        <v>439</v>
      </c>
      <c r="E1008">
        <v>2750.9558360400001</v>
      </c>
      <c r="F1008">
        <v>82.8</v>
      </c>
      <c r="G1008">
        <v>-31.3472483660947</v>
      </c>
      <c r="H1008">
        <v>-5.7506780377437297</v>
      </c>
      <c r="I1008">
        <v>-28.303659173027299</v>
      </c>
      <c r="J1008">
        <v>-2.7708110948915898</v>
      </c>
      <c r="K1008">
        <v>87.065262112985096</v>
      </c>
      <c r="L1008">
        <v>86.434947271891602</v>
      </c>
      <c r="M1008">
        <v>28.036536202315801</v>
      </c>
      <c r="N1008">
        <v>0.57288291760878796</v>
      </c>
      <c r="O1008">
        <v>44.927536231883998</v>
      </c>
      <c r="P1008">
        <v>32.374100719424398</v>
      </c>
      <c r="Q1008">
        <v>-2.6562450158860999E-2</v>
      </c>
    </row>
    <row r="1009" spans="1:17" hidden="1" x14ac:dyDescent="0.3">
      <c r="A1009" t="s">
        <v>2173</v>
      </c>
      <c r="B1009" t="s">
        <v>2174</v>
      </c>
      <c r="C1009" t="s">
        <v>3144</v>
      </c>
      <c r="D1009" t="s">
        <v>2175</v>
      </c>
      <c r="E1009">
        <v>2748.25</v>
      </c>
      <c r="F1009">
        <v>549.65</v>
      </c>
      <c r="G1009">
        <v>133.036349517503</v>
      </c>
      <c r="H1009">
        <v>13.636843244889601</v>
      </c>
      <c r="I1009">
        <v>74.997576648878805</v>
      </c>
      <c r="J1009">
        <v>0.68311861836068699</v>
      </c>
      <c r="K1009">
        <v>516.83527321000599</v>
      </c>
      <c r="M1009">
        <v>58.371179283138197</v>
      </c>
      <c r="N1009">
        <v>1.7600489446313801</v>
      </c>
      <c r="O1009">
        <v>30.401164377331</v>
      </c>
      <c r="P1009">
        <v>174.82499999999999</v>
      </c>
    </row>
    <row r="1010" spans="1:17" hidden="1" x14ac:dyDescent="0.3">
      <c r="A1010" t="s">
        <v>2176</v>
      </c>
      <c r="B1010" t="s">
        <v>2177</v>
      </c>
      <c r="C1010" t="s">
        <v>3144</v>
      </c>
      <c r="D1010" t="s">
        <v>284</v>
      </c>
      <c r="E1010">
        <v>2747.0515872249998</v>
      </c>
      <c r="F1010">
        <v>850.75</v>
      </c>
      <c r="G1010">
        <v>-3.51781399604825</v>
      </c>
      <c r="H1010">
        <v>19.065886955537898</v>
      </c>
      <c r="I1010">
        <v>24.2583137784444</v>
      </c>
      <c r="J1010">
        <v>5.3027110355653102</v>
      </c>
      <c r="K1010">
        <v>763.10779538417205</v>
      </c>
      <c r="L1010">
        <v>676.45155809476603</v>
      </c>
      <c r="M1010">
        <v>63.576556752824501</v>
      </c>
      <c r="N1010">
        <v>1.1184393328142099</v>
      </c>
      <c r="O1010">
        <v>3.50866882162796</v>
      </c>
      <c r="P1010">
        <v>61.111637155572303</v>
      </c>
      <c r="Q1010">
        <v>-6.6882196214750004E-3</v>
      </c>
    </row>
    <row r="1011" spans="1:17" hidden="1" x14ac:dyDescent="0.3">
      <c r="A1011" t="s">
        <v>2178</v>
      </c>
      <c r="B1011" t="s">
        <v>2179</v>
      </c>
      <c r="C1011" t="s">
        <v>3144</v>
      </c>
      <c r="D1011" t="s">
        <v>202</v>
      </c>
      <c r="E1011">
        <v>2741.14682709</v>
      </c>
      <c r="F1011">
        <v>1894.15</v>
      </c>
      <c r="G1011">
        <v>22.5096860440668</v>
      </c>
      <c r="H1011">
        <v>-5.3588878836743596</v>
      </c>
      <c r="I1011">
        <v>-20.207001544119201</v>
      </c>
      <c r="J1011">
        <v>7.3013059671357698</v>
      </c>
      <c r="K1011">
        <v>1971.9877320294499</v>
      </c>
      <c r="L1011">
        <v>1865.7127722149601</v>
      </c>
      <c r="M1011">
        <v>48.244917342336699</v>
      </c>
      <c r="N1011">
        <v>0.80369963121337495</v>
      </c>
      <c r="O1011">
        <v>30.929440646200099</v>
      </c>
      <c r="P1011">
        <v>58.512908489894897</v>
      </c>
      <c r="Q1011">
        <v>0.117777807080752</v>
      </c>
    </row>
    <row r="1012" spans="1:17" hidden="1" x14ac:dyDescent="0.3">
      <c r="A1012" t="s">
        <v>2180</v>
      </c>
      <c r="B1012" t="s">
        <v>2181</v>
      </c>
      <c r="C1012" t="s">
        <v>3144</v>
      </c>
      <c r="D1012" t="s">
        <v>1964</v>
      </c>
      <c r="E1012">
        <v>2737.92</v>
      </c>
      <c r="F1012">
        <v>427.8</v>
      </c>
      <c r="G1012">
        <v>20.5134618134155</v>
      </c>
      <c r="H1012">
        <v>13.7825412968376</v>
      </c>
      <c r="I1012">
        <v>25.530004193309299</v>
      </c>
      <c r="J1012">
        <v>0.78453209690577397</v>
      </c>
      <c r="K1012">
        <v>392.04573011227598</v>
      </c>
      <c r="L1012">
        <v>316.73488427335701</v>
      </c>
      <c r="M1012">
        <v>44.487593840429902</v>
      </c>
      <c r="N1012">
        <v>0.363412765901587</v>
      </c>
      <c r="O1012">
        <v>11.4071996259934</v>
      </c>
      <c r="P1012">
        <v>88.416648315348993</v>
      </c>
      <c r="Q1012">
        <v>0.17261259258995301</v>
      </c>
    </row>
    <row r="1013" spans="1:17" x14ac:dyDescent="0.3">
      <c r="A1013" t="s">
        <v>2182</v>
      </c>
      <c r="B1013" t="s">
        <v>2183</v>
      </c>
      <c r="C1013" t="s">
        <v>3133</v>
      </c>
      <c r="D1013" t="s">
        <v>187</v>
      </c>
      <c r="E1013">
        <v>2737.5896217949999</v>
      </c>
      <c r="F1013">
        <v>174.61</v>
      </c>
      <c r="G1013">
        <v>-19.468089167573599</v>
      </c>
      <c r="H1013">
        <v>-8.42655625642813</v>
      </c>
      <c r="I1013">
        <v>-40.667999632890101</v>
      </c>
      <c r="J1013">
        <v>0.30348375451367399</v>
      </c>
      <c r="K1013">
        <v>187.99075332731201</v>
      </c>
      <c r="L1013">
        <v>186.236671549894</v>
      </c>
      <c r="M1013">
        <v>27.740018806983802</v>
      </c>
      <c r="N1013">
        <v>0.43338356129496203</v>
      </c>
      <c r="O1013">
        <v>62.0754825038657</v>
      </c>
      <c r="P1013">
        <v>31.285714285714199</v>
      </c>
      <c r="Q1013">
        <v>-3.2270157819365999E-2</v>
      </c>
    </row>
    <row r="1014" spans="1:17" hidden="1" x14ac:dyDescent="0.3">
      <c r="A1014" t="s">
        <v>2184</v>
      </c>
      <c r="B1014" t="s">
        <v>2185</v>
      </c>
      <c r="C1014" t="s">
        <v>3144</v>
      </c>
      <c r="D1014" t="s">
        <v>167</v>
      </c>
      <c r="E1014">
        <v>2730.51821565</v>
      </c>
      <c r="F1014">
        <v>416.7</v>
      </c>
      <c r="G1014">
        <v>-3.3595890052965598</v>
      </c>
      <c r="H1014">
        <v>-7.2326463139573902E-2</v>
      </c>
      <c r="I1014">
        <v>14.730554929343199</v>
      </c>
      <c r="J1014">
        <v>3.88668176382077</v>
      </c>
      <c r="K1014">
        <v>408.563155837811</v>
      </c>
      <c r="L1014">
        <v>372.43664758241403</v>
      </c>
      <c r="M1014">
        <v>62.751338295139803</v>
      </c>
      <c r="N1014">
        <v>0.81242731892006503</v>
      </c>
      <c r="O1014">
        <v>16.150707943364502</v>
      </c>
      <c r="P1014">
        <v>68.704453441295499</v>
      </c>
      <c r="Q1014">
        <v>0.103976739717571</v>
      </c>
    </row>
    <row r="1015" spans="1:17" hidden="1" x14ac:dyDescent="0.3">
      <c r="A1015" t="s">
        <v>2186</v>
      </c>
      <c r="B1015" t="s">
        <v>2187</v>
      </c>
      <c r="C1015" t="s">
        <v>3144</v>
      </c>
      <c r="D1015" t="s">
        <v>271</v>
      </c>
      <c r="E1015">
        <v>2723.7926520000001</v>
      </c>
      <c r="F1015">
        <v>399</v>
      </c>
      <c r="G1015">
        <v>-56.069782916325501</v>
      </c>
      <c r="H1015">
        <v>-1.32251715589718</v>
      </c>
      <c r="I1015">
        <v>-24.326799668895099</v>
      </c>
      <c r="J1015">
        <v>1.1345505774603699</v>
      </c>
      <c r="K1015">
        <v>414.81696769638899</v>
      </c>
      <c r="L1015">
        <v>461.16998727162297</v>
      </c>
      <c r="M1015">
        <v>39.660104262658798</v>
      </c>
      <c r="N1015">
        <v>1.03885726020686</v>
      </c>
      <c r="O1015">
        <v>44.812030075187899</v>
      </c>
      <c r="P1015">
        <v>0.55443548387097397</v>
      </c>
      <c r="Q1015">
        <v>-0.19482811127077401</v>
      </c>
    </row>
    <row r="1016" spans="1:17" hidden="1" x14ac:dyDescent="0.3">
      <c r="A1016" t="s">
        <v>2188</v>
      </c>
      <c r="B1016" t="s">
        <v>2189</v>
      </c>
      <c r="C1016" t="s">
        <v>3144</v>
      </c>
      <c r="D1016" t="s">
        <v>276</v>
      </c>
      <c r="E1016">
        <v>2715.2091534750002</v>
      </c>
      <c r="F1016">
        <v>505.05</v>
      </c>
      <c r="G1016">
        <v>118.53244264831299</v>
      </c>
      <c r="H1016">
        <v>-7.5036409893445999</v>
      </c>
      <c r="I1016">
        <v>47.095244507473801</v>
      </c>
      <c r="J1016">
        <v>-3.2794918247200799</v>
      </c>
      <c r="K1016">
        <v>571.48512306145096</v>
      </c>
      <c r="L1016">
        <v>488.518207486525</v>
      </c>
      <c r="M1016">
        <v>21.187097275314098</v>
      </c>
      <c r="N1016">
        <v>0.79380232661689398</v>
      </c>
      <c r="O1016">
        <v>79.942579942579897</v>
      </c>
      <c r="P1016">
        <v>152.272727272727</v>
      </c>
      <c r="Q1016">
        <v>0.177540472205962</v>
      </c>
    </row>
    <row r="1017" spans="1:17" hidden="1" x14ac:dyDescent="0.3">
      <c r="A1017" t="s">
        <v>2190</v>
      </c>
      <c r="B1017" t="s">
        <v>2191</v>
      </c>
      <c r="C1017" t="s">
        <v>3144</v>
      </c>
      <c r="D1017" t="s">
        <v>48</v>
      </c>
      <c r="E1017">
        <v>2712.9700069</v>
      </c>
      <c r="F1017">
        <v>2168.1999999999998</v>
      </c>
      <c r="G1017">
        <v>29.803993002998698</v>
      </c>
      <c r="H1017">
        <v>3.2581461677414199</v>
      </c>
      <c r="I1017">
        <v>13.5485197392412</v>
      </c>
      <c r="J1017">
        <v>3.0965821902166599</v>
      </c>
      <c r="K1017">
        <v>2175.43810706465</v>
      </c>
      <c r="L1017">
        <v>1974.49770691135</v>
      </c>
      <c r="M1017">
        <v>52.0434964323412</v>
      </c>
      <c r="N1017">
        <v>0.76153709848832596</v>
      </c>
      <c r="O1017">
        <v>21.759985241213901</v>
      </c>
      <c r="P1017">
        <v>73.317346123101501</v>
      </c>
      <c r="Q1017">
        <v>0.160054297929934</v>
      </c>
    </row>
    <row r="1018" spans="1:17" x14ac:dyDescent="0.3">
      <c r="A1018" t="s">
        <v>2192</v>
      </c>
      <c r="B1018" t="s">
        <v>2193</v>
      </c>
      <c r="C1018" t="s">
        <v>3131</v>
      </c>
      <c r="D1018" t="s">
        <v>403</v>
      </c>
      <c r="E1018">
        <v>2711.2486865599999</v>
      </c>
      <c r="F1018">
        <v>1924.6</v>
      </c>
      <c r="G1018">
        <v>-30.782641167043298</v>
      </c>
      <c r="H1018">
        <v>-16.5091212807191</v>
      </c>
      <c r="I1018">
        <v>-3.1663789965722999E-2</v>
      </c>
      <c r="J1018">
        <v>2.3324112155292398</v>
      </c>
      <c r="K1018">
        <v>2142.9438987758899</v>
      </c>
      <c r="L1018">
        <v>1990.04116548298</v>
      </c>
      <c r="M1018">
        <v>15.314864866054499</v>
      </c>
      <c r="N1018">
        <v>0.53479581445093605</v>
      </c>
      <c r="O1018">
        <v>33.012054452873301</v>
      </c>
      <c r="P1018">
        <v>25.708687132592999</v>
      </c>
      <c r="Q1018">
        <v>-7.3167350248453999E-2</v>
      </c>
    </row>
    <row r="1019" spans="1:17" hidden="1" x14ac:dyDescent="0.3">
      <c r="A1019" t="s">
        <v>2194</v>
      </c>
      <c r="B1019" t="s">
        <v>2195</v>
      </c>
      <c r="C1019" t="s">
        <v>3144</v>
      </c>
      <c r="D1019" t="s">
        <v>117</v>
      </c>
      <c r="E1019">
        <v>2710.3458546279999</v>
      </c>
      <c r="F1019">
        <v>51.13</v>
      </c>
      <c r="G1019">
        <v>14.43935170382</v>
      </c>
      <c r="H1019">
        <v>3.81970215578071</v>
      </c>
      <c r="I1019">
        <v>22.849707345180601</v>
      </c>
      <c r="J1019">
        <v>2.2496487318335001</v>
      </c>
      <c r="K1019">
        <v>50.390925974134397</v>
      </c>
      <c r="L1019">
        <v>43.017001605408801</v>
      </c>
      <c r="M1019">
        <v>34.271829517332797</v>
      </c>
      <c r="N1019">
        <v>0.82073181350339997</v>
      </c>
      <c r="O1019">
        <v>15.1965577938587</v>
      </c>
      <c r="P1019">
        <v>66.655801825293295</v>
      </c>
      <c r="Q1019">
        <v>0.118125261547834</v>
      </c>
    </row>
    <row r="1020" spans="1:17" hidden="1" x14ac:dyDescent="0.3">
      <c r="A1020" t="s">
        <v>2196</v>
      </c>
      <c r="B1020" t="s">
        <v>2197</v>
      </c>
      <c r="C1020" t="s">
        <v>3144</v>
      </c>
      <c r="D1020" t="s">
        <v>728</v>
      </c>
      <c r="E1020">
        <v>2708.1592127599902</v>
      </c>
      <c r="F1020">
        <v>2285.1999999999998</v>
      </c>
      <c r="G1020">
        <v>-25.834313805219601</v>
      </c>
      <c r="H1020">
        <v>-8.9530943289800309</v>
      </c>
      <c r="I1020">
        <v>-20.1196446805622</v>
      </c>
      <c r="J1020">
        <v>-1.0602754749130601</v>
      </c>
      <c r="K1020">
        <v>2445.2571874558498</v>
      </c>
      <c r="L1020">
        <v>2408.3728140306298</v>
      </c>
      <c r="M1020">
        <v>35.487634792714502</v>
      </c>
      <c r="N1020">
        <v>0.377630853335926</v>
      </c>
      <c r="O1020">
        <v>41.344302468055297</v>
      </c>
      <c r="P1020">
        <v>17.367299247579599</v>
      </c>
      <c r="Q1020">
        <v>6.5793509850075996E-2</v>
      </c>
    </row>
    <row r="1021" spans="1:17" hidden="1" x14ac:dyDescent="0.3">
      <c r="A1021" t="s">
        <v>2198</v>
      </c>
      <c r="B1021" t="s">
        <v>2199</v>
      </c>
      <c r="C1021" t="s">
        <v>3144</v>
      </c>
      <c r="D1021" t="s">
        <v>89</v>
      </c>
      <c r="E1021">
        <v>2691.4979645099902</v>
      </c>
      <c r="F1021">
        <v>472.05</v>
      </c>
      <c r="G1021">
        <v>-29.270466099739</v>
      </c>
      <c r="H1021">
        <v>-5.0464371240885102</v>
      </c>
      <c r="I1021">
        <v>-11.672379552174201</v>
      </c>
      <c r="J1021">
        <v>3.6250834460466699</v>
      </c>
      <c r="K1021">
        <v>514.68558076825195</v>
      </c>
      <c r="M1021">
        <v>28.6486048278881</v>
      </c>
      <c r="N1021">
        <v>0.26520451661830802</v>
      </c>
      <c r="O1021">
        <v>32.930833598135699</v>
      </c>
      <c r="P1021">
        <v>1.7129928894634701</v>
      </c>
    </row>
    <row r="1022" spans="1:17" hidden="1" x14ac:dyDescent="0.3">
      <c r="A1022" t="s">
        <v>2200</v>
      </c>
      <c r="B1022" t="s">
        <v>2201</v>
      </c>
      <c r="C1022" t="s">
        <v>3144</v>
      </c>
      <c r="D1022" t="s">
        <v>607</v>
      </c>
      <c r="E1022">
        <v>2673.7441473599902</v>
      </c>
      <c r="F1022">
        <v>1870.2</v>
      </c>
      <c r="G1022">
        <v>190.14575236141201</v>
      </c>
      <c r="H1022">
        <v>1.3351412204858499</v>
      </c>
      <c r="I1022">
        <v>12.8614752186473</v>
      </c>
      <c r="J1022">
        <v>-2.3406262852103801</v>
      </c>
      <c r="K1022">
        <v>1904.1607636913</v>
      </c>
      <c r="L1022">
        <v>1546.6161511222999</v>
      </c>
      <c r="M1022">
        <v>42.161770073800902</v>
      </c>
      <c r="N1022">
        <v>0.75773809936766801</v>
      </c>
      <c r="O1022">
        <v>20.062025451823299</v>
      </c>
      <c r="P1022">
        <v>285.60824742267999</v>
      </c>
      <c r="Q1022">
        <v>0.25123266851006898</v>
      </c>
    </row>
    <row r="1023" spans="1:17" hidden="1" x14ac:dyDescent="0.3">
      <c r="A1023" t="s">
        <v>2202</v>
      </c>
      <c r="B1023" t="s">
        <v>2203</v>
      </c>
      <c r="C1023" t="s">
        <v>3144</v>
      </c>
      <c r="D1023" t="s">
        <v>143</v>
      </c>
      <c r="E1023">
        <v>2670.942575</v>
      </c>
      <c r="F1023">
        <v>477.85</v>
      </c>
      <c r="G1023">
        <v>-40.227389119962503</v>
      </c>
      <c r="H1023">
        <v>3.1688616610483198</v>
      </c>
      <c r="I1023">
        <v>-0.80937181007290704</v>
      </c>
      <c r="J1023">
        <v>-2.7065705503860502</v>
      </c>
      <c r="K1023">
        <v>458.14082126345198</v>
      </c>
      <c r="L1023">
        <v>446.604568325645</v>
      </c>
      <c r="M1023">
        <v>40.062904156126102</v>
      </c>
      <c r="N1023">
        <v>0.96294815304758496</v>
      </c>
      <c r="O1023">
        <v>25.562414983781501</v>
      </c>
      <c r="P1023">
        <v>47.030769230769202</v>
      </c>
      <c r="Q1023">
        <v>0.23993094085811101</v>
      </c>
    </row>
    <row r="1024" spans="1:17" hidden="1" x14ac:dyDescent="0.3">
      <c r="A1024" t="s">
        <v>2204</v>
      </c>
      <c r="B1024" t="s">
        <v>2205</v>
      </c>
      <c r="C1024" t="s">
        <v>3144</v>
      </c>
      <c r="D1024" t="s">
        <v>287</v>
      </c>
      <c r="E1024">
        <v>2653.8145744950002</v>
      </c>
      <c r="F1024">
        <v>1777.95</v>
      </c>
      <c r="G1024">
        <v>-21.840945143599601</v>
      </c>
      <c r="H1024">
        <v>7.8754958794829797</v>
      </c>
      <c r="I1024">
        <v>-17.941669076351999</v>
      </c>
      <c r="J1024">
        <v>4.3301956153879102</v>
      </c>
      <c r="K1024">
        <v>1798.6253318783399</v>
      </c>
      <c r="L1024">
        <v>1715.4769669288901</v>
      </c>
      <c r="M1024">
        <v>36.490786636074297</v>
      </c>
      <c r="N1024">
        <v>1.19936559673236</v>
      </c>
      <c r="O1024">
        <v>19.6546584549621</v>
      </c>
      <c r="P1024">
        <v>35.721374045801497</v>
      </c>
      <c r="Q1024">
        <v>2.4834299418095E-2</v>
      </c>
    </row>
    <row r="1025" spans="1:17" hidden="1" x14ac:dyDescent="0.3">
      <c r="A1025" t="s">
        <v>2206</v>
      </c>
      <c r="B1025" t="s">
        <v>2207</v>
      </c>
      <c r="C1025" t="s">
        <v>3144</v>
      </c>
      <c r="D1025" t="s">
        <v>227</v>
      </c>
      <c r="E1025">
        <v>2653.3202929200002</v>
      </c>
      <c r="F1025">
        <v>6078.2</v>
      </c>
      <c r="G1025">
        <v>80.710829645471605</v>
      </c>
      <c r="H1025">
        <v>4.1799920424848196</v>
      </c>
      <c r="I1025">
        <v>44.482328821802</v>
      </c>
      <c r="J1025">
        <v>-3.6177923147579398</v>
      </c>
      <c r="K1025">
        <v>6075.1333891334598</v>
      </c>
      <c r="L1025">
        <v>4901.0388807559902</v>
      </c>
      <c r="M1025">
        <v>30.705653277033498</v>
      </c>
      <c r="N1025">
        <v>0.742228098584225</v>
      </c>
      <c r="O1025">
        <v>11.875226218288301</v>
      </c>
      <c r="P1025">
        <v>146.675189220997</v>
      </c>
      <c r="Q1025">
        <v>0.120426914164557</v>
      </c>
    </row>
    <row r="1026" spans="1:17" hidden="1" x14ac:dyDescent="0.3">
      <c r="A1026" t="s">
        <v>2208</v>
      </c>
      <c r="B1026" t="s">
        <v>2209</v>
      </c>
      <c r="C1026" t="s">
        <v>3144</v>
      </c>
      <c r="D1026" t="s">
        <v>276</v>
      </c>
      <c r="E1026">
        <v>2651.43399783</v>
      </c>
      <c r="F1026">
        <v>451.65</v>
      </c>
      <c r="G1026">
        <v>-30.994877142982499</v>
      </c>
      <c r="H1026">
        <v>7.4429379203047796</v>
      </c>
      <c r="I1026">
        <v>4.2750609700305304</v>
      </c>
      <c r="J1026">
        <v>-1.4027524624887</v>
      </c>
      <c r="K1026">
        <v>456.906071830781</v>
      </c>
      <c r="L1026">
        <v>425.20130220598003</v>
      </c>
      <c r="M1026">
        <v>30.1118267845841</v>
      </c>
      <c r="N1026">
        <v>0.64474892582705901</v>
      </c>
      <c r="O1026">
        <v>19.0523635558507</v>
      </c>
      <c r="P1026">
        <v>36.512014508085201</v>
      </c>
      <c r="Q1026">
        <v>-4.0328684113589003E-2</v>
      </c>
    </row>
    <row r="1027" spans="1:17" x14ac:dyDescent="0.3">
      <c r="A1027" t="s">
        <v>2210</v>
      </c>
      <c r="B1027" t="s">
        <v>2211</v>
      </c>
      <c r="C1027" t="s">
        <v>3146</v>
      </c>
      <c r="D1027" t="s">
        <v>1971</v>
      </c>
      <c r="E1027">
        <v>2645.8850932979999</v>
      </c>
      <c r="F1027">
        <v>14.37</v>
      </c>
      <c r="G1027">
        <v>-47.9714086419404</v>
      </c>
      <c r="H1027">
        <v>3.4389265782229499</v>
      </c>
      <c r="I1027">
        <v>-36.454308523676602</v>
      </c>
      <c r="J1027">
        <v>6.9424598683793599</v>
      </c>
      <c r="K1027">
        <v>14.582496125429801</v>
      </c>
      <c r="L1027">
        <v>16.300056845817998</v>
      </c>
      <c r="M1027">
        <v>53.8641648502986</v>
      </c>
      <c r="N1027">
        <v>1.5758263842036</v>
      </c>
      <c r="O1027">
        <v>81.280445372303404</v>
      </c>
      <c r="P1027">
        <v>11.828793774318999</v>
      </c>
      <c r="Q1027">
        <v>-2.3086628864857999E-2</v>
      </c>
    </row>
    <row r="1028" spans="1:17" hidden="1" x14ac:dyDescent="0.3">
      <c r="A1028" t="s">
        <v>2212</v>
      </c>
      <c r="B1028" t="s">
        <v>2213</v>
      </c>
      <c r="C1028" t="s">
        <v>3144</v>
      </c>
      <c r="D1028" t="s">
        <v>1684</v>
      </c>
      <c r="E1028">
        <v>2644.090741</v>
      </c>
      <c r="F1028">
        <v>65.91</v>
      </c>
      <c r="G1028">
        <v>3.4618797055157802</v>
      </c>
      <c r="H1028">
        <v>6.7244868653299203</v>
      </c>
      <c r="I1028">
        <v>-2.89482646903783</v>
      </c>
      <c r="J1028">
        <v>4.53870441454802</v>
      </c>
      <c r="K1028">
        <v>63.409206598088801</v>
      </c>
      <c r="L1028">
        <v>60.299086101524203</v>
      </c>
      <c r="M1028">
        <v>53.860821394049402</v>
      </c>
      <c r="N1028">
        <v>1.27982389657331</v>
      </c>
      <c r="O1028">
        <v>2.4123805188893899</v>
      </c>
      <c r="P1028">
        <v>32.909860859044102</v>
      </c>
      <c r="Q1028">
        <v>-2.7484158448541001E-2</v>
      </c>
    </row>
    <row r="1029" spans="1:17" x14ac:dyDescent="0.3">
      <c r="A1029" t="s">
        <v>2214</v>
      </c>
      <c r="B1029" t="s">
        <v>2215</v>
      </c>
      <c r="C1029" t="s">
        <v>3135</v>
      </c>
      <c r="D1029" t="s">
        <v>1573</v>
      </c>
      <c r="E1029">
        <v>2642.6983854</v>
      </c>
      <c r="F1029">
        <v>639.4</v>
      </c>
      <c r="G1029">
        <v>-49.040623188978003</v>
      </c>
      <c r="H1029">
        <v>10.781013412956799</v>
      </c>
      <c r="I1029">
        <v>-30.223259451314501</v>
      </c>
      <c r="J1029">
        <v>4.2419117361463998</v>
      </c>
      <c r="K1029">
        <v>623.815958746908</v>
      </c>
      <c r="L1029">
        <v>677.36276649280603</v>
      </c>
      <c r="M1029">
        <v>55.510499220378598</v>
      </c>
      <c r="N1029">
        <v>0.937212317685302</v>
      </c>
      <c r="O1029">
        <v>41.538942758836399</v>
      </c>
      <c r="P1029">
        <v>18.144863266814401</v>
      </c>
    </row>
    <row r="1030" spans="1:17" hidden="1" x14ac:dyDescent="0.3">
      <c r="A1030" t="s">
        <v>2216</v>
      </c>
      <c r="B1030" t="s">
        <v>2217</v>
      </c>
      <c r="C1030" t="s">
        <v>3144</v>
      </c>
      <c r="D1030" t="s">
        <v>415</v>
      </c>
      <c r="E1030">
        <v>2634.0797668649998</v>
      </c>
      <c r="F1030">
        <v>1141.95</v>
      </c>
      <c r="G1030">
        <v>-41.788738642427802</v>
      </c>
      <c r="H1030">
        <v>-2.0950529791346999</v>
      </c>
      <c r="I1030">
        <v>-13.0779928354162</v>
      </c>
      <c r="J1030">
        <v>3.1901466439631201</v>
      </c>
      <c r="K1030">
        <v>1168.96178508088</v>
      </c>
      <c r="L1030">
        <v>1199.5363456027601</v>
      </c>
      <c r="M1030">
        <v>27.996904738811899</v>
      </c>
      <c r="N1030">
        <v>0.76535480762612695</v>
      </c>
      <c r="O1030">
        <v>26.100091947983699</v>
      </c>
      <c r="P1030">
        <v>4.6700274977085199</v>
      </c>
      <c r="Q1030">
        <v>-2.3387110084187999E-2</v>
      </c>
    </row>
    <row r="1031" spans="1:17" hidden="1" x14ac:dyDescent="0.3">
      <c r="A1031" t="s">
        <v>2218</v>
      </c>
      <c r="B1031" t="s">
        <v>2219</v>
      </c>
      <c r="C1031" t="s">
        <v>3144</v>
      </c>
      <c r="D1031" t="s">
        <v>51</v>
      </c>
      <c r="E1031">
        <v>2626.7304388450002</v>
      </c>
      <c r="F1031">
        <v>1063.8499999999999</v>
      </c>
      <c r="G1031">
        <v>18.1070585297356</v>
      </c>
      <c r="H1031">
        <v>-1.9970853265389401</v>
      </c>
      <c r="I1031">
        <v>-13.757271288139099</v>
      </c>
      <c r="J1031">
        <v>-1.5532054391927499</v>
      </c>
      <c r="K1031">
        <v>1101.94089855688</v>
      </c>
      <c r="L1031">
        <v>1020.15864756391</v>
      </c>
      <c r="M1031">
        <v>37.569919609791398</v>
      </c>
      <c r="N1031">
        <v>2.0298274548703401</v>
      </c>
      <c r="O1031">
        <v>17.309771114348798</v>
      </c>
      <c r="P1031">
        <v>77.323110259188198</v>
      </c>
      <c r="Q1031">
        <v>1.378284849493E-2</v>
      </c>
    </row>
    <row r="1032" spans="1:17" hidden="1" x14ac:dyDescent="0.3">
      <c r="A1032" t="s">
        <v>2220</v>
      </c>
      <c r="B1032" t="s">
        <v>2221</v>
      </c>
      <c r="C1032" t="s">
        <v>3144</v>
      </c>
      <c r="D1032" t="s">
        <v>271</v>
      </c>
      <c r="E1032">
        <v>2621.2117835250001</v>
      </c>
      <c r="F1032">
        <v>18025.05</v>
      </c>
      <c r="G1032">
        <v>7.2526644275661994E-2</v>
      </c>
      <c r="H1032">
        <v>-0.36858257928619398</v>
      </c>
      <c r="I1032">
        <v>20.6584022304814</v>
      </c>
      <c r="J1032">
        <v>5.0622465295299204</v>
      </c>
      <c r="K1032">
        <v>17944.598647208401</v>
      </c>
      <c r="L1032">
        <v>16038.884578786499</v>
      </c>
      <c r="M1032">
        <v>52.128064140589103</v>
      </c>
      <c r="N1032">
        <v>0.568729855949483</v>
      </c>
      <c r="O1032">
        <v>15.9497477122116</v>
      </c>
      <c r="P1032">
        <v>43.055952380952299</v>
      </c>
      <c r="Q1032">
        <v>0.14780937740059399</v>
      </c>
    </row>
    <row r="1033" spans="1:17" hidden="1" x14ac:dyDescent="0.3">
      <c r="A1033" t="s">
        <v>2222</v>
      </c>
      <c r="B1033" t="s">
        <v>2223</v>
      </c>
      <c r="C1033" t="s">
        <v>3144</v>
      </c>
      <c r="D1033" t="s">
        <v>1350</v>
      </c>
      <c r="E1033">
        <v>2580.8388</v>
      </c>
      <c r="F1033">
        <v>1000</v>
      </c>
      <c r="G1033">
        <v>-28.701745720592001</v>
      </c>
      <c r="H1033">
        <v>0.73159325488972504</v>
      </c>
      <c r="I1033">
        <v>-11.1036591730273</v>
      </c>
      <c r="J1033">
        <v>4.4476573735768703</v>
      </c>
      <c r="K1033">
        <v>999.99652891670905</v>
      </c>
      <c r="L1033">
        <v>999.99660447583904</v>
      </c>
      <c r="M1033">
        <v>55.379180563809697</v>
      </c>
      <c r="N1033">
        <v>1.34873113542059</v>
      </c>
      <c r="O1033">
        <v>3</v>
      </c>
      <c r="P1033">
        <v>3.0927835051546202</v>
      </c>
      <c r="Q1033">
        <v>-0.101916752053546</v>
      </c>
    </row>
    <row r="1034" spans="1:17" hidden="1" x14ac:dyDescent="0.3">
      <c r="A1034" t="s">
        <v>2224</v>
      </c>
      <c r="B1034" t="s">
        <v>2225</v>
      </c>
      <c r="C1034" t="s">
        <v>3144</v>
      </c>
      <c r="D1034" t="s">
        <v>217</v>
      </c>
      <c r="E1034">
        <v>2568.6106151499998</v>
      </c>
      <c r="F1034">
        <v>1645.85</v>
      </c>
      <c r="G1034">
        <v>44.363448811479302</v>
      </c>
      <c r="H1034">
        <v>-5.5367389791813597</v>
      </c>
      <c r="I1034">
        <v>2.40715154458361</v>
      </c>
      <c r="J1034">
        <v>2.0227151102974199</v>
      </c>
      <c r="K1034">
        <v>1807.80315972221</v>
      </c>
      <c r="L1034">
        <v>1606.62805454708</v>
      </c>
      <c r="M1034">
        <v>35.377989593856803</v>
      </c>
      <c r="N1034">
        <v>1.0612620912022099</v>
      </c>
      <c r="O1034">
        <v>53.112373545584298</v>
      </c>
      <c r="P1034">
        <v>77.727984450083596</v>
      </c>
    </row>
    <row r="1035" spans="1:17" hidden="1" x14ac:dyDescent="0.3">
      <c r="A1035" t="s">
        <v>2226</v>
      </c>
      <c r="B1035" t="s">
        <v>2227</v>
      </c>
      <c r="C1035" t="s">
        <v>3144</v>
      </c>
      <c r="D1035" t="s">
        <v>48</v>
      </c>
      <c r="E1035">
        <v>2562.3750571649998</v>
      </c>
      <c r="F1035">
        <v>381.15</v>
      </c>
      <c r="G1035">
        <v>102.57859408523299</v>
      </c>
      <c r="H1035">
        <v>-8.8254815214655</v>
      </c>
      <c r="I1035">
        <v>-0.76931266846805701</v>
      </c>
      <c r="J1035">
        <v>5.7827359076082896</v>
      </c>
      <c r="K1035">
        <v>416.94123810483001</v>
      </c>
      <c r="L1035">
        <v>357.57928559342599</v>
      </c>
      <c r="M1035">
        <v>34.144456582070802</v>
      </c>
      <c r="N1035">
        <v>0.23555084253764499</v>
      </c>
      <c r="O1035">
        <v>69.487078577987603</v>
      </c>
      <c r="P1035">
        <v>141.61648177495999</v>
      </c>
      <c r="Q1035">
        <v>3.0331587593033001E-2</v>
      </c>
    </row>
    <row r="1036" spans="1:17" hidden="1" x14ac:dyDescent="0.3">
      <c r="A1036" t="s">
        <v>2228</v>
      </c>
      <c r="B1036" t="s">
        <v>2229</v>
      </c>
      <c r="C1036" t="s">
        <v>3144</v>
      </c>
      <c r="D1036" t="s">
        <v>48</v>
      </c>
      <c r="E1036">
        <v>2560.0668627800001</v>
      </c>
      <c r="F1036">
        <v>645.79999999999995</v>
      </c>
      <c r="G1036">
        <v>-47.078894355576899</v>
      </c>
      <c r="H1036">
        <v>-3.6372570002448201</v>
      </c>
      <c r="I1036">
        <v>-22.710557612665902</v>
      </c>
      <c r="J1036">
        <v>1.0775455369034499</v>
      </c>
      <c r="K1036">
        <v>673.70297953889599</v>
      </c>
      <c r="L1036">
        <v>689.82059080192403</v>
      </c>
      <c r="M1036">
        <v>32.917722738878801</v>
      </c>
      <c r="N1036">
        <v>0.88346786326955296</v>
      </c>
      <c r="O1036">
        <v>24.961288324558701</v>
      </c>
      <c r="P1036">
        <v>7.6512752125354098</v>
      </c>
      <c r="Q1036">
        <v>2.5669035756200002E-3</v>
      </c>
    </row>
    <row r="1037" spans="1:17" hidden="1" x14ac:dyDescent="0.3">
      <c r="A1037" t="s">
        <v>2230</v>
      </c>
      <c r="B1037" t="s">
        <v>2231</v>
      </c>
      <c r="C1037" t="s">
        <v>3144</v>
      </c>
      <c r="D1037" t="s">
        <v>607</v>
      </c>
      <c r="E1037">
        <v>2553.0575130000002</v>
      </c>
      <c r="F1037">
        <v>587.54999999999995</v>
      </c>
      <c r="G1037">
        <v>-19.020430102270002</v>
      </c>
      <c r="H1037">
        <v>-0.89440675511037404</v>
      </c>
      <c r="I1037">
        <v>8.2079460660832293</v>
      </c>
      <c r="J1037">
        <v>2.3657064777573602</v>
      </c>
      <c r="K1037">
        <v>616.37206805083599</v>
      </c>
      <c r="L1037">
        <v>578.67478429854896</v>
      </c>
      <c r="M1037">
        <v>33.635186071626499</v>
      </c>
      <c r="N1037">
        <v>0.45535253826628502</v>
      </c>
      <c r="O1037">
        <v>19.1387966981533</v>
      </c>
      <c r="P1037">
        <v>29.131868131868099</v>
      </c>
      <c r="Q1037">
        <v>1.0936798340739001E-2</v>
      </c>
    </row>
    <row r="1038" spans="1:17" hidden="1" x14ac:dyDescent="0.3">
      <c r="A1038" t="s">
        <v>2232</v>
      </c>
      <c r="B1038" t="s">
        <v>2233</v>
      </c>
      <c r="C1038" t="s">
        <v>3144</v>
      </c>
      <c r="D1038" t="s">
        <v>21</v>
      </c>
      <c r="E1038">
        <v>2540.6891919599998</v>
      </c>
      <c r="F1038">
        <v>389.8</v>
      </c>
      <c r="G1038">
        <v>17.345462971802</v>
      </c>
      <c r="H1038">
        <v>12.0942296085259</v>
      </c>
      <c r="I1038">
        <v>-22.098064927108801</v>
      </c>
      <c r="J1038">
        <v>5.8691037576167604</v>
      </c>
      <c r="K1038">
        <v>380.57013828341002</v>
      </c>
      <c r="L1038">
        <v>374.18812760919099</v>
      </c>
      <c r="M1038">
        <v>45.699376347584597</v>
      </c>
      <c r="N1038">
        <v>1.4947131866165599</v>
      </c>
      <c r="O1038">
        <v>77.206259620318093</v>
      </c>
      <c r="P1038">
        <v>63.0621208952101</v>
      </c>
      <c r="Q1038">
        <v>0.116192197644664</v>
      </c>
    </row>
    <row r="1039" spans="1:17" hidden="1" x14ac:dyDescent="0.3">
      <c r="A1039" t="s">
        <v>2234</v>
      </c>
      <c r="B1039" t="s">
        <v>2235</v>
      </c>
      <c r="C1039" t="s">
        <v>3144</v>
      </c>
      <c r="D1039" t="s">
        <v>403</v>
      </c>
      <c r="E1039">
        <v>2516.4977292499998</v>
      </c>
      <c r="F1039">
        <v>1054.0999999999999</v>
      </c>
      <c r="G1039">
        <v>-3.0266339471196702</v>
      </c>
      <c r="H1039">
        <v>25.5707868048394</v>
      </c>
      <c r="I1039">
        <v>-0.250782950501305</v>
      </c>
      <c r="J1039">
        <v>0.68954011663400805</v>
      </c>
      <c r="K1039">
        <v>901.25973989467798</v>
      </c>
      <c r="L1039">
        <v>917.59841076684597</v>
      </c>
      <c r="M1039">
        <v>80.406780926718298</v>
      </c>
      <c r="N1039">
        <v>3.49478071437666</v>
      </c>
      <c r="O1039">
        <v>37.558106441513999</v>
      </c>
      <c r="P1039">
        <v>41.167805008704903</v>
      </c>
      <c r="Q1039">
        <v>3.6255439508867997E-2</v>
      </c>
    </row>
    <row r="1040" spans="1:17" hidden="1" x14ac:dyDescent="0.3">
      <c r="A1040" t="s">
        <v>2236</v>
      </c>
      <c r="B1040" t="s">
        <v>2237</v>
      </c>
      <c r="C1040" t="s">
        <v>3144</v>
      </c>
      <c r="D1040" t="s">
        <v>1257</v>
      </c>
      <c r="E1040">
        <v>2513.4472467000001</v>
      </c>
      <c r="F1040">
        <v>477.1</v>
      </c>
      <c r="G1040">
        <v>70.963456204496794</v>
      </c>
      <c r="H1040">
        <v>-11.8517103539197</v>
      </c>
      <c r="I1040">
        <v>54.613603765493004</v>
      </c>
      <c r="J1040">
        <v>1.7959900372972399</v>
      </c>
      <c r="K1040">
        <v>501.465848587491</v>
      </c>
      <c r="L1040">
        <v>388.90155834064097</v>
      </c>
      <c r="M1040">
        <v>20.6110176790759</v>
      </c>
      <c r="N1040">
        <v>0.358690928740315</v>
      </c>
      <c r="O1040">
        <v>28.631314189897299</v>
      </c>
      <c r="P1040">
        <v>125.419324356248</v>
      </c>
      <c r="Q1040">
        <v>8.6598508963787998E-2</v>
      </c>
    </row>
    <row r="1041" spans="1:17" hidden="1" x14ac:dyDescent="0.3">
      <c r="A1041" t="s">
        <v>2238</v>
      </c>
      <c r="B1041" t="s">
        <v>2239</v>
      </c>
      <c r="C1041" t="s">
        <v>3144</v>
      </c>
      <c r="D1041" t="s">
        <v>276</v>
      </c>
      <c r="E1041">
        <v>2510.5699356700002</v>
      </c>
      <c r="F1041">
        <v>1910.2</v>
      </c>
      <c r="G1041">
        <v>274.20903259621798</v>
      </c>
      <c r="H1041">
        <v>-1.89850308083033</v>
      </c>
      <c r="I1041">
        <v>165.45635240942499</v>
      </c>
      <c r="J1041">
        <v>2.9805050057838698</v>
      </c>
      <c r="K1041">
        <v>1779.0543620201299</v>
      </c>
      <c r="L1041">
        <v>1131.96895724245</v>
      </c>
      <c r="M1041">
        <v>41.469685464419399</v>
      </c>
      <c r="N1041">
        <v>0.24741802266870699</v>
      </c>
      <c r="O1041">
        <v>24.594283321118201</v>
      </c>
      <c r="P1041">
        <v>399.46398221989801</v>
      </c>
    </row>
    <row r="1042" spans="1:17" hidden="1" x14ac:dyDescent="0.3">
      <c r="A1042" t="s">
        <v>2240</v>
      </c>
      <c r="B1042" t="s">
        <v>2241</v>
      </c>
      <c r="C1042" t="s">
        <v>3144</v>
      </c>
      <c r="D1042" t="s">
        <v>276</v>
      </c>
      <c r="E1042">
        <v>2509.2929949999998</v>
      </c>
      <c r="F1042">
        <v>1087.4000000000001</v>
      </c>
      <c r="G1042">
        <v>56.308888052270497</v>
      </c>
      <c r="H1042">
        <v>-2.1787739342308501</v>
      </c>
      <c r="I1042">
        <v>63.494927853305398</v>
      </c>
      <c r="J1042">
        <v>7.2100621794044102</v>
      </c>
      <c r="K1042">
        <v>1062.4705273762399</v>
      </c>
      <c r="L1042">
        <v>840.29252970760501</v>
      </c>
      <c r="M1042">
        <v>45.371023034348198</v>
      </c>
      <c r="N1042">
        <v>0.68089677995325804</v>
      </c>
      <c r="O1042">
        <v>15.730182085709</v>
      </c>
      <c r="P1042">
        <v>104.39849624060101</v>
      </c>
    </row>
    <row r="1043" spans="1:17" hidden="1" x14ac:dyDescent="0.3">
      <c r="A1043" t="s">
        <v>2242</v>
      </c>
      <c r="B1043" t="s">
        <v>2243</v>
      </c>
      <c r="C1043" t="s">
        <v>3144</v>
      </c>
      <c r="D1043" t="s">
        <v>276</v>
      </c>
      <c r="E1043">
        <v>2506.520863616</v>
      </c>
      <c r="F1043">
        <v>98.56</v>
      </c>
      <c r="G1043">
        <v>-3.3073436849686701</v>
      </c>
      <c r="H1043">
        <v>-3.0259951595186001</v>
      </c>
      <c r="I1043">
        <v>3.63440834734519</v>
      </c>
      <c r="J1043">
        <v>3.00506659830699</v>
      </c>
      <c r="K1043">
        <v>98.648394785997397</v>
      </c>
      <c r="L1043">
        <v>89.892788859199598</v>
      </c>
      <c r="M1043">
        <v>34.850692397453898</v>
      </c>
      <c r="N1043">
        <v>0.54103973493506796</v>
      </c>
      <c r="O1043">
        <v>14.701704545454501</v>
      </c>
      <c r="P1043">
        <v>38.039215686274503</v>
      </c>
      <c r="Q1043">
        <v>-4.4994166075080999E-2</v>
      </c>
    </row>
    <row r="1044" spans="1:17" hidden="1" x14ac:dyDescent="0.3">
      <c r="A1044" t="s">
        <v>2244</v>
      </c>
      <c r="B1044" t="s">
        <v>2245</v>
      </c>
      <c r="C1044" t="s">
        <v>3144</v>
      </c>
      <c r="D1044" t="s">
        <v>527</v>
      </c>
      <c r="E1044">
        <v>2505.5524057500002</v>
      </c>
      <c r="F1044">
        <v>641.25</v>
      </c>
      <c r="G1044">
        <v>-41.8696328917339</v>
      </c>
      <c r="H1044">
        <v>4.19669973272996</v>
      </c>
      <c r="I1044">
        <v>5.8380751207631301</v>
      </c>
      <c r="J1044">
        <v>3.6343973627334001</v>
      </c>
      <c r="K1044">
        <v>616.76359069557395</v>
      </c>
      <c r="L1044">
        <v>604.57948864805405</v>
      </c>
      <c r="M1044">
        <v>53.073089110384799</v>
      </c>
      <c r="N1044">
        <v>0.70079025467554601</v>
      </c>
      <c r="O1044">
        <v>21.169590643274798</v>
      </c>
      <c r="P1044">
        <v>39.084697972020301</v>
      </c>
      <c r="Q1044">
        <v>-8.5320864404303004E-2</v>
      </c>
    </row>
    <row r="1045" spans="1:17" hidden="1" x14ac:dyDescent="0.3">
      <c r="A1045" t="s">
        <v>2246</v>
      </c>
      <c r="B1045" t="s">
        <v>2247</v>
      </c>
      <c r="C1045" t="s">
        <v>3144</v>
      </c>
      <c r="D1045" t="s">
        <v>167</v>
      </c>
      <c r="E1045">
        <v>2503.0974891299902</v>
      </c>
      <c r="F1045">
        <v>1661.3</v>
      </c>
      <c r="G1045">
        <v>135.79435362664501</v>
      </c>
      <c r="H1045">
        <v>-0.63877612447973997</v>
      </c>
      <c r="I1045">
        <v>17.814200602706901</v>
      </c>
      <c r="J1045">
        <v>1.0391345961748699</v>
      </c>
      <c r="K1045">
        <v>1655.31093620722</v>
      </c>
      <c r="L1045">
        <v>1309.3892387439701</v>
      </c>
      <c r="M1045">
        <v>40.050150768543901</v>
      </c>
      <c r="N1045">
        <v>0.367390026539687</v>
      </c>
      <c r="O1045">
        <v>17.1973755492686</v>
      </c>
      <c r="P1045">
        <v>210.08866075594901</v>
      </c>
      <c r="Q1045">
        <v>0.103171052454523</v>
      </c>
    </row>
    <row r="1046" spans="1:17" x14ac:dyDescent="0.3">
      <c r="A1046" t="s">
        <v>2248</v>
      </c>
      <c r="B1046" t="s">
        <v>2249</v>
      </c>
      <c r="C1046" t="s">
        <v>3139</v>
      </c>
      <c r="D1046" t="s">
        <v>607</v>
      </c>
      <c r="E1046">
        <v>2497.58194065</v>
      </c>
      <c r="F1046">
        <v>169.5</v>
      </c>
      <c r="G1046">
        <v>-57.914525006455499</v>
      </c>
      <c r="H1046">
        <v>0.99267827692224997</v>
      </c>
      <c r="I1046">
        <v>-27.606122227214499</v>
      </c>
      <c r="J1046">
        <v>0.13970851309882701</v>
      </c>
      <c r="K1046">
        <v>175.19592738172099</v>
      </c>
      <c r="L1046">
        <v>203.60764776264</v>
      </c>
      <c r="M1046">
        <v>34.736677369061603</v>
      </c>
      <c r="N1046">
        <v>1.09052877819375</v>
      </c>
      <c r="O1046">
        <v>84.070796460176993</v>
      </c>
      <c r="P1046">
        <v>17.773763201778699</v>
      </c>
    </row>
    <row r="1047" spans="1:17" hidden="1" x14ac:dyDescent="0.3">
      <c r="A1047" t="s">
        <v>2250</v>
      </c>
      <c r="B1047" t="s">
        <v>2251</v>
      </c>
      <c r="C1047" t="s">
        <v>3144</v>
      </c>
      <c r="D1047" t="s">
        <v>51</v>
      </c>
      <c r="E1047">
        <v>2496.5882550000001</v>
      </c>
      <c r="F1047">
        <v>271.25</v>
      </c>
      <c r="G1047">
        <v>15.8069247996391</v>
      </c>
      <c r="H1047">
        <v>13.7493076468424</v>
      </c>
      <c r="I1047">
        <v>8.3108246482361494</v>
      </c>
      <c r="J1047">
        <v>0.60549745665060895</v>
      </c>
      <c r="K1047">
        <v>258.84403672797202</v>
      </c>
      <c r="L1047">
        <v>225.89290459925201</v>
      </c>
      <c r="M1047">
        <v>46.768063565375002</v>
      </c>
      <c r="N1047">
        <v>2.0169395011242002</v>
      </c>
      <c r="O1047">
        <v>11.7050691244239</v>
      </c>
      <c r="P1047">
        <v>91.021126760563305</v>
      </c>
      <c r="Q1047">
        <v>0.114457540983327</v>
      </c>
    </row>
    <row r="1048" spans="1:17" hidden="1" x14ac:dyDescent="0.3">
      <c r="A1048" t="s">
        <v>2252</v>
      </c>
      <c r="B1048" t="s">
        <v>2253</v>
      </c>
      <c r="C1048" t="s">
        <v>3144</v>
      </c>
      <c r="D1048" t="s">
        <v>406</v>
      </c>
      <c r="E1048">
        <v>2496.5775509499999</v>
      </c>
      <c r="F1048">
        <v>843.5</v>
      </c>
      <c r="G1048">
        <v>38.327957249704902</v>
      </c>
      <c r="H1048">
        <v>-7.6296739389069703</v>
      </c>
      <c r="I1048">
        <v>46.177713193185603</v>
      </c>
      <c r="J1048">
        <v>1.2993510826574299</v>
      </c>
      <c r="K1048">
        <v>868.26142199207197</v>
      </c>
      <c r="L1048">
        <v>712.58663333875904</v>
      </c>
      <c r="M1048">
        <v>27.1311722371826</v>
      </c>
      <c r="N1048">
        <v>0.42221423306426797</v>
      </c>
      <c r="O1048">
        <v>28.541790160047402</v>
      </c>
      <c r="P1048">
        <v>81.358847559664497</v>
      </c>
      <c r="Q1048">
        <v>5.4880640315257002E-2</v>
      </c>
    </row>
    <row r="1049" spans="1:17" hidden="1" x14ac:dyDescent="0.3">
      <c r="A1049" t="s">
        <v>2254</v>
      </c>
      <c r="B1049" t="s">
        <v>2255</v>
      </c>
      <c r="C1049" t="s">
        <v>3144</v>
      </c>
      <c r="D1049" t="s">
        <v>227</v>
      </c>
      <c r="E1049">
        <v>2493.4273707950001</v>
      </c>
      <c r="F1049">
        <v>4854.6499999999996</v>
      </c>
      <c r="G1049">
        <v>58.479916479866702</v>
      </c>
      <c r="H1049">
        <v>8.7144294517861702</v>
      </c>
      <c r="I1049">
        <v>27.217279938577601</v>
      </c>
      <c r="J1049">
        <v>5.9436262590445903</v>
      </c>
      <c r="K1049">
        <v>4570.0832131851703</v>
      </c>
      <c r="L1049">
        <v>3868.0020424509999</v>
      </c>
      <c r="M1049">
        <v>53.166682779278197</v>
      </c>
      <c r="N1049">
        <v>1.77886533785206</v>
      </c>
      <c r="O1049">
        <v>5.5688875614102002</v>
      </c>
      <c r="P1049">
        <v>106.536907041055</v>
      </c>
      <c r="Q1049">
        <v>0.10626761303884</v>
      </c>
    </row>
    <row r="1050" spans="1:17" hidden="1" x14ac:dyDescent="0.3">
      <c r="A1050" t="s">
        <v>2256</v>
      </c>
      <c r="B1050" t="s">
        <v>2257</v>
      </c>
      <c r="C1050" t="s">
        <v>3144</v>
      </c>
      <c r="D1050" t="s">
        <v>415</v>
      </c>
      <c r="E1050">
        <v>2492.856135</v>
      </c>
      <c r="F1050">
        <v>1455.3</v>
      </c>
      <c r="G1050">
        <v>205.04438431036701</v>
      </c>
      <c r="H1050">
        <v>-15.469979821012901</v>
      </c>
      <c r="I1050">
        <v>78.437888104909604</v>
      </c>
      <c r="J1050">
        <v>0.336181963740801</v>
      </c>
      <c r="K1050">
        <v>1631.55744496546</v>
      </c>
      <c r="L1050">
        <v>1258.3254790896699</v>
      </c>
      <c r="M1050">
        <v>22.97971502463</v>
      </c>
      <c r="N1050">
        <v>0.88642313352986901</v>
      </c>
      <c r="O1050">
        <v>49.742321170892502</v>
      </c>
      <c r="P1050">
        <v>251.52173913043401</v>
      </c>
      <c r="Q1050">
        <v>0.26595513217414402</v>
      </c>
    </row>
    <row r="1051" spans="1:17" hidden="1" x14ac:dyDescent="0.3">
      <c r="A1051" t="s">
        <v>2258</v>
      </c>
      <c r="B1051" t="s">
        <v>2259</v>
      </c>
      <c r="C1051" t="s">
        <v>3144</v>
      </c>
      <c r="D1051" t="s">
        <v>375</v>
      </c>
      <c r="E1051">
        <v>2488.1810803200001</v>
      </c>
      <c r="F1051">
        <v>748.8</v>
      </c>
      <c r="G1051">
        <v>-45.288578738303997</v>
      </c>
      <c r="H1051">
        <v>-2.3230831792110198</v>
      </c>
      <c r="I1051">
        <v>-23.396484941694901</v>
      </c>
      <c r="J1051">
        <v>4.8930916720178601</v>
      </c>
      <c r="K1051">
        <v>781.07998412167001</v>
      </c>
      <c r="L1051">
        <v>818.77823491823199</v>
      </c>
      <c r="M1051">
        <v>30.645535172756301</v>
      </c>
      <c r="N1051">
        <v>1.22264802713557</v>
      </c>
      <c r="O1051">
        <v>25.4941239316239</v>
      </c>
      <c r="P1051">
        <v>4.7858942065491101</v>
      </c>
      <c r="Q1051">
        <v>-3.8470821034852998E-2</v>
      </c>
    </row>
    <row r="1052" spans="1:17" hidden="1" x14ac:dyDescent="0.3">
      <c r="A1052" t="s">
        <v>2260</v>
      </c>
      <c r="B1052" t="s">
        <v>2261</v>
      </c>
      <c r="C1052" t="s">
        <v>3144</v>
      </c>
      <c r="D1052" t="s">
        <v>485</v>
      </c>
      <c r="E1052">
        <v>2480.77170213</v>
      </c>
      <c r="F1052">
        <v>370.55</v>
      </c>
      <c r="G1052">
        <v>1.8195645999433101</v>
      </c>
      <c r="H1052">
        <v>1.5133452361008199</v>
      </c>
      <c r="I1052">
        <v>2.5097089091434599</v>
      </c>
      <c r="J1052">
        <v>1.82061743726267</v>
      </c>
      <c r="K1052">
        <v>356.28737024755497</v>
      </c>
      <c r="L1052">
        <v>326.76951502096102</v>
      </c>
      <c r="M1052">
        <v>45.876530693279101</v>
      </c>
      <c r="N1052">
        <v>0.51021515890284297</v>
      </c>
      <c r="O1052">
        <v>9.2430171366887102</v>
      </c>
      <c r="P1052">
        <v>57.479813004674803</v>
      </c>
    </row>
    <row r="1053" spans="1:17" x14ac:dyDescent="0.3">
      <c r="A1053" t="s">
        <v>2262</v>
      </c>
      <c r="B1053" t="s">
        <v>2263</v>
      </c>
      <c r="C1053" t="s">
        <v>3146</v>
      </c>
      <c r="D1053" t="s">
        <v>1971</v>
      </c>
      <c r="E1053">
        <v>2475.3686254879999</v>
      </c>
      <c r="F1053">
        <v>51.92</v>
      </c>
      <c r="G1053">
        <v>-30.5542977054692</v>
      </c>
      <c r="H1053">
        <v>4.5064044543291502</v>
      </c>
      <c r="I1053">
        <v>-12.9562111579044</v>
      </c>
      <c r="J1053">
        <v>1.80928098981303</v>
      </c>
      <c r="K1053">
        <v>52.980739732026201</v>
      </c>
      <c r="L1053">
        <v>52.076968281559502</v>
      </c>
      <c r="M1053">
        <v>41.345080608486398</v>
      </c>
      <c r="N1053">
        <v>0.77318565605232303</v>
      </c>
      <c r="O1053">
        <v>33.667180277349701</v>
      </c>
      <c r="P1053">
        <v>22.308598351001098</v>
      </c>
      <c r="Q1053">
        <v>-1.2632324565310001E-2</v>
      </c>
    </row>
    <row r="1054" spans="1:17" hidden="1" x14ac:dyDescent="0.3">
      <c r="A1054" t="s">
        <v>2264</v>
      </c>
      <c r="B1054" t="s">
        <v>2265</v>
      </c>
      <c r="C1054" t="s">
        <v>3144</v>
      </c>
      <c r="D1054" t="s">
        <v>287</v>
      </c>
      <c r="E1054">
        <v>2471.28325</v>
      </c>
      <c r="F1054">
        <v>3938.3</v>
      </c>
      <c r="G1054">
        <v>1988.66384567725</v>
      </c>
      <c r="H1054">
        <v>6.1730760965707301</v>
      </c>
      <c r="I1054">
        <v>119.085130352953</v>
      </c>
      <c r="J1054">
        <v>-4.0694157971548304</v>
      </c>
      <c r="K1054">
        <v>3789.6978137722199</v>
      </c>
      <c r="L1054">
        <v>2509.5025498789801</v>
      </c>
      <c r="M1054">
        <v>46.380349782864997</v>
      </c>
      <c r="N1054">
        <v>0.66032121974687197</v>
      </c>
      <c r="O1054">
        <v>21.8520681512327</v>
      </c>
      <c r="P1054">
        <v>2017.36559139784</v>
      </c>
      <c r="Q1054">
        <v>0.23401149444212699</v>
      </c>
    </row>
    <row r="1055" spans="1:17" hidden="1" x14ac:dyDescent="0.3">
      <c r="A1055" t="s">
        <v>2266</v>
      </c>
      <c r="B1055" t="s">
        <v>2267</v>
      </c>
      <c r="C1055" t="s">
        <v>3144</v>
      </c>
      <c r="D1055" t="s">
        <v>292</v>
      </c>
      <c r="E1055">
        <v>2469.1386328799999</v>
      </c>
      <c r="F1055">
        <v>405.2</v>
      </c>
      <c r="G1055">
        <v>40.4840580372367</v>
      </c>
      <c r="H1055">
        <v>-1.7325225340551</v>
      </c>
      <c r="I1055">
        <v>-8.7222555977635992</v>
      </c>
      <c r="J1055">
        <v>3.7475555405829799</v>
      </c>
      <c r="K1055">
        <v>413.67130484846001</v>
      </c>
      <c r="L1055">
        <v>378.39556524708797</v>
      </c>
      <c r="M1055">
        <v>54.856833636631798</v>
      </c>
      <c r="N1055">
        <v>0.50907392423338105</v>
      </c>
      <c r="O1055">
        <v>34.242349457058197</v>
      </c>
      <c r="P1055">
        <v>95.843402609956499</v>
      </c>
      <c r="Q1055">
        <v>6.5000377910846993E-2</v>
      </c>
    </row>
    <row r="1056" spans="1:17" hidden="1" x14ac:dyDescent="0.3">
      <c r="A1056" t="s">
        <v>2268</v>
      </c>
      <c r="B1056" t="s">
        <v>2269</v>
      </c>
      <c r="C1056" t="s">
        <v>3144</v>
      </c>
      <c r="D1056" t="s">
        <v>117</v>
      </c>
      <c r="E1056">
        <v>2466.6821564490001</v>
      </c>
      <c r="F1056">
        <v>182.79</v>
      </c>
      <c r="G1056">
        <v>42.6103442512916</v>
      </c>
      <c r="H1056">
        <v>9.1977042272135794</v>
      </c>
      <c r="I1056">
        <v>22.173774293979498</v>
      </c>
      <c r="J1056">
        <v>11.9490933299237</v>
      </c>
      <c r="K1056">
        <v>174.76627588494301</v>
      </c>
      <c r="L1056">
        <v>152.614488392185</v>
      </c>
      <c r="M1056">
        <v>60.326684220802001</v>
      </c>
      <c r="N1056">
        <v>1.2622225927686199</v>
      </c>
      <c r="O1056">
        <v>11.669128508124</v>
      </c>
      <c r="P1056">
        <v>94.250797024441994</v>
      </c>
      <c r="Q1056">
        <v>0.179724602429821</v>
      </c>
    </row>
    <row r="1057" spans="1:17" hidden="1" x14ac:dyDescent="0.3">
      <c r="A1057" t="s">
        <v>2270</v>
      </c>
      <c r="B1057" t="s">
        <v>2271</v>
      </c>
      <c r="C1057" t="s">
        <v>3144</v>
      </c>
      <c r="D1057" t="s">
        <v>562</v>
      </c>
      <c r="E1057">
        <v>2459.7759999999998</v>
      </c>
      <c r="F1057">
        <v>139.76</v>
      </c>
      <c r="G1057">
        <v>151.94082456053201</v>
      </c>
      <c r="H1057">
        <v>-9.3788887962141505</v>
      </c>
      <c r="I1057">
        <v>68.767640698272501</v>
      </c>
      <c r="J1057">
        <v>0.86960641553826801</v>
      </c>
      <c r="K1057">
        <v>152.47371059315299</v>
      </c>
      <c r="L1057">
        <v>121.26135405755301</v>
      </c>
      <c r="M1057">
        <v>24.504735127308098</v>
      </c>
      <c r="N1057">
        <v>0.69019901203008704</v>
      </c>
      <c r="O1057">
        <v>33.443045220377797</v>
      </c>
      <c r="P1057">
        <v>188.16494845360799</v>
      </c>
      <c r="Q1057">
        <v>4.1847754930520002E-2</v>
      </c>
    </row>
    <row r="1058" spans="1:17" x14ac:dyDescent="0.3">
      <c r="A1058" t="s">
        <v>2272</v>
      </c>
      <c r="B1058" t="s">
        <v>2273</v>
      </c>
      <c r="C1058" t="s">
        <v>3140</v>
      </c>
      <c r="D1058" t="s">
        <v>436</v>
      </c>
      <c r="E1058">
        <v>2450.71790035</v>
      </c>
      <c r="F1058">
        <v>461.75</v>
      </c>
      <c r="G1058">
        <v>-33.798858042039001</v>
      </c>
      <c r="H1058">
        <v>-1.59670245856446</v>
      </c>
      <c r="I1058">
        <v>-21.695197560092801</v>
      </c>
      <c r="J1058">
        <v>3.9221318480513401</v>
      </c>
      <c r="K1058">
        <v>476.987352956672</v>
      </c>
      <c r="L1058">
        <v>491.84458235593797</v>
      </c>
      <c r="M1058">
        <v>31.162438388314602</v>
      </c>
      <c r="N1058">
        <v>0.82831902389805001</v>
      </c>
      <c r="O1058">
        <v>26.042230644288001</v>
      </c>
      <c r="P1058">
        <v>6.6151004386977501</v>
      </c>
      <c r="Q1058">
        <v>-1.3024054940757E-2</v>
      </c>
    </row>
    <row r="1059" spans="1:17" hidden="1" x14ac:dyDescent="0.3">
      <c r="A1059" t="s">
        <v>2274</v>
      </c>
      <c r="B1059" t="s">
        <v>2275</v>
      </c>
      <c r="C1059" t="s">
        <v>3144</v>
      </c>
      <c r="D1059" t="s">
        <v>120</v>
      </c>
      <c r="E1059">
        <v>2444.907631086</v>
      </c>
      <c r="F1059">
        <v>205.11</v>
      </c>
      <c r="G1059">
        <v>-30.983784786814098</v>
      </c>
      <c r="H1059">
        <v>11.8019278066163</v>
      </c>
      <c r="I1059">
        <v>-14.535862562857799</v>
      </c>
      <c r="J1059">
        <v>21.3340839663746</v>
      </c>
      <c r="K1059">
        <v>189.82745681789001</v>
      </c>
      <c r="L1059">
        <v>193.612200202944</v>
      </c>
      <c r="M1059">
        <v>70.891857961541902</v>
      </c>
      <c r="N1059">
        <v>1.94808886622108</v>
      </c>
      <c r="O1059">
        <v>41.265662327531501</v>
      </c>
      <c r="P1059">
        <v>36.922563417890501</v>
      </c>
      <c r="Q1059">
        <v>4.2641986262857E-2</v>
      </c>
    </row>
    <row r="1060" spans="1:17" hidden="1" x14ac:dyDescent="0.3">
      <c r="A1060" t="s">
        <v>2276</v>
      </c>
      <c r="B1060" t="s">
        <v>2277</v>
      </c>
      <c r="C1060" t="s">
        <v>3144</v>
      </c>
      <c r="D1060" t="s">
        <v>766</v>
      </c>
      <c r="E1060">
        <v>2443.3249663830002</v>
      </c>
      <c r="F1060">
        <v>21.57</v>
      </c>
      <c r="G1060">
        <v>-39.532667589132799</v>
      </c>
      <c r="H1060">
        <v>44.009281769479799</v>
      </c>
      <c r="I1060">
        <v>-1.38850149245764</v>
      </c>
      <c r="J1060">
        <v>-5.4120786000204699</v>
      </c>
      <c r="K1060">
        <v>19.5645757579315</v>
      </c>
      <c r="L1060">
        <v>18.418991379229599</v>
      </c>
      <c r="M1060">
        <v>44.529266147174702</v>
      </c>
      <c r="N1060">
        <v>1.81273802080604</v>
      </c>
      <c r="O1060">
        <v>27.491886879925801</v>
      </c>
      <c r="P1060">
        <v>52.870304748405303</v>
      </c>
      <c r="Q1060">
        <v>9.4184233937167003E-2</v>
      </c>
    </row>
    <row r="1061" spans="1:17" hidden="1" x14ac:dyDescent="0.3">
      <c r="A1061" t="s">
        <v>2278</v>
      </c>
      <c r="B1061" t="s">
        <v>2279</v>
      </c>
      <c r="C1061" t="s">
        <v>3144</v>
      </c>
      <c r="D1061" t="s">
        <v>995</v>
      </c>
      <c r="E1061">
        <v>2437.2991100250001</v>
      </c>
      <c r="F1061">
        <v>369.85</v>
      </c>
      <c r="G1061">
        <v>-13.662865471758399</v>
      </c>
      <c r="H1061">
        <v>-6.5121949190326198</v>
      </c>
      <c r="I1061">
        <v>-1.6967667014994401</v>
      </c>
      <c r="J1061">
        <v>5.7662478222100598E-2</v>
      </c>
      <c r="K1061">
        <v>394.29134615608302</v>
      </c>
      <c r="M1061">
        <v>29.1535764554861</v>
      </c>
      <c r="N1061">
        <v>0.32696043635288502</v>
      </c>
      <c r="O1061">
        <v>28.403406786535001</v>
      </c>
      <c r="P1061">
        <v>31.059532246633601</v>
      </c>
    </row>
    <row r="1062" spans="1:17" hidden="1" x14ac:dyDescent="0.3">
      <c r="A1062" t="s">
        <v>2280</v>
      </c>
      <c r="B1062" t="s">
        <v>2281</v>
      </c>
      <c r="C1062" t="s">
        <v>3144</v>
      </c>
      <c r="D1062" t="s">
        <v>540</v>
      </c>
      <c r="E1062">
        <v>2429.1111744200002</v>
      </c>
      <c r="F1062">
        <v>79.66</v>
      </c>
      <c r="G1062">
        <v>-1.7535385492773601</v>
      </c>
      <c r="H1062">
        <v>-3.3494067551103601</v>
      </c>
      <c r="I1062">
        <v>-12.6364156625205</v>
      </c>
      <c r="J1062">
        <v>-0.39361246769296598</v>
      </c>
      <c r="K1062">
        <v>85.523437734504</v>
      </c>
      <c r="L1062">
        <v>77.811032413043307</v>
      </c>
      <c r="M1062">
        <v>24.213850116688899</v>
      </c>
      <c r="N1062">
        <v>0.752020090464672</v>
      </c>
      <c r="O1062">
        <v>46.6859151393421</v>
      </c>
      <c r="P1062">
        <v>54.679611650485398</v>
      </c>
      <c r="Q1062">
        <v>0.14298993979090999</v>
      </c>
    </row>
    <row r="1063" spans="1:17" hidden="1" x14ac:dyDescent="0.3">
      <c r="A1063" t="s">
        <v>2282</v>
      </c>
      <c r="B1063" t="s">
        <v>2283</v>
      </c>
      <c r="C1063" t="s">
        <v>3144</v>
      </c>
      <c r="D1063" t="s">
        <v>276</v>
      </c>
      <c r="E1063">
        <v>2425.5789249999998</v>
      </c>
      <c r="F1063">
        <v>485.65</v>
      </c>
      <c r="G1063">
        <v>-11.2247258850816</v>
      </c>
      <c r="H1063">
        <v>14.903466185535001</v>
      </c>
      <c r="I1063">
        <v>-3.7302344549198798</v>
      </c>
      <c r="J1063">
        <v>9.4170525390504594</v>
      </c>
      <c r="K1063">
        <v>461.04242747122498</v>
      </c>
      <c r="L1063">
        <v>444.96608472071102</v>
      </c>
      <c r="M1063">
        <v>53.555443127039901</v>
      </c>
      <c r="N1063">
        <v>3.67238817057514</v>
      </c>
      <c r="O1063">
        <v>9.1115000514773996</v>
      </c>
      <c r="P1063">
        <v>27.283449089241198</v>
      </c>
      <c r="Q1063">
        <v>1.0048994839362E-2</v>
      </c>
    </row>
    <row r="1064" spans="1:17" hidden="1" x14ac:dyDescent="0.3">
      <c r="A1064" t="s">
        <v>2284</v>
      </c>
      <c r="B1064" t="s">
        <v>2285</v>
      </c>
      <c r="C1064" t="s">
        <v>3144</v>
      </c>
      <c r="D1064" t="s">
        <v>117</v>
      </c>
      <c r="E1064">
        <v>2423.0757726900001</v>
      </c>
      <c r="F1064">
        <v>187.37</v>
      </c>
      <c r="G1064">
        <v>-2.6115707542394602</v>
      </c>
      <c r="H1064">
        <v>7.0088994043099104</v>
      </c>
      <c r="I1064">
        <v>15.5832914692985</v>
      </c>
      <c r="J1064">
        <v>11.660678504359201</v>
      </c>
      <c r="K1064">
        <v>175.363394745525</v>
      </c>
      <c r="L1064">
        <v>160.25172092456</v>
      </c>
      <c r="M1064">
        <v>55.550144369246503</v>
      </c>
      <c r="N1064">
        <v>0.88848036925433704</v>
      </c>
      <c r="O1064">
        <v>12.0243368735656</v>
      </c>
      <c r="P1064">
        <v>62.9304347826086</v>
      </c>
    </row>
    <row r="1065" spans="1:17" hidden="1" x14ac:dyDescent="0.3">
      <c r="A1065" t="s">
        <v>2286</v>
      </c>
      <c r="B1065" t="s">
        <v>2287</v>
      </c>
      <c r="C1065" t="s">
        <v>3144</v>
      </c>
      <c r="D1065" t="s">
        <v>77</v>
      </c>
      <c r="E1065">
        <v>2412.4754400299998</v>
      </c>
      <c r="F1065">
        <v>877.35</v>
      </c>
      <c r="G1065">
        <v>114.803666435944</v>
      </c>
      <c r="H1065">
        <v>-16.1635090076573</v>
      </c>
      <c r="I1065">
        <v>5.5962610185129797</v>
      </c>
      <c r="J1065">
        <v>5.7118222844589397</v>
      </c>
      <c r="K1065">
        <v>928.76929421683303</v>
      </c>
      <c r="L1065">
        <v>806.72931371114203</v>
      </c>
      <c r="M1065">
        <v>36.209836730044501</v>
      </c>
      <c r="N1065">
        <v>0.45926839341771097</v>
      </c>
      <c r="O1065">
        <v>24.659485952014499</v>
      </c>
      <c r="P1065">
        <v>149.63721724285099</v>
      </c>
      <c r="Q1065">
        <v>7.5079503181507995E-2</v>
      </c>
    </row>
    <row r="1066" spans="1:17" x14ac:dyDescent="0.3">
      <c r="A1066" t="s">
        <v>2288</v>
      </c>
      <c r="B1066" t="s">
        <v>2289</v>
      </c>
      <c r="C1066" t="s">
        <v>3129</v>
      </c>
      <c r="D1066" t="s">
        <v>24</v>
      </c>
      <c r="E1066">
        <v>2410.6395810720001</v>
      </c>
      <c r="F1066">
        <v>46.82</v>
      </c>
      <c r="G1066">
        <v>-60.895807994306701</v>
      </c>
      <c r="H1066">
        <v>-9.3914311599913507</v>
      </c>
      <c r="I1066">
        <v>-36.011437841832397</v>
      </c>
      <c r="J1066">
        <v>1.50965780563563</v>
      </c>
      <c r="K1066">
        <v>49.598024042856302</v>
      </c>
      <c r="L1066">
        <v>57.810996739456399</v>
      </c>
      <c r="M1066">
        <v>46.218616051220501</v>
      </c>
      <c r="N1066">
        <v>1.6667948883683801</v>
      </c>
      <c r="O1066">
        <v>75.993165313968404</v>
      </c>
      <c r="P1066">
        <v>6.4090909090909198</v>
      </c>
    </row>
    <row r="1067" spans="1:17" hidden="1" x14ac:dyDescent="0.3">
      <c r="A1067" t="s">
        <v>2290</v>
      </c>
      <c r="B1067" t="s">
        <v>2291</v>
      </c>
      <c r="C1067" t="s">
        <v>3144</v>
      </c>
      <c r="D1067" t="s">
        <v>375</v>
      </c>
      <c r="E1067">
        <v>2406.7336632249999</v>
      </c>
      <c r="F1067">
        <v>1092.25</v>
      </c>
      <c r="G1067">
        <v>-26.2921071663752</v>
      </c>
      <c r="H1067">
        <v>-3.6129408123660598</v>
      </c>
      <c r="I1067">
        <v>-11.1677060187201</v>
      </c>
      <c r="J1067">
        <v>3.6332381479426799</v>
      </c>
      <c r="K1067">
        <v>1119.9467789420601</v>
      </c>
      <c r="L1067">
        <v>1060.4851172103899</v>
      </c>
      <c r="M1067">
        <v>31.6784778789965</v>
      </c>
      <c r="N1067">
        <v>0.72773553553942305</v>
      </c>
      <c r="O1067">
        <v>18.818951705195602</v>
      </c>
      <c r="P1067">
        <v>27.0058139534883</v>
      </c>
      <c r="Q1067">
        <v>8.5679102303117996E-2</v>
      </c>
    </row>
    <row r="1068" spans="1:17" hidden="1" x14ac:dyDescent="0.3">
      <c r="A1068" t="s">
        <v>2292</v>
      </c>
      <c r="B1068" t="s">
        <v>2293</v>
      </c>
      <c r="C1068" t="s">
        <v>3144</v>
      </c>
      <c r="D1068" t="s">
        <v>140</v>
      </c>
      <c r="E1068">
        <v>2397.1295170899998</v>
      </c>
      <c r="F1068">
        <v>1858.7</v>
      </c>
      <c r="G1068">
        <v>3.7880967485788899</v>
      </c>
      <c r="H1068">
        <v>-0.10260825276369601</v>
      </c>
      <c r="I1068">
        <v>-1.98019296038128</v>
      </c>
      <c r="J1068">
        <v>3.7165358807165201</v>
      </c>
      <c r="K1068">
        <v>1740.3431638274501</v>
      </c>
      <c r="L1068">
        <v>1638.66162869607</v>
      </c>
      <c r="M1068">
        <v>59.019701231228701</v>
      </c>
      <c r="N1068">
        <v>1.1048499350516101</v>
      </c>
      <c r="O1068">
        <v>12.9283908107817</v>
      </c>
      <c r="P1068">
        <v>46.009426551453203</v>
      </c>
      <c r="Q1068">
        <v>0.12761050116134101</v>
      </c>
    </row>
    <row r="1069" spans="1:17" hidden="1" x14ac:dyDescent="0.3">
      <c r="A1069" t="s">
        <v>2294</v>
      </c>
      <c r="B1069" t="s">
        <v>2295</v>
      </c>
      <c r="C1069" t="s">
        <v>3144</v>
      </c>
      <c r="D1069" t="s">
        <v>146</v>
      </c>
      <c r="E1069">
        <v>2395.1672885399998</v>
      </c>
      <c r="F1069">
        <v>1317.3</v>
      </c>
      <c r="G1069">
        <v>373.12682570797898</v>
      </c>
      <c r="H1069">
        <v>6.8443004099986604</v>
      </c>
      <c r="I1069">
        <v>126.955435432556</v>
      </c>
      <c r="J1069">
        <v>7.66735434327384</v>
      </c>
      <c r="K1069">
        <v>1327.4597826266099</v>
      </c>
      <c r="M1069">
        <v>41.837982475108802</v>
      </c>
      <c r="N1069">
        <v>0.84136807817589498</v>
      </c>
      <c r="O1069">
        <v>19.107264859940699</v>
      </c>
      <c r="P1069">
        <v>469.39701750594298</v>
      </c>
    </row>
    <row r="1070" spans="1:17" hidden="1" x14ac:dyDescent="0.3">
      <c r="A1070" t="s">
        <v>2296</v>
      </c>
      <c r="B1070" t="s">
        <v>2297</v>
      </c>
      <c r="C1070" t="s">
        <v>3144</v>
      </c>
      <c r="D1070" t="s">
        <v>2298</v>
      </c>
      <c r="E1070">
        <v>2394.7938840000002</v>
      </c>
      <c r="F1070">
        <v>969.05</v>
      </c>
      <c r="G1070">
        <v>1529.81903667549</v>
      </c>
      <c r="H1070">
        <v>54.121570688498601</v>
      </c>
      <c r="I1070">
        <v>114.256805943251</v>
      </c>
      <c r="J1070">
        <v>-1.5385177416305</v>
      </c>
      <c r="K1070">
        <v>798.15118029740904</v>
      </c>
      <c r="L1070">
        <v>578.95954933532005</v>
      </c>
      <c r="M1070">
        <v>55.328492732734503</v>
      </c>
      <c r="N1070">
        <v>1.7908256880733899</v>
      </c>
      <c r="O1070">
        <v>17.976368608430899</v>
      </c>
      <c r="P1070">
        <v>1645.81134989061</v>
      </c>
    </row>
    <row r="1071" spans="1:17" hidden="1" x14ac:dyDescent="0.3">
      <c r="A1071" t="s">
        <v>2299</v>
      </c>
      <c r="B1071" t="s">
        <v>2300</v>
      </c>
      <c r="C1071" t="s">
        <v>3144</v>
      </c>
      <c r="D1071" t="s">
        <v>403</v>
      </c>
      <c r="E1071">
        <v>2391.6764215200001</v>
      </c>
      <c r="F1071">
        <v>47.76</v>
      </c>
      <c r="G1071">
        <v>-63.686771585008103</v>
      </c>
      <c r="H1071">
        <v>-6.12846981105029</v>
      </c>
      <c r="I1071">
        <v>-33.759529618371403</v>
      </c>
      <c r="J1071">
        <v>2.0045931913822499</v>
      </c>
      <c r="K1071">
        <v>50.3276543067444</v>
      </c>
      <c r="L1071">
        <v>57.111484898387197</v>
      </c>
      <c r="M1071">
        <v>41.530918594953903</v>
      </c>
      <c r="N1071">
        <v>0.72302173059113795</v>
      </c>
      <c r="O1071">
        <v>75.984087102177497</v>
      </c>
      <c r="P1071">
        <v>3.6008676789587701</v>
      </c>
    </row>
    <row r="1072" spans="1:17" hidden="1" x14ac:dyDescent="0.3">
      <c r="A1072" t="s">
        <v>2301</v>
      </c>
      <c r="B1072" t="s">
        <v>2302</v>
      </c>
      <c r="C1072" t="s">
        <v>3144</v>
      </c>
      <c r="D1072" t="s">
        <v>227</v>
      </c>
      <c r="E1072">
        <v>2387.9392770599902</v>
      </c>
      <c r="F1072">
        <v>633.95000000000005</v>
      </c>
      <c r="G1072">
        <v>-5.2811285688350402</v>
      </c>
      <c r="H1072">
        <v>7.0453906058698301</v>
      </c>
      <c r="I1072">
        <v>1.67876388336833</v>
      </c>
      <c r="J1072">
        <v>-0.79138340846071298</v>
      </c>
      <c r="K1072">
        <v>612.31845290566002</v>
      </c>
      <c r="L1072">
        <v>575.44186893614403</v>
      </c>
      <c r="M1072">
        <v>58.051764980201703</v>
      </c>
      <c r="N1072">
        <v>2.7753402410409298</v>
      </c>
      <c r="O1072">
        <v>14.8355548544837</v>
      </c>
      <c r="P1072">
        <v>41.823266219239301</v>
      </c>
      <c r="Q1072">
        <v>5.2818239833140997E-2</v>
      </c>
    </row>
    <row r="1073" spans="1:17" x14ac:dyDescent="0.3">
      <c r="A1073" t="s">
        <v>2303</v>
      </c>
      <c r="B1073" t="s">
        <v>2304</v>
      </c>
      <c r="C1073" t="s">
        <v>3129</v>
      </c>
      <c r="D1073" t="s">
        <v>54</v>
      </c>
      <c r="E1073">
        <v>2381.50520388</v>
      </c>
      <c r="F1073">
        <v>236.61</v>
      </c>
      <c r="G1073">
        <v>-88.393398190779493</v>
      </c>
      <c r="H1073">
        <v>-21.172319376469598</v>
      </c>
      <c r="I1073">
        <v>-63.644026237514304</v>
      </c>
      <c r="J1073">
        <v>3.5523801661846699</v>
      </c>
      <c r="K1073">
        <v>317.47149298803799</v>
      </c>
      <c r="L1073">
        <v>426.61843561118002</v>
      </c>
      <c r="M1073">
        <v>13.180271993880099</v>
      </c>
      <c r="N1073">
        <v>1.9067294986257299</v>
      </c>
      <c r="O1073">
        <v>185.216178521617</v>
      </c>
      <c r="P1073">
        <v>0.42869269949066202</v>
      </c>
    </row>
    <row r="1074" spans="1:17" hidden="1" x14ac:dyDescent="0.3">
      <c r="A1074" t="s">
        <v>2305</v>
      </c>
      <c r="B1074" t="s">
        <v>2306</v>
      </c>
      <c r="C1074" t="s">
        <v>3144</v>
      </c>
      <c r="D1074" t="s">
        <v>117</v>
      </c>
      <c r="E1074">
        <v>2372.5244890200001</v>
      </c>
      <c r="F1074">
        <v>290.89999999999998</v>
      </c>
      <c r="G1074">
        <v>16.711900867760701</v>
      </c>
      <c r="H1074">
        <v>4.1574398357986997</v>
      </c>
      <c r="I1074">
        <v>19.4325759627141</v>
      </c>
      <c r="J1074">
        <v>2.4951241300151699</v>
      </c>
      <c r="K1074">
        <v>287.171126177129</v>
      </c>
      <c r="L1074">
        <v>263.494548717236</v>
      </c>
      <c r="M1074">
        <v>46.623858246433301</v>
      </c>
      <c r="N1074">
        <v>1.7065948912153299</v>
      </c>
      <c r="O1074">
        <v>16.947404606393899</v>
      </c>
      <c r="P1074">
        <v>56.903991370010701</v>
      </c>
      <c r="Q1074">
        <v>9.6496461281326995E-2</v>
      </c>
    </row>
    <row r="1075" spans="1:17" hidden="1" x14ac:dyDescent="0.3">
      <c r="A1075" t="s">
        <v>2307</v>
      </c>
      <c r="B1075" t="s">
        <v>2308</v>
      </c>
      <c r="C1075" t="s">
        <v>3144</v>
      </c>
      <c r="D1075" t="s">
        <v>446</v>
      </c>
      <c r="E1075">
        <v>2368.4317995599999</v>
      </c>
      <c r="F1075">
        <v>575.1</v>
      </c>
      <c r="G1075">
        <v>-46.503503742460097</v>
      </c>
      <c r="H1075">
        <v>-9.92463778586297</v>
      </c>
      <c r="I1075">
        <v>-25.280647682205</v>
      </c>
      <c r="J1075">
        <v>3.2767172026366902</v>
      </c>
      <c r="K1075">
        <v>605.86379806491402</v>
      </c>
      <c r="L1075">
        <v>634.75034993954898</v>
      </c>
      <c r="M1075">
        <v>31.337673129290302</v>
      </c>
      <c r="N1075">
        <v>0.47295796999966699</v>
      </c>
      <c r="O1075">
        <v>38.871500608589699</v>
      </c>
      <c r="P1075">
        <v>6.7570076109151502</v>
      </c>
      <c r="Q1075">
        <v>-3.8704707758646997E-2</v>
      </c>
    </row>
    <row r="1076" spans="1:17" hidden="1" x14ac:dyDescent="0.3">
      <c r="A1076" t="s">
        <v>2309</v>
      </c>
      <c r="B1076" t="s">
        <v>2310</v>
      </c>
      <c r="C1076" t="s">
        <v>3144</v>
      </c>
      <c r="D1076" t="s">
        <v>103</v>
      </c>
      <c r="E1076">
        <v>2367.1779080419901</v>
      </c>
      <c r="F1076">
        <v>20.18</v>
      </c>
      <c r="G1076">
        <v>41.639031762639803</v>
      </c>
      <c r="H1076">
        <v>2.7795687571335002</v>
      </c>
      <c r="I1076">
        <v>-14.6274666161525</v>
      </c>
      <c r="J1076">
        <v>10.6911537315373</v>
      </c>
      <c r="K1076">
        <v>20.413537628106599</v>
      </c>
      <c r="L1076">
        <v>19.2375843981801</v>
      </c>
      <c r="M1076">
        <v>46.1448394164631</v>
      </c>
      <c r="N1076">
        <v>1.05050152085348</v>
      </c>
      <c r="O1076">
        <v>58.001289518884398</v>
      </c>
      <c r="P1076">
        <v>80.942900563101105</v>
      </c>
      <c r="Q1076">
        <v>0.142328179785567</v>
      </c>
    </row>
    <row r="1077" spans="1:17" hidden="1" x14ac:dyDescent="0.3">
      <c r="A1077" t="s">
        <v>2311</v>
      </c>
      <c r="B1077" t="s">
        <v>2312</v>
      </c>
      <c r="C1077" t="s">
        <v>3144</v>
      </c>
      <c r="D1077" t="s">
        <v>482</v>
      </c>
      <c r="E1077">
        <v>2363.4848738599999</v>
      </c>
      <c r="F1077">
        <v>390.7</v>
      </c>
      <c r="G1077">
        <v>-1.78928835499198</v>
      </c>
      <c r="H1077">
        <v>-2.1181657721051099</v>
      </c>
      <c r="I1077">
        <v>2.4554165427116601</v>
      </c>
      <c r="J1077">
        <v>3.77265737357687</v>
      </c>
      <c r="K1077">
        <v>402.69818032959603</v>
      </c>
      <c r="L1077">
        <v>372.409467409385</v>
      </c>
      <c r="M1077">
        <v>38.141221097439598</v>
      </c>
      <c r="N1077">
        <v>0.41490050959838298</v>
      </c>
      <c r="O1077">
        <v>15.817762989506001</v>
      </c>
      <c r="P1077">
        <v>34.261168384879703</v>
      </c>
      <c r="Q1077">
        <v>2.2582233774343999E-2</v>
      </c>
    </row>
    <row r="1078" spans="1:17" hidden="1" x14ac:dyDescent="0.3">
      <c r="A1078" t="s">
        <v>2313</v>
      </c>
      <c r="B1078" t="s">
        <v>2314</v>
      </c>
      <c r="C1078" t="s">
        <v>3144</v>
      </c>
      <c r="D1078" t="s">
        <v>482</v>
      </c>
      <c r="E1078">
        <v>2360.0244289500001</v>
      </c>
      <c r="F1078">
        <v>1008.9</v>
      </c>
      <c r="G1078">
        <v>-65.422039257142998</v>
      </c>
      <c r="H1078">
        <v>4.6492866766537801</v>
      </c>
      <c r="I1078">
        <v>-30.080530358379001</v>
      </c>
      <c r="J1078">
        <v>3.0704319788842098</v>
      </c>
      <c r="K1078">
        <v>1016.62765397551</v>
      </c>
      <c r="L1078">
        <v>1181.0098985223899</v>
      </c>
      <c r="M1078">
        <v>46.301412316504901</v>
      </c>
      <c r="N1078">
        <v>2.45199802475357</v>
      </c>
      <c r="O1078">
        <v>63.628704529685699</v>
      </c>
      <c r="P1078">
        <v>8.2220434432823897</v>
      </c>
      <c r="Q1078">
        <v>-0.153734793965869</v>
      </c>
    </row>
    <row r="1079" spans="1:17" hidden="1" x14ac:dyDescent="0.3">
      <c r="A1079" t="s">
        <v>2315</v>
      </c>
      <c r="B1079" t="s">
        <v>2316</v>
      </c>
      <c r="C1079" t="s">
        <v>3144</v>
      </c>
      <c r="D1079" t="s">
        <v>2317</v>
      </c>
      <c r="E1079">
        <v>2357.9217105600001</v>
      </c>
      <c r="F1079">
        <v>473.7</v>
      </c>
      <c r="G1079">
        <v>75.221513602537797</v>
      </c>
      <c r="H1079">
        <v>-1.4442378361914501</v>
      </c>
      <c r="I1079">
        <v>6.9818450024681198</v>
      </c>
      <c r="J1079">
        <v>1.6672565761789</v>
      </c>
      <c r="K1079">
        <v>496.24562164755099</v>
      </c>
      <c r="L1079">
        <v>436.851905503544</v>
      </c>
      <c r="M1079">
        <v>43.227747287036699</v>
      </c>
      <c r="N1079">
        <v>0.82852824689398796</v>
      </c>
      <c r="O1079">
        <v>30.462317922735899</v>
      </c>
      <c r="P1079">
        <v>112.183650615901</v>
      </c>
    </row>
    <row r="1080" spans="1:17" hidden="1" x14ac:dyDescent="0.3">
      <c r="A1080" t="s">
        <v>2318</v>
      </c>
      <c r="B1080" t="s">
        <v>2319</v>
      </c>
      <c r="C1080" t="s">
        <v>3144</v>
      </c>
      <c r="D1080" t="s">
        <v>1000</v>
      </c>
      <c r="E1080">
        <v>2355.8714197499999</v>
      </c>
      <c r="F1080">
        <v>129.27000000000001</v>
      </c>
      <c r="G1080">
        <v>-16.361431129473601</v>
      </c>
      <c r="H1080">
        <v>-0.35979628737085501</v>
      </c>
      <c r="I1080">
        <v>1.23665541809113</v>
      </c>
      <c r="J1080">
        <v>-2.3017222790285898</v>
      </c>
      <c r="M1080">
        <v>26.261029615264501</v>
      </c>
      <c r="O1080">
        <v>22.843660555426599</v>
      </c>
      <c r="P1080">
        <v>20.700280112044801</v>
      </c>
    </row>
    <row r="1081" spans="1:17" hidden="1" x14ac:dyDescent="0.3">
      <c r="A1081" t="s">
        <v>2320</v>
      </c>
      <c r="B1081" t="s">
        <v>2321</v>
      </c>
      <c r="C1081" t="s">
        <v>3144</v>
      </c>
      <c r="D1081" t="s">
        <v>48</v>
      </c>
      <c r="E1081">
        <v>2349.974832075</v>
      </c>
      <c r="F1081">
        <v>556.35</v>
      </c>
      <c r="G1081">
        <v>-16.939994013079001</v>
      </c>
      <c r="H1081">
        <v>-4.2885150353651396</v>
      </c>
      <c r="I1081">
        <v>-23.337449991768398</v>
      </c>
      <c r="J1081">
        <v>-1.25217399235904</v>
      </c>
      <c r="K1081">
        <v>570.169721288235</v>
      </c>
      <c r="L1081">
        <v>570.92082389345103</v>
      </c>
      <c r="M1081">
        <v>39.794839397413597</v>
      </c>
      <c r="N1081">
        <v>0.74540255894873797</v>
      </c>
      <c r="O1081">
        <v>52.781522422935097</v>
      </c>
      <c r="P1081">
        <v>28.6209686741417</v>
      </c>
      <c r="Q1081">
        <v>0.167414003154049</v>
      </c>
    </row>
    <row r="1082" spans="1:17" hidden="1" x14ac:dyDescent="0.3">
      <c r="A1082" t="s">
        <v>2322</v>
      </c>
      <c r="B1082" t="s">
        <v>2323</v>
      </c>
      <c r="C1082" t="s">
        <v>3144</v>
      </c>
      <c r="D1082" t="s">
        <v>766</v>
      </c>
      <c r="E1082">
        <v>2345.5295999999998</v>
      </c>
      <c r="F1082">
        <v>27.52</v>
      </c>
      <c r="G1082">
        <v>65.717187518545899</v>
      </c>
      <c r="H1082">
        <v>-11.3216229056871</v>
      </c>
      <c r="I1082">
        <v>-39.460313907814097</v>
      </c>
      <c r="J1082">
        <v>-9.8676339603480105</v>
      </c>
      <c r="K1082">
        <v>33.633392173672199</v>
      </c>
      <c r="L1082">
        <v>32.323627946513099</v>
      </c>
      <c r="M1082">
        <v>23.873838529709001</v>
      </c>
      <c r="N1082">
        <v>4.5004157822202897</v>
      </c>
      <c r="O1082">
        <v>64.425872093023202</v>
      </c>
      <c r="P1082">
        <v>96.887855482024605</v>
      </c>
      <c r="Q1082">
        <v>0.13413398593179099</v>
      </c>
    </row>
    <row r="1083" spans="1:17" x14ac:dyDescent="0.3">
      <c r="A1083" t="s">
        <v>2324</v>
      </c>
      <c r="B1083" t="s">
        <v>2325</v>
      </c>
      <c r="C1083" t="s">
        <v>3143</v>
      </c>
      <c r="D1083" t="s">
        <v>406</v>
      </c>
      <c r="E1083">
        <v>2342.4257527200002</v>
      </c>
      <c r="F1083">
        <v>203.4</v>
      </c>
      <c r="G1083">
        <v>-57.270665825947603</v>
      </c>
      <c r="H1083">
        <v>-7.9467972823668598</v>
      </c>
      <c r="I1083">
        <v>-19.2129882898106</v>
      </c>
      <c r="J1083">
        <v>1.7714668973863901</v>
      </c>
      <c r="K1083">
        <v>214.760043790368</v>
      </c>
      <c r="L1083">
        <v>244.25627054744899</v>
      </c>
      <c r="M1083">
        <v>25.655648062778599</v>
      </c>
      <c r="N1083">
        <v>0.42887055070775598</v>
      </c>
      <c r="O1083">
        <v>112.26647000983201</v>
      </c>
      <c r="P1083">
        <v>6.2140992167101796</v>
      </c>
      <c r="Q1083">
        <v>-4.0495528022564002E-2</v>
      </c>
    </row>
    <row r="1084" spans="1:17" hidden="1" x14ac:dyDescent="0.3">
      <c r="A1084" t="s">
        <v>2326</v>
      </c>
      <c r="B1084" t="s">
        <v>2327</v>
      </c>
      <c r="C1084" t="s">
        <v>3144</v>
      </c>
      <c r="D1084" t="s">
        <v>731</v>
      </c>
      <c r="E1084">
        <v>2337.3519243299902</v>
      </c>
      <c r="F1084">
        <v>439.3</v>
      </c>
      <c r="G1084">
        <v>-45.445799544149303</v>
      </c>
      <c r="H1084">
        <v>-0.54286520015059803</v>
      </c>
      <c r="I1084">
        <v>-10.427596379398301</v>
      </c>
      <c r="J1084">
        <v>1.9973262477490501</v>
      </c>
      <c r="K1084">
        <v>461.82580241535402</v>
      </c>
      <c r="L1084">
        <v>477.79418207610797</v>
      </c>
      <c r="M1084">
        <v>37.200550849310602</v>
      </c>
      <c r="N1084">
        <v>0.56795227891023004</v>
      </c>
      <c r="O1084">
        <v>30.7534714318233</v>
      </c>
      <c r="P1084">
        <v>12.901567720380299</v>
      </c>
      <c r="Q1084">
        <v>-0.105032775481899</v>
      </c>
    </row>
    <row r="1085" spans="1:17" hidden="1" x14ac:dyDescent="0.3">
      <c r="A1085" t="s">
        <v>2328</v>
      </c>
      <c r="B1085" t="s">
        <v>2329</v>
      </c>
      <c r="C1085" t="s">
        <v>3144</v>
      </c>
      <c r="D1085" t="s">
        <v>117</v>
      </c>
      <c r="E1085">
        <v>2322.7661752250001</v>
      </c>
      <c r="F1085">
        <v>160.75</v>
      </c>
      <c r="G1085">
        <v>-30.921940367794001</v>
      </c>
      <c r="H1085">
        <v>8.3266197349558499</v>
      </c>
      <c r="I1085">
        <v>-16.069665676130999</v>
      </c>
      <c r="J1085">
        <v>1.3001163899703101</v>
      </c>
      <c r="K1085">
        <v>162.422789575758</v>
      </c>
      <c r="L1085">
        <v>163.38759643787401</v>
      </c>
      <c r="M1085">
        <v>39.023350890349398</v>
      </c>
      <c r="N1085">
        <v>0.91149304610855497</v>
      </c>
      <c r="O1085">
        <v>32.379471228615799</v>
      </c>
      <c r="P1085">
        <v>19.074074074074002</v>
      </c>
      <c r="Q1085">
        <v>3.678406695698E-3</v>
      </c>
    </row>
    <row r="1086" spans="1:17" hidden="1" x14ac:dyDescent="0.3">
      <c r="A1086" t="s">
        <v>2330</v>
      </c>
      <c r="B1086" t="s">
        <v>2331</v>
      </c>
      <c r="C1086" t="s">
        <v>3144</v>
      </c>
      <c r="D1086" t="s">
        <v>190</v>
      </c>
      <c r="E1086">
        <v>2316.46146692</v>
      </c>
      <c r="F1086">
        <v>2478.1</v>
      </c>
      <c r="G1086">
        <v>-26.035769542446001</v>
      </c>
      <c r="H1086">
        <v>-14.9869930557355</v>
      </c>
      <c r="I1086">
        <v>-11.7830042763318</v>
      </c>
      <c r="J1086">
        <v>-2.1333959715565398</v>
      </c>
      <c r="K1086">
        <v>2750.6229050916299</v>
      </c>
      <c r="L1086">
        <v>2617.7769006714998</v>
      </c>
      <c r="M1086">
        <v>15.281527465082</v>
      </c>
      <c r="N1086">
        <v>0.76524257440431998</v>
      </c>
      <c r="O1086">
        <v>22.424438077559401</v>
      </c>
      <c r="P1086">
        <v>18.0609814197236</v>
      </c>
      <c r="Q1086">
        <v>5.0781746761409001E-2</v>
      </c>
    </row>
    <row r="1087" spans="1:17" hidden="1" x14ac:dyDescent="0.3">
      <c r="A1087" t="s">
        <v>2332</v>
      </c>
      <c r="B1087" t="s">
        <v>2333</v>
      </c>
      <c r="C1087" t="s">
        <v>3144</v>
      </c>
      <c r="D1087" t="s">
        <v>612</v>
      </c>
      <c r="E1087">
        <v>2312.37345856</v>
      </c>
      <c r="F1087">
        <v>911.35</v>
      </c>
      <c r="G1087">
        <v>63692.726825707898</v>
      </c>
      <c r="H1087">
        <v>52.193116096809099</v>
      </c>
      <c r="I1087">
        <v>1799.4833429234</v>
      </c>
      <c r="J1087">
        <v>12.677572461754499</v>
      </c>
      <c r="K1087">
        <v>615.53464608852801</v>
      </c>
      <c r="L1087">
        <v>301.39066866049399</v>
      </c>
      <c r="M1087">
        <v>99.999995931506902</v>
      </c>
      <c r="N1087">
        <v>0.68533693531442197</v>
      </c>
      <c r="O1087">
        <v>0</v>
      </c>
      <c r="P1087">
        <v>64996.4285714285</v>
      </c>
      <c r="Q1087">
        <v>0.31220230184319703</v>
      </c>
    </row>
    <row r="1088" spans="1:17" hidden="1" x14ac:dyDescent="0.3">
      <c r="A1088" t="s">
        <v>2334</v>
      </c>
      <c r="B1088" t="s">
        <v>2335</v>
      </c>
      <c r="C1088" t="s">
        <v>3144</v>
      </c>
      <c r="D1088" t="s">
        <v>469</v>
      </c>
      <c r="E1088">
        <v>2287.566879</v>
      </c>
      <c r="F1088">
        <v>911.65</v>
      </c>
      <c r="G1088">
        <v>57.482263265418297</v>
      </c>
      <c r="H1088">
        <v>6.6995546456059003</v>
      </c>
      <c r="I1088">
        <v>38.826445259173902</v>
      </c>
      <c r="J1088">
        <v>3.83981946368616</v>
      </c>
      <c r="K1088">
        <v>909.30239800272898</v>
      </c>
      <c r="L1088">
        <v>736.64913168035901</v>
      </c>
      <c r="M1088">
        <v>36.912020987574202</v>
      </c>
      <c r="N1088">
        <v>0.59391951182085401</v>
      </c>
      <c r="O1088">
        <v>24.2911204958043</v>
      </c>
      <c r="P1088">
        <v>87.949695907638301</v>
      </c>
      <c r="Q1088">
        <v>0.10615738610686699</v>
      </c>
    </row>
    <row r="1089" spans="1:17" hidden="1" x14ac:dyDescent="0.3">
      <c r="A1089" t="s">
        <v>2336</v>
      </c>
      <c r="B1089" t="s">
        <v>2337</v>
      </c>
      <c r="C1089" t="s">
        <v>3144</v>
      </c>
      <c r="D1089" t="s">
        <v>143</v>
      </c>
      <c r="E1089">
        <v>2286.3629154</v>
      </c>
      <c r="F1089">
        <v>22199.25</v>
      </c>
      <c r="G1089">
        <v>686.60786203612895</v>
      </c>
      <c r="H1089">
        <v>58.761262594138103</v>
      </c>
      <c r="I1089">
        <v>268.26369875166</v>
      </c>
      <c r="J1089">
        <v>12.826675044371299</v>
      </c>
      <c r="K1089">
        <v>17341.336902358202</v>
      </c>
      <c r="L1089">
        <v>9853.52850609907</v>
      </c>
      <c r="M1089">
        <v>46.488079666431197</v>
      </c>
      <c r="N1089">
        <v>1.78303989112868</v>
      </c>
      <c r="O1089">
        <v>25.116839532867001</v>
      </c>
      <c r="P1089">
        <v>740.46681558323496</v>
      </c>
      <c r="Q1089">
        <v>0.18208401255287701</v>
      </c>
    </row>
    <row r="1090" spans="1:17" hidden="1" x14ac:dyDescent="0.3">
      <c r="A1090" t="s">
        <v>2338</v>
      </c>
      <c r="B1090" t="s">
        <v>2339</v>
      </c>
      <c r="C1090" t="s">
        <v>3144</v>
      </c>
      <c r="D1090" t="s">
        <v>135</v>
      </c>
      <c r="E1090">
        <v>2277.5967018749998</v>
      </c>
      <c r="F1090">
        <v>641.85</v>
      </c>
      <c r="G1090">
        <v>58.280093284257703</v>
      </c>
      <c r="H1090">
        <v>-1.54697636792354</v>
      </c>
      <c r="I1090">
        <v>-24.394705911461301</v>
      </c>
      <c r="J1090">
        <v>4.4626960982929997</v>
      </c>
      <c r="K1090">
        <v>681.75700739305398</v>
      </c>
      <c r="L1090">
        <v>622.26625040083002</v>
      </c>
      <c r="M1090">
        <v>22.920471026563501</v>
      </c>
      <c r="N1090">
        <v>1.5053426393664699</v>
      </c>
      <c r="O1090">
        <v>27.568414544356202</v>
      </c>
      <c r="P1090">
        <v>95.962234371139104</v>
      </c>
      <c r="Q1090">
        <v>7.0022788423504997E-2</v>
      </c>
    </row>
    <row r="1091" spans="1:17" hidden="1" x14ac:dyDescent="0.3">
      <c r="A1091" t="s">
        <v>2340</v>
      </c>
      <c r="B1091" t="s">
        <v>2341</v>
      </c>
      <c r="C1091" t="s">
        <v>3144</v>
      </c>
      <c r="D1091" t="s">
        <v>51</v>
      </c>
      <c r="E1091">
        <v>2277.1738146150001</v>
      </c>
      <c r="F1091">
        <v>1611.55</v>
      </c>
      <c r="G1091">
        <v>11.329535506327099</v>
      </c>
      <c r="H1091">
        <v>2.6846739173694001</v>
      </c>
      <c r="I1091">
        <v>-11.7938455849823</v>
      </c>
      <c r="J1091">
        <v>2.0837260987961401</v>
      </c>
      <c r="K1091">
        <v>1635.25526962349</v>
      </c>
      <c r="L1091">
        <v>1506.3896979010899</v>
      </c>
      <c r="M1091">
        <v>28.1504091313628</v>
      </c>
      <c r="N1091">
        <v>0.55333170918456098</v>
      </c>
      <c r="O1091">
        <v>17.523502218361202</v>
      </c>
      <c r="P1091">
        <v>46.344896476571002</v>
      </c>
      <c r="Q1091">
        <v>9.1101345812778997E-2</v>
      </c>
    </row>
    <row r="1092" spans="1:17" hidden="1" x14ac:dyDescent="0.3">
      <c r="A1092" t="s">
        <v>2342</v>
      </c>
      <c r="B1092" t="s">
        <v>2343</v>
      </c>
      <c r="C1092" t="s">
        <v>3144</v>
      </c>
      <c r="D1092" t="s">
        <v>469</v>
      </c>
      <c r="E1092">
        <v>2274.4024159999999</v>
      </c>
      <c r="F1092">
        <v>286</v>
      </c>
      <c r="G1092">
        <v>-17.8490325422975</v>
      </c>
      <c r="H1092">
        <v>-10.221413049366801</v>
      </c>
      <c r="I1092">
        <v>-2.5029376997028598</v>
      </c>
      <c r="J1092">
        <v>0.119677660981769</v>
      </c>
      <c r="K1092">
        <v>304.12925503870002</v>
      </c>
      <c r="L1092">
        <v>285.72249638633701</v>
      </c>
      <c r="M1092">
        <v>36.392152117672801</v>
      </c>
      <c r="N1092">
        <v>0.35248961753741598</v>
      </c>
      <c r="O1092">
        <v>26.573426573426499</v>
      </c>
      <c r="P1092">
        <v>26.074498567335201</v>
      </c>
      <c r="Q1092">
        <v>-7.6073060606523996E-2</v>
      </c>
    </row>
    <row r="1093" spans="1:17" hidden="1" x14ac:dyDescent="0.3">
      <c r="A1093" t="s">
        <v>2344</v>
      </c>
      <c r="B1093" t="s">
        <v>2345</v>
      </c>
      <c r="C1093" t="s">
        <v>3144</v>
      </c>
      <c r="D1093" t="s">
        <v>190</v>
      </c>
      <c r="E1093">
        <v>2257.8299960499999</v>
      </c>
      <c r="F1093">
        <v>405.85</v>
      </c>
      <c r="G1093">
        <v>-13.860206388390599</v>
      </c>
      <c r="H1093">
        <v>-1.1711685098647799</v>
      </c>
      <c r="I1093">
        <v>2.4843620976135901</v>
      </c>
      <c r="J1093">
        <v>-2.34759814133279</v>
      </c>
      <c r="K1093">
        <v>438.11389294140099</v>
      </c>
      <c r="L1093">
        <v>404.73644015704298</v>
      </c>
      <c r="M1093">
        <v>17.714349681086599</v>
      </c>
      <c r="N1093">
        <v>0.59883668229873999</v>
      </c>
      <c r="O1093">
        <v>20.487864974744301</v>
      </c>
      <c r="P1093">
        <v>29.643826864718001</v>
      </c>
      <c r="Q1093">
        <v>2.3782596512609E-2</v>
      </c>
    </row>
    <row r="1094" spans="1:17" hidden="1" x14ac:dyDescent="0.3">
      <c r="A1094" t="s">
        <v>2346</v>
      </c>
      <c r="B1094" t="s">
        <v>2347</v>
      </c>
      <c r="C1094" t="s">
        <v>3144</v>
      </c>
      <c r="D1094" t="s">
        <v>562</v>
      </c>
      <c r="E1094">
        <v>2250.7734289700002</v>
      </c>
      <c r="F1094">
        <v>245.3</v>
      </c>
      <c r="G1094">
        <v>-38.815340443933898</v>
      </c>
      <c r="H1094">
        <v>5.8055397116990397</v>
      </c>
      <c r="I1094">
        <v>-13.1795074764205</v>
      </c>
      <c r="J1094">
        <v>-1.5485112087986099</v>
      </c>
      <c r="K1094">
        <v>252.080582314868</v>
      </c>
      <c r="L1094">
        <v>256.87701701658</v>
      </c>
      <c r="M1094">
        <v>35.375757873637397</v>
      </c>
      <c r="N1094">
        <v>0.89270647157118799</v>
      </c>
      <c r="O1094">
        <v>29.229514879739</v>
      </c>
      <c r="P1094">
        <v>15.1643192488262</v>
      </c>
      <c r="Q1094">
        <v>6.438962821567E-2</v>
      </c>
    </row>
    <row r="1095" spans="1:17" hidden="1" x14ac:dyDescent="0.3">
      <c r="A1095" t="s">
        <v>2348</v>
      </c>
      <c r="B1095" t="s">
        <v>2349</v>
      </c>
      <c r="C1095" t="s">
        <v>3144</v>
      </c>
      <c r="D1095" t="s">
        <v>322</v>
      </c>
      <c r="E1095">
        <v>2239.1783481900002</v>
      </c>
      <c r="F1095">
        <v>871.15</v>
      </c>
      <c r="G1095">
        <v>73.000037099505107</v>
      </c>
      <c r="H1095">
        <v>-10.0964897695498</v>
      </c>
      <c r="I1095">
        <v>32.048094996720401</v>
      </c>
      <c r="J1095">
        <v>4.6368341678900897</v>
      </c>
      <c r="K1095">
        <v>932.07810360685801</v>
      </c>
      <c r="L1095">
        <v>772.790687247302</v>
      </c>
      <c r="M1095">
        <v>30.386188111593501</v>
      </c>
      <c r="N1095">
        <v>0.43226996988274802</v>
      </c>
      <c r="O1095">
        <v>39.470814440681799</v>
      </c>
      <c r="P1095">
        <v>102.12296983758699</v>
      </c>
      <c r="Q1095">
        <v>0.103836868153455</v>
      </c>
    </row>
    <row r="1096" spans="1:17" hidden="1" x14ac:dyDescent="0.3">
      <c r="A1096" t="s">
        <v>2350</v>
      </c>
      <c r="B1096" t="s">
        <v>2351</v>
      </c>
      <c r="C1096" t="s">
        <v>3144</v>
      </c>
      <c r="D1096" t="s">
        <v>482</v>
      </c>
      <c r="E1096">
        <v>2234.9271520000002</v>
      </c>
      <c r="F1096">
        <v>2010.95</v>
      </c>
      <c r="G1096">
        <v>-14.8443116814119</v>
      </c>
      <c r="H1096">
        <v>-2.3235817054085799</v>
      </c>
      <c r="I1096">
        <v>-0.62404154859045102</v>
      </c>
      <c r="J1096">
        <v>1.05736514970366</v>
      </c>
      <c r="K1096">
        <v>1959.7096996077501</v>
      </c>
      <c r="L1096">
        <v>1852.3823920003099</v>
      </c>
      <c r="M1096">
        <v>37.647452138659403</v>
      </c>
      <c r="N1096">
        <v>0.903441248310768</v>
      </c>
      <c r="O1096">
        <v>20.671821775777602</v>
      </c>
      <c r="P1096">
        <v>32.735973597359703</v>
      </c>
    </row>
    <row r="1097" spans="1:17" hidden="1" x14ac:dyDescent="0.3">
      <c r="A1097" t="s">
        <v>2352</v>
      </c>
      <c r="B1097" t="s">
        <v>2353</v>
      </c>
      <c r="C1097" t="s">
        <v>3144</v>
      </c>
      <c r="D1097" t="s">
        <v>217</v>
      </c>
      <c r="E1097">
        <v>2232.7898815499998</v>
      </c>
      <c r="F1097">
        <v>144.77000000000001</v>
      </c>
      <c r="G1097">
        <v>102.41255823853901</v>
      </c>
      <c r="H1097">
        <v>84.595108513592095</v>
      </c>
      <c r="I1097">
        <v>67.250412528340107</v>
      </c>
      <c r="J1097">
        <v>-0.80248006457596999</v>
      </c>
      <c r="K1097">
        <v>104.90825329379901</v>
      </c>
      <c r="L1097">
        <v>80.7328088708569</v>
      </c>
      <c r="M1097">
        <v>62.373371041015503</v>
      </c>
      <c r="N1097">
        <v>3.1725420447562001</v>
      </c>
      <c r="O1097">
        <v>14.9340332941907</v>
      </c>
      <c r="P1097">
        <v>180.23615950445199</v>
      </c>
    </row>
    <row r="1098" spans="1:17" hidden="1" x14ac:dyDescent="0.3">
      <c r="A1098" t="s">
        <v>2354</v>
      </c>
      <c r="B1098" t="s">
        <v>2355</v>
      </c>
      <c r="C1098" t="s">
        <v>3144</v>
      </c>
      <c r="D1098" t="s">
        <v>86</v>
      </c>
      <c r="E1098">
        <v>2231.1529780599999</v>
      </c>
      <c r="F1098">
        <v>25.43</v>
      </c>
      <c r="G1098">
        <v>46.452700450470601</v>
      </c>
      <c r="H1098">
        <v>-7.5272843356971197</v>
      </c>
      <c r="I1098">
        <v>-9.9903390935044492</v>
      </c>
      <c r="J1098">
        <v>-0.68342876874523095</v>
      </c>
      <c r="K1098">
        <v>27.112302908504301</v>
      </c>
      <c r="L1098">
        <v>24.315890176364402</v>
      </c>
      <c r="M1098">
        <v>33.611683183187203</v>
      </c>
      <c r="N1098">
        <v>1.1147476516958601</v>
      </c>
      <c r="O1098">
        <v>31.930790405033399</v>
      </c>
      <c r="P1098">
        <v>136.65311838223499</v>
      </c>
      <c r="Q1098">
        <v>6.3787111265702995E-2</v>
      </c>
    </row>
    <row r="1099" spans="1:17" hidden="1" x14ac:dyDescent="0.3">
      <c r="A1099" t="s">
        <v>2356</v>
      </c>
      <c r="B1099" t="s">
        <v>2357</v>
      </c>
      <c r="C1099" t="s">
        <v>3144</v>
      </c>
      <c r="D1099" t="s">
        <v>2358</v>
      </c>
      <c r="E1099">
        <v>2229.9841583099901</v>
      </c>
      <c r="F1099">
        <v>1340.1</v>
      </c>
      <c r="G1099">
        <v>-16.6251378758149</v>
      </c>
      <c r="H1099">
        <v>22.727051854894</v>
      </c>
      <c r="I1099">
        <v>0.97294867174977995</v>
      </c>
      <c r="J1099">
        <v>6.7833424831201299</v>
      </c>
      <c r="M1099">
        <v>51.128233715060603</v>
      </c>
      <c r="O1099">
        <v>9.5291396164465407</v>
      </c>
      <c r="P1099">
        <v>20.713417105796498</v>
      </c>
    </row>
    <row r="1100" spans="1:17" hidden="1" x14ac:dyDescent="0.3">
      <c r="A1100" t="s">
        <v>2359</v>
      </c>
      <c r="B1100" t="s">
        <v>2360</v>
      </c>
      <c r="C1100" t="s">
        <v>3144</v>
      </c>
      <c r="D1100" t="s">
        <v>406</v>
      </c>
      <c r="E1100">
        <v>2226.6750633400002</v>
      </c>
      <c r="F1100">
        <v>1135.4000000000001</v>
      </c>
      <c r="G1100">
        <v>-42.745200940517897</v>
      </c>
      <c r="H1100">
        <v>-2.8900821741509</v>
      </c>
      <c r="I1100">
        <v>-13.0383629215158</v>
      </c>
      <c r="J1100">
        <v>1.8077374469774801</v>
      </c>
      <c r="K1100">
        <v>1217.13033706333</v>
      </c>
      <c r="L1100">
        <v>1214.6926995987001</v>
      </c>
      <c r="M1100">
        <v>28.319722634906899</v>
      </c>
      <c r="N1100">
        <v>1.3808263711456601</v>
      </c>
      <c r="O1100">
        <v>29.8573190065175</v>
      </c>
      <c r="P1100">
        <v>37.615902066541402</v>
      </c>
      <c r="Q1100">
        <v>-3.6305390128939997E-2</v>
      </c>
    </row>
    <row r="1101" spans="1:17" hidden="1" x14ac:dyDescent="0.3">
      <c r="A1101" t="s">
        <v>2361</v>
      </c>
      <c r="B1101" t="s">
        <v>2362</v>
      </c>
      <c r="C1101" t="s">
        <v>3144</v>
      </c>
      <c r="D1101" t="s">
        <v>287</v>
      </c>
      <c r="E1101">
        <v>2226.2214731700001</v>
      </c>
      <c r="F1101">
        <v>1473.7</v>
      </c>
      <c r="G1101">
        <v>-0.88180556707286295</v>
      </c>
      <c r="H1101">
        <v>-4.0075696026306797</v>
      </c>
      <c r="I1101">
        <v>-18.380218772863699</v>
      </c>
      <c r="J1101">
        <v>2.4170281501736901</v>
      </c>
      <c r="K1101">
        <v>1541.4859293470099</v>
      </c>
      <c r="L1101">
        <v>1500.10146861456</v>
      </c>
      <c r="M1101">
        <v>48.120831234578297</v>
      </c>
      <c r="N1101">
        <v>0.52062608101471197</v>
      </c>
      <c r="O1101">
        <v>32.672864219311897</v>
      </c>
      <c r="P1101">
        <v>35.799852561739698</v>
      </c>
      <c r="Q1101">
        <v>-2.0887340996760002E-3</v>
      </c>
    </row>
    <row r="1102" spans="1:17" hidden="1" x14ac:dyDescent="0.3">
      <c r="A1102" t="s">
        <v>2363</v>
      </c>
      <c r="B1102" t="s">
        <v>2364</v>
      </c>
      <c r="C1102" t="s">
        <v>3144</v>
      </c>
      <c r="D1102" t="s">
        <v>540</v>
      </c>
      <c r="E1102">
        <v>2222.4126299549998</v>
      </c>
      <c r="F1102">
        <v>640.54999999999995</v>
      </c>
      <c r="G1102">
        <v>2.5316081003462099</v>
      </c>
      <c r="H1102">
        <v>-6.5880457450526002</v>
      </c>
      <c r="I1102">
        <v>21.501661187183799</v>
      </c>
      <c r="J1102">
        <v>-0.66444369996435504</v>
      </c>
      <c r="K1102">
        <v>701.41754206095004</v>
      </c>
      <c r="L1102">
        <v>626.88700116926304</v>
      </c>
      <c r="M1102">
        <v>25.616501575503101</v>
      </c>
      <c r="N1102">
        <v>0.41114825048368397</v>
      </c>
      <c r="O1102">
        <v>46.436655998751</v>
      </c>
      <c r="P1102">
        <v>66.3766233766233</v>
      </c>
      <c r="Q1102">
        <v>0.142258433377323</v>
      </c>
    </row>
    <row r="1103" spans="1:17" hidden="1" x14ac:dyDescent="0.3">
      <c r="A1103" t="s">
        <v>2365</v>
      </c>
      <c r="B1103" t="s">
        <v>2366</v>
      </c>
      <c r="C1103" t="s">
        <v>3144</v>
      </c>
      <c r="D1103" t="s">
        <v>77</v>
      </c>
      <c r="E1103">
        <v>2222.1521173199999</v>
      </c>
      <c r="F1103">
        <v>2946.8</v>
      </c>
      <c r="G1103">
        <v>-26.077635950266899</v>
      </c>
      <c r="H1103">
        <v>5.74490963715877</v>
      </c>
      <c r="I1103">
        <v>-5.4229820822225596</v>
      </c>
      <c r="J1103">
        <v>1.92444347347553</v>
      </c>
      <c r="K1103">
        <v>2894.65845075483</v>
      </c>
      <c r="L1103">
        <v>2834.1996909192599</v>
      </c>
      <c r="M1103">
        <v>50.9504657253473</v>
      </c>
      <c r="N1103">
        <v>1.3969968499618</v>
      </c>
      <c r="O1103">
        <v>7.6133432876340299</v>
      </c>
      <c r="P1103">
        <v>25.628290665700298</v>
      </c>
      <c r="Q1103">
        <v>-0.13332613796808501</v>
      </c>
    </row>
    <row r="1104" spans="1:17" hidden="1" x14ac:dyDescent="0.3">
      <c r="A1104" t="s">
        <v>2367</v>
      </c>
      <c r="B1104" t="s">
        <v>2368</v>
      </c>
      <c r="C1104" t="s">
        <v>3144</v>
      </c>
      <c r="D1104" t="s">
        <v>1964</v>
      </c>
      <c r="E1104">
        <v>2221.0542816000002</v>
      </c>
      <c r="F1104">
        <v>555.20000000000005</v>
      </c>
      <c r="G1104">
        <v>1256.8734976035901</v>
      </c>
      <c r="H1104">
        <v>-11.393395150285199</v>
      </c>
      <c r="I1104">
        <v>72.070210836870402</v>
      </c>
      <c r="J1104">
        <v>15.3339772194342</v>
      </c>
      <c r="K1104">
        <v>619.291311194488</v>
      </c>
      <c r="L1104">
        <v>463.47821403901099</v>
      </c>
      <c r="M1104">
        <v>44.742078489977501</v>
      </c>
      <c r="N1104">
        <v>1.1539360692728999</v>
      </c>
      <c r="O1104">
        <v>70.8753602305475</v>
      </c>
    </row>
    <row r="1105" spans="1:17" hidden="1" x14ac:dyDescent="0.3">
      <c r="A1105" t="s">
        <v>2369</v>
      </c>
      <c r="B1105" t="s">
        <v>2370</v>
      </c>
      <c r="C1105" t="s">
        <v>3144</v>
      </c>
      <c r="D1105" t="s">
        <v>1025</v>
      </c>
      <c r="E1105">
        <v>2221.0289640000001</v>
      </c>
      <c r="F1105">
        <v>973.35</v>
      </c>
      <c r="G1105">
        <v>-4.4072750271940597</v>
      </c>
      <c r="H1105">
        <v>-17.069078347885402</v>
      </c>
      <c r="I1105">
        <v>16.792011282264699</v>
      </c>
      <c r="J1105">
        <v>-5.1954092750400598</v>
      </c>
      <c r="K1105">
        <v>1045.6015339462001</v>
      </c>
      <c r="L1105">
        <v>882.68041830399</v>
      </c>
      <c r="M1105">
        <v>24.256337486246199</v>
      </c>
      <c r="N1105">
        <v>0.42419985758997503</v>
      </c>
      <c r="O1105">
        <v>37.155185698875002</v>
      </c>
      <c r="P1105">
        <v>51.482374912458198</v>
      </c>
      <c r="Q1105">
        <v>1.4324885382568001E-2</v>
      </c>
    </row>
    <row r="1106" spans="1:17" hidden="1" x14ac:dyDescent="0.3">
      <c r="A1106" t="s">
        <v>2371</v>
      </c>
      <c r="B1106" t="s">
        <v>2372</v>
      </c>
      <c r="C1106" t="s">
        <v>3144</v>
      </c>
      <c r="D1106" t="s">
        <v>51</v>
      </c>
      <c r="E1106">
        <v>2220.4571547599999</v>
      </c>
      <c r="F1106">
        <v>768.55</v>
      </c>
      <c r="G1106">
        <v>-2.8028186995420601</v>
      </c>
      <c r="H1106">
        <v>-4.3204083527507802</v>
      </c>
      <c r="I1106">
        <v>6.7359605755160503</v>
      </c>
      <c r="J1106">
        <v>5.1712086414212104</v>
      </c>
      <c r="K1106">
        <v>778.31899396425297</v>
      </c>
      <c r="L1106">
        <v>720.89557177910103</v>
      </c>
      <c r="M1106">
        <v>43.378426398301301</v>
      </c>
      <c r="N1106">
        <v>2.0451734798799901</v>
      </c>
      <c r="O1106">
        <v>12.237330037082801</v>
      </c>
      <c r="P1106">
        <v>36.2918957261925</v>
      </c>
      <c r="Q1106">
        <v>-5.1545328012043E-2</v>
      </c>
    </row>
    <row r="1107" spans="1:17" hidden="1" x14ac:dyDescent="0.3">
      <c r="A1107" t="s">
        <v>2373</v>
      </c>
      <c r="B1107" t="s">
        <v>2374</v>
      </c>
      <c r="C1107" t="s">
        <v>3144</v>
      </c>
      <c r="D1107" t="s">
        <v>446</v>
      </c>
      <c r="E1107">
        <v>2219.4419751</v>
      </c>
      <c r="F1107">
        <v>14.28</v>
      </c>
      <c r="G1107">
        <v>-5.0653820842284496</v>
      </c>
      <c r="H1107">
        <v>39.571998752961797</v>
      </c>
      <c r="I1107">
        <v>-4.13736703819586</v>
      </c>
      <c r="J1107">
        <v>-1.1688694179015</v>
      </c>
      <c r="K1107">
        <v>13.3182708149891</v>
      </c>
      <c r="L1107">
        <v>12.516277557758499</v>
      </c>
      <c r="M1107">
        <v>43.258494255208397</v>
      </c>
      <c r="N1107">
        <v>0.613178820640079</v>
      </c>
      <c r="O1107">
        <v>22.8991596638655</v>
      </c>
      <c r="P1107">
        <v>44.2424242424242</v>
      </c>
      <c r="Q1107">
        <v>0.11512724391233101</v>
      </c>
    </row>
    <row r="1108" spans="1:17" hidden="1" x14ac:dyDescent="0.3">
      <c r="A1108" t="s">
        <v>2375</v>
      </c>
      <c r="B1108" t="s">
        <v>2376</v>
      </c>
      <c r="C1108" t="s">
        <v>3144</v>
      </c>
      <c r="D1108" t="s">
        <v>284</v>
      </c>
      <c r="E1108">
        <v>2217.7890000000002</v>
      </c>
      <c r="F1108">
        <v>4718.7</v>
      </c>
      <c r="G1108">
        <v>73.253489679459307</v>
      </c>
      <c r="H1108">
        <v>23.048826193043801</v>
      </c>
      <c r="I1108">
        <v>30.665031959481801</v>
      </c>
      <c r="J1108">
        <v>10.7721018180213</v>
      </c>
      <c r="K1108">
        <v>4095.9062911883502</v>
      </c>
      <c r="L1108">
        <v>3424.79775746014</v>
      </c>
      <c r="M1108">
        <v>66.9841487277223</v>
      </c>
      <c r="N1108">
        <v>1.39255538406971</v>
      </c>
      <c r="O1108">
        <v>9.1402293004429094</v>
      </c>
      <c r="P1108">
        <v>106.860725088772</v>
      </c>
      <c r="Q1108">
        <v>0.21833909528637699</v>
      </c>
    </row>
    <row r="1109" spans="1:17" hidden="1" x14ac:dyDescent="0.3">
      <c r="A1109" t="s">
        <v>2377</v>
      </c>
      <c r="B1109" t="s">
        <v>2378</v>
      </c>
      <c r="C1109" t="s">
        <v>3144</v>
      </c>
      <c r="D1109" t="s">
        <v>135</v>
      </c>
      <c r="E1109">
        <v>2216.7870204000001</v>
      </c>
      <c r="F1109">
        <v>130.80000000000001</v>
      </c>
      <c r="G1109">
        <v>37.267039966503397</v>
      </c>
      <c r="H1109">
        <v>31.803763976596901</v>
      </c>
      <c r="I1109">
        <v>32.4748260080923</v>
      </c>
      <c r="J1109">
        <v>11.9276573735768</v>
      </c>
      <c r="K1109">
        <v>112.58871116474</v>
      </c>
      <c r="L1109">
        <v>97.705977165280601</v>
      </c>
      <c r="M1109">
        <v>58.892515662433603</v>
      </c>
      <c r="N1109">
        <v>2.0551475418199399</v>
      </c>
      <c r="O1109">
        <v>12.920489296635999</v>
      </c>
      <c r="P1109">
        <v>86.830452792458203</v>
      </c>
      <c r="Q1109">
        <v>6.9865522291273005E-2</v>
      </c>
    </row>
    <row r="1110" spans="1:17" hidden="1" x14ac:dyDescent="0.3">
      <c r="A1110" t="s">
        <v>2379</v>
      </c>
      <c r="B1110" t="s">
        <v>2380</v>
      </c>
      <c r="C1110" t="s">
        <v>3144</v>
      </c>
      <c r="D1110" t="s">
        <v>1500</v>
      </c>
      <c r="E1110">
        <v>2211.5255120369902</v>
      </c>
      <c r="F1110">
        <v>163.29</v>
      </c>
      <c r="G1110">
        <v>9.8557426120341205</v>
      </c>
      <c r="H1110">
        <v>-2.50886821668953</v>
      </c>
      <c r="I1110">
        <v>34.236794765557399</v>
      </c>
      <c r="J1110">
        <v>1.8149886165514899</v>
      </c>
      <c r="K1110">
        <v>156.02648387574001</v>
      </c>
      <c r="L1110">
        <v>126.70988986248599</v>
      </c>
      <c r="M1110">
        <v>33.866210399531496</v>
      </c>
      <c r="N1110">
        <v>0.35094635289203502</v>
      </c>
      <c r="O1110">
        <v>24.8698634331557</v>
      </c>
      <c r="P1110">
        <v>80.331308669243498</v>
      </c>
      <c r="Q1110">
        <v>6.8487721512979993E-2</v>
      </c>
    </row>
    <row r="1111" spans="1:17" hidden="1" x14ac:dyDescent="0.3">
      <c r="A1111" t="s">
        <v>2381</v>
      </c>
      <c r="B1111" t="s">
        <v>2382</v>
      </c>
      <c r="C1111" t="s">
        <v>3144</v>
      </c>
      <c r="D1111" t="s">
        <v>120</v>
      </c>
      <c r="E1111">
        <v>2210.0087381449998</v>
      </c>
      <c r="F1111">
        <v>1721.05</v>
      </c>
      <c r="G1111">
        <v>409.631066290668</v>
      </c>
      <c r="H1111">
        <v>4.1764633574264103</v>
      </c>
      <c r="I1111">
        <v>391.39269119193602</v>
      </c>
      <c r="J1111">
        <v>10.7537670992626</v>
      </c>
      <c r="K1111">
        <v>1520.5066224084901</v>
      </c>
      <c r="L1111">
        <v>902.33485036946104</v>
      </c>
      <c r="M1111">
        <v>63.345994539181198</v>
      </c>
      <c r="N1111">
        <v>0.65043332018534294</v>
      </c>
      <c r="O1111">
        <v>51.573167543069601</v>
      </c>
      <c r="P1111">
        <v>708.00469483567997</v>
      </c>
      <c r="Q1111">
        <v>0.23071229834260401</v>
      </c>
    </row>
    <row r="1112" spans="1:17" hidden="1" x14ac:dyDescent="0.3">
      <c r="A1112" t="s">
        <v>2383</v>
      </c>
      <c r="B1112" t="s">
        <v>2384</v>
      </c>
      <c r="C1112" t="s">
        <v>3144</v>
      </c>
      <c r="D1112" t="s">
        <v>446</v>
      </c>
      <c r="E1112">
        <v>2209.8257430399999</v>
      </c>
      <c r="F1112">
        <v>713.6</v>
      </c>
      <c r="G1112">
        <v>-6.6979843938695698</v>
      </c>
      <c r="H1112">
        <v>-11.3161903808413</v>
      </c>
      <c r="I1112">
        <v>27.123943732541601</v>
      </c>
      <c r="J1112">
        <v>2.3173744774880798</v>
      </c>
      <c r="K1112">
        <v>730.93697502294503</v>
      </c>
      <c r="L1112">
        <v>643.62790147756402</v>
      </c>
      <c r="M1112">
        <v>35.070860303317701</v>
      </c>
      <c r="N1112">
        <v>0.62349897888086003</v>
      </c>
      <c r="O1112">
        <v>24.544562780269001</v>
      </c>
      <c r="P1112">
        <v>62.163390523804097</v>
      </c>
      <c r="Q1112">
        <v>0.13963788784240999</v>
      </c>
    </row>
    <row r="1113" spans="1:17" hidden="1" x14ac:dyDescent="0.3">
      <c r="A1113" t="s">
        <v>2385</v>
      </c>
      <c r="B1113" t="s">
        <v>2386</v>
      </c>
      <c r="C1113" t="s">
        <v>3144</v>
      </c>
      <c r="D1113" t="s">
        <v>217</v>
      </c>
      <c r="E1113">
        <v>2202.1135749949999</v>
      </c>
      <c r="F1113">
        <v>284.95</v>
      </c>
      <c r="G1113">
        <v>-48.4228331977015</v>
      </c>
      <c r="H1113">
        <v>1.8377988687911899</v>
      </c>
      <c r="I1113">
        <v>-17.784517204794099</v>
      </c>
      <c r="J1113">
        <v>1.4628344393441399</v>
      </c>
      <c r="K1113">
        <v>295.35402207065499</v>
      </c>
      <c r="L1113">
        <v>311.24585338490601</v>
      </c>
      <c r="M1113">
        <v>33.275185792969197</v>
      </c>
      <c r="N1113">
        <v>0.41277651102492302</v>
      </c>
      <c r="O1113">
        <v>31.602035444814799</v>
      </c>
      <c r="P1113">
        <v>16.092890609085298</v>
      </c>
    </row>
    <row r="1114" spans="1:17" hidden="1" x14ac:dyDescent="0.3">
      <c r="A1114" t="s">
        <v>2387</v>
      </c>
      <c r="B1114" t="s">
        <v>2388</v>
      </c>
      <c r="C1114" t="s">
        <v>3144</v>
      </c>
      <c r="D1114" t="s">
        <v>398</v>
      </c>
      <c r="E1114">
        <v>2197.10337037</v>
      </c>
      <c r="F1114">
        <v>1692.65</v>
      </c>
      <c r="G1114">
        <v>333.20301618416897</v>
      </c>
      <c r="H1114">
        <v>10.7563498450184</v>
      </c>
      <c r="I1114">
        <v>112.49607662618</v>
      </c>
      <c r="J1114">
        <v>0.55001957830128201</v>
      </c>
      <c r="K1114">
        <v>1522.94944054298</v>
      </c>
      <c r="L1114">
        <v>1089.5809879737601</v>
      </c>
      <c r="M1114">
        <v>47.396057065247703</v>
      </c>
      <c r="N1114">
        <v>0.47043973853964299</v>
      </c>
      <c r="O1114">
        <v>10.477653383747301</v>
      </c>
      <c r="P1114">
        <v>376.668544072092</v>
      </c>
      <c r="Q1114">
        <v>0.14293141503548101</v>
      </c>
    </row>
    <row r="1115" spans="1:17" hidden="1" x14ac:dyDescent="0.3">
      <c r="A1115" t="s">
        <v>2389</v>
      </c>
      <c r="B1115" t="s">
        <v>2390</v>
      </c>
      <c r="C1115" t="s">
        <v>3144</v>
      </c>
      <c r="D1115" t="s">
        <v>607</v>
      </c>
      <c r="E1115">
        <v>2190.3746104799998</v>
      </c>
      <c r="F1115">
        <v>439.6</v>
      </c>
      <c r="G1115">
        <v>-5.8569783599661296</v>
      </c>
      <c r="H1115">
        <v>5.8681432096203903</v>
      </c>
      <c r="I1115">
        <v>-16.779015894409099</v>
      </c>
      <c r="J1115">
        <v>-0.605957659866172</v>
      </c>
      <c r="K1115">
        <v>428.25918166603998</v>
      </c>
      <c r="L1115">
        <v>408.760363201134</v>
      </c>
      <c r="M1115">
        <v>45.286682838757898</v>
      </c>
      <c r="N1115">
        <v>2.5121343153855298</v>
      </c>
      <c r="O1115">
        <v>43.300727934485799</v>
      </c>
      <c r="P1115">
        <v>60.584474885844699</v>
      </c>
      <c r="Q1115">
        <v>9.1106301524932001E-2</v>
      </c>
    </row>
    <row r="1116" spans="1:17" hidden="1" x14ac:dyDescent="0.3">
      <c r="A1116" t="s">
        <v>2391</v>
      </c>
      <c r="B1116" t="s">
        <v>2392</v>
      </c>
      <c r="C1116" t="s">
        <v>3144</v>
      </c>
      <c r="D1116" t="s">
        <v>190</v>
      </c>
      <c r="E1116">
        <v>2188.6636100699998</v>
      </c>
      <c r="F1116">
        <v>230.42</v>
      </c>
      <c r="G1116">
        <v>-43.043753155536301</v>
      </c>
      <c r="H1116">
        <v>-7.4830703897145998</v>
      </c>
      <c r="I1116">
        <v>-6.1526229625969098</v>
      </c>
      <c r="J1116">
        <v>3.99845502261129</v>
      </c>
      <c r="K1116">
        <v>232.13656708063701</v>
      </c>
      <c r="L1116">
        <v>216.50047111777499</v>
      </c>
      <c r="M1116">
        <v>38.094677720403602</v>
      </c>
      <c r="N1116">
        <v>0.53748084036183796</v>
      </c>
      <c r="O1116">
        <v>26.985504730492099</v>
      </c>
      <c r="P1116">
        <v>33.460758760498102</v>
      </c>
      <c r="Q1116">
        <v>8.2946182019043996E-2</v>
      </c>
    </row>
    <row r="1117" spans="1:17" hidden="1" x14ac:dyDescent="0.3">
      <c r="A1117" t="s">
        <v>2393</v>
      </c>
      <c r="B1117" t="s">
        <v>2394</v>
      </c>
      <c r="C1117" t="s">
        <v>3144</v>
      </c>
      <c r="D1117" t="s">
        <v>945</v>
      </c>
      <c r="E1117">
        <v>2186.8785087599999</v>
      </c>
      <c r="F1117">
        <v>328.35</v>
      </c>
      <c r="G1117">
        <v>295.60924666816601</v>
      </c>
      <c r="H1117">
        <v>-18.294868820510398</v>
      </c>
      <c r="I1117">
        <v>74.562159317218601</v>
      </c>
      <c r="J1117">
        <v>-5.52503985303614</v>
      </c>
      <c r="K1117">
        <v>349.72267938307499</v>
      </c>
      <c r="L1117">
        <v>256.74669181401902</v>
      </c>
      <c r="M1117">
        <v>40.318290779053797</v>
      </c>
      <c r="N1117">
        <v>0.47039910042079902</v>
      </c>
      <c r="O1117">
        <v>32.526267702147003</v>
      </c>
      <c r="Q1117">
        <v>0.15745188672569499</v>
      </c>
    </row>
    <row r="1118" spans="1:17" hidden="1" x14ac:dyDescent="0.3">
      <c r="A1118" t="s">
        <v>2395</v>
      </c>
      <c r="B1118" t="s">
        <v>2396</v>
      </c>
      <c r="C1118" t="s">
        <v>3144</v>
      </c>
      <c r="D1118" t="s">
        <v>607</v>
      </c>
      <c r="E1118">
        <v>2185.47713896</v>
      </c>
      <c r="F1118">
        <v>481.7</v>
      </c>
      <c r="G1118">
        <v>-43.917797819509602</v>
      </c>
      <c r="H1118">
        <v>-1.3127762296725101</v>
      </c>
      <c r="I1118">
        <v>-10.8956292167136</v>
      </c>
      <c r="J1118">
        <v>1.8155330212452601</v>
      </c>
      <c r="K1118">
        <v>487.96819154884702</v>
      </c>
      <c r="L1118">
        <v>495.02809788453101</v>
      </c>
      <c r="M1118">
        <v>49.160656678470303</v>
      </c>
      <c r="N1118">
        <v>0.43649647345289699</v>
      </c>
      <c r="O1118">
        <v>19.368901806103299</v>
      </c>
      <c r="P1118">
        <v>17.6025390625</v>
      </c>
      <c r="Q1118">
        <v>5.889648607438E-3</v>
      </c>
    </row>
    <row r="1119" spans="1:17" x14ac:dyDescent="0.3">
      <c r="A1119" t="s">
        <v>2397</v>
      </c>
      <c r="B1119" t="s">
        <v>2398</v>
      </c>
      <c r="C1119" t="s">
        <v>3138</v>
      </c>
      <c r="D1119" t="s">
        <v>1221</v>
      </c>
      <c r="E1119">
        <v>2184.0740929499998</v>
      </c>
      <c r="F1119">
        <v>302.10000000000002</v>
      </c>
      <c r="G1119">
        <v>-71.250783556419904</v>
      </c>
      <c r="H1119">
        <v>-15.654199070088</v>
      </c>
      <c r="I1119">
        <v>-35.682363454640097</v>
      </c>
      <c r="J1119">
        <v>-1.27316642505013</v>
      </c>
      <c r="K1119">
        <v>364.25169563957797</v>
      </c>
      <c r="L1119">
        <v>407.64613674422498</v>
      </c>
      <c r="M1119">
        <v>9.3305393582837297</v>
      </c>
      <c r="N1119">
        <v>0.80459956703166202</v>
      </c>
      <c r="O1119">
        <v>84.028467394902293</v>
      </c>
      <c r="P1119">
        <v>0.632911392405066</v>
      </c>
      <c r="Q1119">
        <v>-5.0405481007717003E-2</v>
      </c>
    </row>
    <row r="1120" spans="1:17" hidden="1" x14ac:dyDescent="0.3">
      <c r="A1120" t="s">
        <v>2399</v>
      </c>
      <c r="B1120" t="s">
        <v>2400</v>
      </c>
      <c r="C1120" t="s">
        <v>3144</v>
      </c>
      <c r="D1120" t="s">
        <v>745</v>
      </c>
      <c r="E1120">
        <v>2180.653534008</v>
      </c>
      <c r="F1120">
        <v>279.33999999999997</v>
      </c>
      <c r="G1120">
        <v>2.1734416857047401</v>
      </c>
      <c r="H1120">
        <v>1.5020597488904699</v>
      </c>
      <c r="I1120">
        <v>1.46988801807446</v>
      </c>
      <c r="J1120">
        <v>0.992743144830604</v>
      </c>
      <c r="K1120">
        <v>278.04711661878298</v>
      </c>
      <c r="L1120">
        <v>256.79205008452101</v>
      </c>
      <c r="M1120">
        <v>58.290846172297002</v>
      </c>
      <c r="N1120">
        <v>1.06412483087664</v>
      </c>
      <c r="O1120">
        <v>5.7134674590105297</v>
      </c>
      <c r="P1120">
        <v>34.8166023166023</v>
      </c>
      <c r="Q1120">
        <v>3.2968413234804997E-2</v>
      </c>
    </row>
    <row r="1121" spans="1:17" hidden="1" x14ac:dyDescent="0.3">
      <c r="A1121" t="s">
        <v>2401</v>
      </c>
      <c r="B1121" t="s">
        <v>2402</v>
      </c>
      <c r="C1121" t="s">
        <v>3144</v>
      </c>
      <c r="D1121" t="s">
        <v>233</v>
      </c>
      <c r="E1121">
        <v>2180.1656581919901</v>
      </c>
      <c r="F1121">
        <v>111.81</v>
      </c>
      <c r="G1121">
        <v>-54.448856890734199</v>
      </c>
      <c r="H1121">
        <v>2.9700731076311802</v>
      </c>
      <c r="I1121">
        <v>-18.407588869594999</v>
      </c>
      <c r="J1121">
        <v>2.64366778120913</v>
      </c>
      <c r="K1121">
        <v>114.56693837957</v>
      </c>
      <c r="L1121">
        <v>113.730443465619</v>
      </c>
      <c r="M1121">
        <v>34.197120510319401</v>
      </c>
      <c r="N1121">
        <v>0.65823319387161805</v>
      </c>
      <c r="O1121">
        <v>39.522404078347101</v>
      </c>
      <c r="P1121">
        <v>29.319916724496899</v>
      </c>
      <c r="Q1121">
        <v>0.18373150678688399</v>
      </c>
    </row>
    <row r="1122" spans="1:17" hidden="1" x14ac:dyDescent="0.3">
      <c r="A1122" t="s">
        <v>2403</v>
      </c>
      <c r="B1122" t="s">
        <v>2404</v>
      </c>
      <c r="C1122" t="s">
        <v>3144</v>
      </c>
      <c r="D1122" t="s">
        <v>446</v>
      </c>
      <c r="E1122">
        <v>2178.6627521400001</v>
      </c>
      <c r="F1122">
        <v>336.55</v>
      </c>
      <c r="G1122">
        <v>49.602890040997302</v>
      </c>
      <c r="H1122">
        <v>-13.9922560152056</v>
      </c>
      <c r="I1122">
        <v>-27.081689381490602</v>
      </c>
      <c r="J1122">
        <v>-1.74630041370413</v>
      </c>
      <c r="K1122">
        <v>395.902562309318</v>
      </c>
      <c r="L1122">
        <v>369.543355201537</v>
      </c>
      <c r="M1122">
        <v>14.7385276436064</v>
      </c>
      <c r="N1122">
        <v>1.0369775082350301</v>
      </c>
      <c r="O1122">
        <v>52.637052443916197</v>
      </c>
      <c r="P1122">
        <v>81.379682026407906</v>
      </c>
      <c r="Q1122">
        <v>0.113658325051954</v>
      </c>
    </row>
    <row r="1123" spans="1:17" hidden="1" x14ac:dyDescent="0.3">
      <c r="A1123" t="s">
        <v>2405</v>
      </c>
      <c r="B1123" t="s">
        <v>2406</v>
      </c>
      <c r="C1123" t="s">
        <v>3144</v>
      </c>
      <c r="D1123" t="s">
        <v>1221</v>
      </c>
      <c r="E1123">
        <v>2176.9195756599902</v>
      </c>
      <c r="F1123">
        <v>766.1</v>
      </c>
      <c r="G1123">
        <v>-10.7767091624453</v>
      </c>
      <c r="H1123">
        <v>-12.0447126505497</v>
      </c>
      <c r="I1123">
        <v>-35.420774510147602</v>
      </c>
      <c r="J1123">
        <v>0.93467595361869804</v>
      </c>
      <c r="K1123">
        <v>834.88225074989305</v>
      </c>
      <c r="L1123">
        <v>837.79987782944204</v>
      </c>
      <c r="M1123">
        <v>18.656155432156499</v>
      </c>
      <c r="N1123">
        <v>0.64602593619049797</v>
      </c>
      <c r="O1123">
        <v>50.234956272027098</v>
      </c>
      <c r="P1123">
        <v>29.179664446505299</v>
      </c>
      <c r="Q1123">
        <v>-1.1621892549525999E-2</v>
      </c>
    </row>
    <row r="1124" spans="1:17" hidden="1" x14ac:dyDescent="0.3">
      <c r="A1124" t="s">
        <v>2407</v>
      </c>
      <c r="B1124" t="s">
        <v>2408</v>
      </c>
      <c r="C1124" t="s">
        <v>3144</v>
      </c>
      <c r="D1124" t="s">
        <v>72</v>
      </c>
      <c r="E1124">
        <v>2171.5212390400002</v>
      </c>
      <c r="F1124">
        <v>123.7</v>
      </c>
      <c r="G1124">
        <v>127.299909908546</v>
      </c>
      <c r="H1124">
        <v>79.086757628451196</v>
      </c>
      <c r="I1124">
        <v>19.285294131494599</v>
      </c>
      <c r="J1124">
        <v>12.6950800539892</v>
      </c>
      <c r="K1124">
        <v>92.223877620746705</v>
      </c>
      <c r="L1124">
        <v>78.154539498220004</v>
      </c>
      <c r="M1124">
        <v>68.807425728352698</v>
      </c>
      <c r="N1124">
        <v>2.2574045676288601</v>
      </c>
      <c r="O1124">
        <v>16.248989490703298</v>
      </c>
      <c r="P1124">
        <v>181.00863243980001</v>
      </c>
      <c r="Q1124">
        <v>0.35903866594077399</v>
      </c>
    </row>
    <row r="1125" spans="1:17" hidden="1" x14ac:dyDescent="0.3">
      <c r="A1125" t="s">
        <v>2409</v>
      </c>
      <c r="B1125" t="s">
        <v>2410</v>
      </c>
      <c r="C1125" t="s">
        <v>3144</v>
      </c>
      <c r="D1125" t="s">
        <v>287</v>
      </c>
      <c r="E1125">
        <v>2165.4280171999999</v>
      </c>
      <c r="F1125">
        <v>3397.4</v>
      </c>
      <c r="G1125">
        <v>1438.0033499676699</v>
      </c>
      <c r="H1125">
        <v>-5.0091953869298402</v>
      </c>
      <c r="I1125">
        <v>249.17205662760799</v>
      </c>
      <c r="J1125">
        <v>0.101280561982672</v>
      </c>
      <c r="K1125">
        <v>3499.2361028557798</v>
      </c>
      <c r="L1125">
        <v>2184.36273436598</v>
      </c>
      <c r="M1125">
        <v>34.968300669994001</v>
      </c>
      <c r="N1125">
        <v>0.60786785481417005</v>
      </c>
      <c r="O1125">
        <v>22.888090893035798</v>
      </c>
      <c r="P1125">
        <v>1631.15923566879</v>
      </c>
    </row>
    <row r="1126" spans="1:17" hidden="1" x14ac:dyDescent="0.3">
      <c r="A1126" t="s">
        <v>2411</v>
      </c>
      <c r="B1126" t="s">
        <v>2412</v>
      </c>
      <c r="C1126" t="s">
        <v>3144</v>
      </c>
      <c r="D1126" t="s">
        <v>482</v>
      </c>
      <c r="E1126">
        <v>2164.2678552000002</v>
      </c>
      <c r="F1126">
        <v>417.45</v>
      </c>
      <c r="G1126">
        <v>-46.2017457205921</v>
      </c>
      <c r="H1126">
        <v>-4.3788958062052696</v>
      </c>
      <c r="I1126">
        <v>-20.3930985472124</v>
      </c>
      <c r="J1126">
        <v>3.5238698447085102</v>
      </c>
      <c r="K1126">
        <v>436.238034279332</v>
      </c>
      <c r="L1126">
        <v>451.25905448063901</v>
      </c>
      <c r="M1126">
        <v>32.540978608249802</v>
      </c>
      <c r="N1126">
        <v>0.56575972051663803</v>
      </c>
      <c r="O1126">
        <v>34.950293448317097</v>
      </c>
      <c r="P1126">
        <v>8.9947780678851093</v>
      </c>
      <c r="Q1126">
        <v>-2.4558605953418002E-2</v>
      </c>
    </row>
    <row r="1127" spans="1:17" x14ac:dyDescent="0.3">
      <c r="A1127" t="s">
        <v>2413</v>
      </c>
      <c r="B1127" t="s">
        <v>2414</v>
      </c>
      <c r="C1127" t="s">
        <v>3137</v>
      </c>
      <c r="D1127" t="s">
        <v>77</v>
      </c>
      <c r="E1127">
        <v>2160.6386640000001</v>
      </c>
      <c r="F1127">
        <v>83.64</v>
      </c>
      <c r="G1127">
        <v>-55.268909899696503</v>
      </c>
      <c r="H1127">
        <v>-5.4786306021294999</v>
      </c>
      <c r="I1127">
        <v>-25.230969234628901</v>
      </c>
      <c r="J1127">
        <v>3.6033239213233199</v>
      </c>
      <c r="K1127">
        <v>88.870363050779901</v>
      </c>
      <c r="L1127">
        <v>95.916812871705702</v>
      </c>
      <c r="M1127">
        <v>32.306078193088297</v>
      </c>
      <c r="N1127">
        <v>0.51434431940700598</v>
      </c>
      <c r="O1127">
        <v>86.513629842180706</v>
      </c>
      <c r="P1127">
        <v>0.892641737032562</v>
      </c>
      <c r="Q1127">
        <v>1.9048466453502999E-2</v>
      </c>
    </row>
    <row r="1128" spans="1:17" hidden="1" x14ac:dyDescent="0.3">
      <c r="A1128" t="s">
        <v>2415</v>
      </c>
      <c r="B1128" t="s">
        <v>2416</v>
      </c>
      <c r="C1128" t="s">
        <v>3144</v>
      </c>
      <c r="D1128" t="s">
        <v>217</v>
      </c>
      <c r="E1128">
        <v>2157.3302735060001</v>
      </c>
      <c r="F1128">
        <v>97.42</v>
      </c>
      <c r="G1128">
        <v>213.12281568291601</v>
      </c>
      <c r="H1128">
        <v>23.7255807135613</v>
      </c>
      <c r="I1128">
        <v>103.95152846494101</v>
      </c>
      <c r="J1128">
        <v>2.5976573735768702</v>
      </c>
      <c r="K1128">
        <v>88.712575455377404</v>
      </c>
      <c r="L1128">
        <v>64.597600176526797</v>
      </c>
      <c r="M1128">
        <v>47.603278107299403</v>
      </c>
      <c r="N1128">
        <v>0.869096768582448</v>
      </c>
      <c r="O1128">
        <v>17.830014370765699</v>
      </c>
      <c r="P1128">
        <v>241.824561403508</v>
      </c>
      <c r="Q1128">
        <v>0.14453486566415499</v>
      </c>
    </row>
    <row r="1129" spans="1:17" hidden="1" x14ac:dyDescent="0.3">
      <c r="A1129" t="s">
        <v>2417</v>
      </c>
      <c r="B1129" t="s">
        <v>2418</v>
      </c>
      <c r="C1129" t="s">
        <v>3144</v>
      </c>
      <c r="D1129" t="s">
        <v>562</v>
      </c>
      <c r="E1129">
        <v>2151.8411418360001</v>
      </c>
      <c r="F1129">
        <v>119.54</v>
      </c>
      <c r="G1129">
        <v>26.6458826094923</v>
      </c>
      <c r="H1129">
        <v>-3.5066948907035802</v>
      </c>
      <c r="I1129">
        <v>-8.6261623877722897</v>
      </c>
      <c r="J1129">
        <v>3.6671695686988199</v>
      </c>
      <c r="K1129">
        <v>123.70746214873699</v>
      </c>
      <c r="L1129">
        <v>112.80195722814</v>
      </c>
      <c r="M1129">
        <v>30.048695433534899</v>
      </c>
      <c r="N1129">
        <v>0.57619697901158895</v>
      </c>
      <c r="O1129">
        <v>24.644470470135499</v>
      </c>
      <c r="P1129">
        <v>57.289473684210499</v>
      </c>
      <c r="Q1129">
        <v>5.9934581442597001E-2</v>
      </c>
    </row>
    <row r="1130" spans="1:17" hidden="1" x14ac:dyDescent="0.3">
      <c r="A1130" t="s">
        <v>2419</v>
      </c>
      <c r="B1130" t="s">
        <v>2420</v>
      </c>
      <c r="C1130" t="s">
        <v>3144</v>
      </c>
      <c r="D1130" t="s">
        <v>271</v>
      </c>
      <c r="E1130">
        <v>2140.0143465599999</v>
      </c>
      <c r="F1130">
        <v>593.79999999999995</v>
      </c>
      <c r="G1130">
        <v>1.20418296022171</v>
      </c>
      <c r="H1130">
        <v>-5.0961784086536799</v>
      </c>
      <c r="I1130">
        <v>-12.637528669752299</v>
      </c>
      <c r="J1130">
        <v>3.2579680146872398</v>
      </c>
      <c r="K1130">
        <v>617.40277166825297</v>
      </c>
      <c r="L1130">
        <v>611.10248243797298</v>
      </c>
      <c r="M1130">
        <v>37.599998163664303</v>
      </c>
      <c r="N1130">
        <v>0.51565416191880198</v>
      </c>
      <c r="O1130">
        <v>57.460424385314901</v>
      </c>
      <c r="P1130">
        <v>36.615667778672403</v>
      </c>
      <c r="Q1130">
        <v>6.2974485220197995E-2</v>
      </c>
    </row>
    <row r="1131" spans="1:17" hidden="1" x14ac:dyDescent="0.3">
      <c r="A1131" t="s">
        <v>2421</v>
      </c>
      <c r="B1131" t="s">
        <v>2422</v>
      </c>
      <c r="C1131" t="s">
        <v>3144</v>
      </c>
      <c r="D1131" t="s">
        <v>195</v>
      </c>
      <c r="E1131">
        <v>2136.6423507599902</v>
      </c>
      <c r="F1131">
        <v>79.62</v>
      </c>
      <c r="G1131">
        <v>256.075347429099</v>
      </c>
      <c r="H1131">
        <v>-5.3226474958511201</v>
      </c>
      <c r="I1131">
        <v>-46.371951855954102</v>
      </c>
      <c r="J1131">
        <v>-0.28238957477993798</v>
      </c>
      <c r="K1131">
        <v>87.071411279742094</v>
      </c>
      <c r="L1131">
        <v>83.579970837308096</v>
      </c>
      <c r="M1131">
        <v>14.924656244767601</v>
      </c>
      <c r="N1131">
        <v>0.50842452634566004</v>
      </c>
      <c r="O1131">
        <v>75.8352172820899</v>
      </c>
      <c r="P1131">
        <v>303.13924050632897</v>
      </c>
      <c r="Q1131">
        <v>0.17841371209221299</v>
      </c>
    </row>
    <row r="1132" spans="1:17" hidden="1" x14ac:dyDescent="0.3">
      <c r="A1132" t="s">
        <v>2423</v>
      </c>
      <c r="B1132" t="s">
        <v>2424</v>
      </c>
      <c r="C1132" t="s">
        <v>3144</v>
      </c>
      <c r="D1132" t="s">
        <v>190</v>
      </c>
      <c r="E1132">
        <v>2131.5206779999999</v>
      </c>
      <c r="F1132">
        <v>1310.75</v>
      </c>
      <c r="G1132">
        <v>26.508437819964399</v>
      </c>
      <c r="H1132">
        <v>-10.860010781955999</v>
      </c>
      <c r="I1132">
        <v>40.726527320659699</v>
      </c>
      <c r="J1132">
        <v>-0.85068913972291704</v>
      </c>
      <c r="K1132">
        <v>1359.45342358266</v>
      </c>
      <c r="L1132">
        <v>1144.8790210588199</v>
      </c>
      <c r="M1132">
        <v>35.235639078360002</v>
      </c>
      <c r="N1132">
        <v>1.46839469353622</v>
      </c>
      <c r="O1132">
        <v>17.634941827198102</v>
      </c>
      <c r="P1132">
        <v>69.009090322996599</v>
      </c>
      <c r="Q1132">
        <v>5.2938893521454998E-2</v>
      </c>
    </row>
    <row r="1133" spans="1:17" hidden="1" x14ac:dyDescent="0.3">
      <c r="A1133" t="s">
        <v>2425</v>
      </c>
      <c r="B1133" t="s">
        <v>2426</v>
      </c>
      <c r="C1133" t="s">
        <v>3144</v>
      </c>
      <c r="D1133" t="s">
        <v>1500</v>
      </c>
      <c r="E1133">
        <v>2130.4135477750001</v>
      </c>
      <c r="F1133">
        <v>298.45</v>
      </c>
      <c r="G1133">
        <v>25.0988211436181</v>
      </c>
      <c r="H1133">
        <v>-6.6361779149849802</v>
      </c>
      <c r="I1133">
        <v>34.021553567064998</v>
      </c>
      <c r="J1133">
        <v>-3.7821562910194002</v>
      </c>
      <c r="K1133">
        <v>300.402047283667</v>
      </c>
      <c r="L1133">
        <v>253.42801901177799</v>
      </c>
      <c r="M1133">
        <v>37.888300490573997</v>
      </c>
      <c r="N1133">
        <v>0.49693923207767199</v>
      </c>
      <c r="O1133">
        <v>20.706986094823201</v>
      </c>
      <c r="P1133">
        <v>121.07407407407401</v>
      </c>
      <c r="Q1133">
        <v>7.4465170302071004E-2</v>
      </c>
    </row>
    <row r="1134" spans="1:17" hidden="1" x14ac:dyDescent="0.3">
      <c r="A1134" t="s">
        <v>2427</v>
      </c>
      <c r="B1134" t="s">
        <v>2428</v>
      </c>
      <c r="C1134" t="s">
        <v>3144</v>
      </c>
      <c r="D1134" t="s">
        <v>271</v>
      </c>
      <c r="E1134">
        <v>2126.89372</v>
      </c>
      <c r="F1134">
        <v>1561</v>
      </c>
      <c r="G1134">
        <v>0.82032530496381995</v>
      </c>
      <c r="H1134">
        <v>7.5313627612418399</v>
      </c>
      <c r="I1134">
        <v>-2.7347466804034899</v>
      </c>
      <c r="J1134">
        <v>4.0416522749081798</v>
      </c>
      <c r="K1134">
        <v>1526.85107776461</v>
      </c>
      <c r="L1134">
        <v>1395.17505482092</v>
      </c>
      <c r="M1134">
        <v>46.3107251816012</v>
      </c>
      <c r="N1134">
        <v>1.3082323152472899</v>
      </c>
      <c r="O1134">
        <v>10.884048686739201</v>
      </c>
      <c r="P1134">
        <v>51.826095414093203</v>
      </c>
      <c r="Q1134">
        <v>3.1131809717713E-2</v>
      </c>
    </row>
    <row r="1135" spans="1:17" hidden="1" x14ac:dyDescent="0.3">
      <c r="A1135" t="s">
        <v>2429</v>
      </c>
      <c r="B1135" t="s">
        <v>2430</v>
      </c>
      <c r="C1135" t="s">
        <v>3144</v>
      </c>
      <c r="D1135" t="s">
        <v>230</v>
      </c>
      <c r="E1135">
        <v>2125.4699013660002</v>
      </c>
      <c r="F1135">
        <v>43.47</v>
      </c>
      <c r="G1135">
        <v>0.67325427940789595</v>
      </c>
      <c r="H1135">
        <v>-8.3319067551103707</v>
      </c>
      <c r="I1135">
        <v>-8.2404315345985495</v>
      </c>
      <c r="J1135">
        <v>10.025888666093801</v>
      </c>
      <c r="K1135">
        <v>49.0409416950924</v>
      </c>
      <c r="L1135">
        <v>44.699284045578601</v>
      </c>
      <c r="M1135">
        <v>34.231074392250299</v>
      </c>
      <c r="N1135">
        <v>0.54261373500540899</v>
      </c>
      <c r="O1135">
        <v>58.454106280193201</v>
      </c>
      <c r="P1135">
        <v>48.971898560657898</v>
      </c>
      <c r="Q1135">
        <v>5.1884148311068003E-2</v>
      </c>
    </row>
    <row r="1136" spans="1:17" hidden="1" x14ac:dyDescent="0.3">
      <c r="A1136" t="s">
        <v>2431</v>
      </c>
      <c r="B1136" t="s">
        <v>2432</v>
      </c>
      <c r="C1136" t="s">
        <v>3144</v>
      </c>
      <c r="D1136" t="s">
        <v>117</v>
      </c>
      <c r="E1136">
        <v>2120.944962349</v>
      </c>
      <c r="F1136">
        <v>54.19</v>
      </c>
      <c r="G1136">
        <v>159.54293513047099</v>
      </c>
      <c r="H1136">
        <v>38.780593244889602</v>
      </c>
      <c r="I1136">
        <v>68.929563418334695</v>
      </c>
      <c r="J1136">
        <v>1.29087028132852</v>
      </c>
      <c r="K1136">
        <v>45.282172392930498</v>
      </c>
      <c r="L1136">
        <v>32.231314853850897</v>
      </c>
      <c r="M1136">
        <v>48.0486556586416</v>
      </c>
      <c r="N1136">
        <v>1.1224602730292399</v>
      </c>
      <c r="O1136">
        <v>19.062557667466301</v>
      </c>
      <c r="P1136">
        <v>220.65088757396401</v>
      </c>
      <c r="Q1136">
        <v>0.137248556123653</v>
      </c>
    </row>
    <row r="1137" spans="1:17" hidden="1" x14ac:dyDescent="0.3">
      <c r="A1137" t="s">
        <v>2433</v>
      </c>
      <c r="B1137" t="s">
        <v>2434</v>
      </c>
      <c r="C1137" t="s">
        <v>3144</v>
      </c>
      <c r="D1137" t="s">
        <v>176</v>
      </c>
      <c r="E1137">
        <v>2118.3688284780001</v>
      </c>
      <c r="F1137">
        <v>188.79</v>
      </c>
      <c r="G1137">
        <v>37.267485048638598</v>
      </c>
      <c r="H1137">
        <v>9.2705074557970999</v>
      </c>
      <c r="I1137">
        <v>10.343751569976799</v>
      </c>
      <c r="J1137">
        <v>4.9428090137666798</v>
      </c>
      <c r="K1137">
        <v>182.66242323431001</v>
      </c>
      <c r="L1137">
        <v>154.89111650684899</v>
      </c>
      <c r="M1137">
        <v>39.6398930727376</v>
      </c>
      <c r="N1137">
        <v>0.52003146328538497</v>
      </c>
      <c r="O1137">
        <v>15.1702950368133</v>
      </c>
      <c r="P1137">
        <v>74.240886017535701</v>
      </c>
      <c r="Q1137">
        <v>4.7702127823345E-2</v>
      </c>
    </row>
    <row r="1138" spans="1:17" hidden="1" x14ac:dyDescent="0.3">
      <c r="A1138" t="s">
        <v>2435</v>
      </c>
      <c r="B1138" t="s">
        <v>2436</v>
      </c>
      <c r="C1138" t="s">
        <v>3144</v>
      </c>
      <c r="D1138" t="s">
        <v>264</v>
      </c>
      <c r="E1138">
        <v>2117.1938340000002</v>
      </c>
      <c r="F1138">
        <v>865.1</v>
      </c>
      <c r="G1138">
        <v>121.725233581767</v>
      </c>
      <c r="H1138">
        <v>-10.185555823433299</v>
      </c>
      <c r="I1138">
        <v>120.702342970595</v>
      </c>
      <c r="J1138">
        <v>12.692940392444701</v>
      </c>
      <c r="K1138">
        <v>830.23087323588004</v>
      </c>
      <c r="M1138">
        <v>64.670035496138098</v>
      </c>
      <c r="N1138">
        <v>0.459760956175298</v>
      </c>
      <c r="O1138">
        <v>30.817246561091199</v>
      </c>
      <c r="P1138">
        <v>268.127659574468</v>
      </c>
    </row>
    <row r="1139" spans="1:17" hidden="1" x14ac:dyDescent="0.3">
      <c r="A1139" t="s">
        <v>2437</v>
      </c>
      <c r="B1139" t="s">
        <v>2438</v>
      </c>
      <c r="C1139" t="s">
        <v>3144</v>
      </c>
      <c r="D1139" t="s">
        <v>634</v>
      </c>
      <c r="E1139">
        <v>2115.3054155999998</v>
      </c>
      <c r="F1139">
        <v>335.4</v>
      </c>
      <c r="G1139">
        <v>-40.135598374407699</v>
      </c>
      <c r="H1139">
        <v>-1.8342524296503</v>
      </c>
      <c r="I1139">
        <v>-6.7152371375464703</v>
      </c>
      <c r="J1139">
        <v>1.3073519860804601</v>
      </c>
      <c r="K1139">
        <v>345.927574127296</v>
      </c>
      <c r="L1139">
        <v>337.17871097804999</v>
      </c>
      <c r="M1139">
        <v>30.6610201579837</v>
      </c>
      <c r="N1139">
        <v>0.41225423044433601</v>
      </c>
      <c r="O1139">
        <v>15.474060822898</v>
      </c>
      <c r="P1139">
        <v>19.785714285714199</v>
      </c>
      <c r="Q1139">
        <v>6.3464970123787004E-2</v>
      </c>
    </row>
    <row r="1140" spans="1:17" hidden="1" x14ac:dyDescent="0.3">
      <c r="A1140" t="s">
        <v>2439</v>
      </c>
      <c r="B1140" t="s">
        <v>2440</v>
      </c>
      <c r="C1140" t="s">
        <v>3144</v>
      </c>
      <c r="D1140" t="s">
        <v>51</v>
      </c>
      <c r="E1140">
        <v>2110.1869261536599</v>
      </c>
      <c r="F1140">
        <v>20.86</v>
      </c>
      <c r="G1140">
        <v>101.795491848468</v>
      </c>
      <c r="H1140">
        <v>8.4073609216573004</v>
      </c>
      <c r="I1140">
        <v>43.989277629946599</v>
      </c>
      <c r="J1140">
        <v>4.21368451442852</v>
      </c>
      <c r="K1140">
        <v>20.157992550022399</v>
      </c>
      <c r="L1140">
        <v>15.5100188121462</v>
      </c>
      <c r="M1140">
        <v>50.867776541346799</v>
      </c>
      <c r="N1140">
        <v>0.47605209073855398</v>
      </c>
      <c r="O1140">
        <v>33.748801534036403</v>
      </c>
      <c r="P1140">
        <v>187.72413793103399</v>
      </c>
    </row>
    <row r="1141" spans="1:17" hidden="1" x14ac:dyDescent="0.3">
      <c r="A1141" t="s">
        <v>2441</v>
      </c>
      <c r="B1141" t="s">
        <v>2442</v>
      </c>
      <c r="C1141" t="s">
        <v>3144</v>
      </c>
      <c r="D1141" t="s">
        <v>287</v>
      </c>
      <c r="E1141">
        <v>2104.712384256</v>
      </c>
      <c r="F1141">
        <v>205.47</v>
      </c>
      <c r="G1141">
        <v>-30.896147853113</v>
      </c>
      <c r="H1141">
        <v>3.1018803736024898</v>
      </c>
      <c r="I1141">
        <v>-13.298061305548201</v>
      </c>
      <c r="J1141">
        <v>-0.116677128915291</v>
      </c>
      <c r="M1141">
        <v>35.674943302619397</v>
      </c>
      <c r="O1141">
        <v>28.481043461332501</v>
      </c>
      <c r="P1141">
        <v>9.8182789951897398</v>
      </c>
    </row>
    <row r="1142" spans="1:17" hidden="1" x14ac:dyDescent="0.3">
      <c r="A1142" t="s">
        <v>2443</v>
      </c>
      <c r="B1142" t="s">
        <v>2444</v>
      </c>
      <c r="C1142" t="s">
        <v>3144</v>
      </c>
      <c r="D1142" t="s">
        <v>607</v>
      </c>
      <c r="E1142">
        <v>2102.9090999999999</v>
      </c>
      <c r="F1142">
        <v>374.05</v>
      </c>
      <c r="G1142">
        <v>2.4978333744622598</v>
      </c>
      <c r="H1142">
        <v>-10.3699872550511</v>
      </c>
      <c r="I1142">
        <v>-8.4131993240225107</v>
      </c>
      <c r="J1142">
        <v>0.19858247246674299</v>
      </c>
      <c r="K1142">
        <v>401.753726686547</v>
      </c>
      <c r="L1142">
        <v>366.70448798050899</v>
      </c>
      <c r="M1142">
        <v>18.855472243734798</v>
      </c>
      <c r="N1142">
        <v>0.26173316213661002</v>
      </c>
      <c r="O1142">
        <v>26.7210266007218</v>
      </c>
      <c r="P1142">
        <v>43.589251439539296</v>
      </c>
      <c r="Q1142">
        <v>5.2063508862507997E-2</v>
      </c>
    </row>
    <row r="1143" spans="1:17" hidden="1" x14ac:dyDescent="0.3">
      <c r="A1143" t="s">
        <v>2445</v>
      </c>
      <c r="B1143" t="s">
        <v>2446</v>
      </c>
      <c r="C1143" t="s">
        <v>3144</v>
      </c>
      <c r="D1143" t="s">
        <v>18</v>
      </c>
      <c r="E1143">
        <v>2099.0140724339999</v>
      </c>
      <c r="F1143">
        <v>214.47</v>
      </c>
      <c r="G1143">
        <v>-57.543816059012798</v>
      </c>
      <c r="H1143">
        <v>-5.66401991490791</v>
      </c>
      <c r="I1143">
        <v>-17.264236727173</v>
      </c>
      <c r="J1143">
        <v>4.0820794236995299</v>
      </c>
      <c r="K1143">
        <v>212.72807694516899</v>
      </c>
      <c r="L1143">
        <v>228.56235710906199</v>
      </c>
      <c r="M1143">
        <v>60.203272582872998</v>
      </c>
      <c r="N1143">
        <v>0.62205591404242899</v>
      </c>
      <c r="O1143">
        <v>60.418706579008699</v>
      </c>
      <c r="P1143">
        <v>17.550013702384199</v>
      </c>
    </row>
    <row r="1144" spans="1:17" hidden="1" x14ac:dyDescent="0.3">
      <c r="A1144" t="s">
        <v>1827</v>
      </c>
      <c r="B1144" t="s">
        <v>2447</v>
      </c>
      <c r="C1144" t="s">
        <v>3144</v>
      </c>
      <c r="D1144" t="s">
        <v>1829</v>
      </c>
      <c r="E1144">
        <v>2091.9342556299998</v>
      </c>
      <c r="F1144">
        <v>33.06</v>
      </c>
      <c r="G1144">
        <v>-23.749364768211102</v>
      </c>
      <c r="H1144">
        <v>-9.5824822615560308</v>
      </c>
      <c r="I1144">
        <v>-18.886085951270001</v>
      </c>
      <c r="J1144">
        <v>1.84765737357688</v>
      </c>
      <c r="K1144">
        <v>37.231805333399002</v>
      </c>
      <c r="L1144">
        <v>35.587618849606699</v>
      </c>
      <c r="M1144">
        <v>49.333103027404697</v>
      </c>
      <c r="N1144">
        <v>0.420148036691538</v>
      </c>
      <c r="O1144">
        <v>38.989715668481502</v>
      </c>
      <c r="P1144">
        <v>21.7679558011049</v>
      </c>
      <c r="Q1144">
        <v>7.0291434656782004E-2</v>
      </c>
    </row>
    <row r="1145" spans="1:17" hidden="1" x14ac:dyDescent="0.3">
      <c r="A1145" t="s">
        <v>2448</v>
      </c>
      <c r="B1145" t="s">
        <v>2449</v>
      </c>
      <c r="C1145" t="s">
        <v>3144</v>
      </c>
      <c r="D1145" t="s">
        <v>403</v>
      </c>
      <c r="E1145">
        <v>2090.8828512</v>
      </c>
      <c r="F1145">
        <v>858</v>
      </c>
      <c r="G1145">
        <v>-23.4321303595712</v>
      </c>
      <c r="H1145">
        <v>3.92420601934072</v>
      </c>
      <c r="I1145">
        <v>8.7538528755861993</v>
      </c>
      <c r="J1145">
        <v>6.0375108926908201</v>
      </c>
      <c r="K1145">
        <v>829.78758681403201</v>
      </c>
      <c r="L1145">
        <v>808.44779254993296</v>
      </c>
      <c r="M1145">
        <v>62.248789894626</v>
      </c>
      <c r="N1145">
        <v>0.59107465616243005</v>
      </c>
      <c r="O1145">
        <v>27.039627039627</v>
      </c>
      <c r="P1145">
        <v>33.136783303592097</v>
      </c>
      <c r="Q1145">
        <v>-6.2543539055262998E-2</v>
      </c>
    </row>
    <row r="1146" spans="1:17" hidden="1" x14ac:dyDescent="0.3">
      <c r="A1146" t="s">
        <v>2450</v>
      </c>
      <c r="B1146" t="s">
        <v>2451</v>
      </c>
      <c r="C1146" t="s">
        <v>3144</v>
      </c>
      <c r="D1146" t="s">
        <v>276</v>
      </c>
      <c r="E1146">
        <v>2087.69442273</v>
      </c>
      <c r="F1146">
        <v>380.1</v>
      </c>
      <c r="G1146">
        <v>43.133697317382598</v>
      </c>
      <c r="H1146">
        <v>-7.9771362237094099</v>
      </c>
      <c r="I1146">
        <v>75.128579925453806</v>
      </c>
      <c r="J1146">
        <v>-0.69727925586220596</v>
      </c>
      <c r="K1146">
        <v>364.10302879610498</v>
      </c>
      <c r="M1146">
        <v>40.334886771735398</v>
      </c>
      <c r="N1146">
        <v>0.33806737075406601</v>
      </c>
      <c r="O1146">
        <v>15.5485398579321</v>
      </c>
      <c r="P1146">
        <v>127.946026986506</v>
      </c>
    </row>
    <row r="1147" spans="1:17" hidden="1" x14ac:dyDescent="0.3">
      <c r="A1147" t="s">
        <v>2452</v>
      </c>
      <c r="B1147" t="s">
        <v>2453</v>
      </c>
      <c r="C1147" t="s">
        <v>3144</v>
      </c>
      <c r="D1147" t="s">
        <v>271</v>
      </c>
      <c r="E1147">
        <v>2082.7038315599998</v>
      </c>
      <c r="F1147">
        <v>465.3</v>
      </c>
      <c r="G1147">
        <v>-49.790527201131397</v>
      </c>
      <c r="H1147">
        <v>-4.48238849953227</v>
      </c>
      <c r="I1147">
        <v>-28.9387289240426</v>
      </c>
      <c r="J1147">
        <v>1.8018240402435299</v>
      </c>
      <c r="K1147">
        <v>489.810437352657</v>
      </c>
      <c r="L1147">
        <v>521.0684486545</v>
      </c>
      <c r="M1147">
        <v>22.015613356408199</v>
      </c>
      <c r="N1147">
        <v>0.54954204957614305</v>
      </c>
      <c r="O1147">
        <v>37.148076509778598</v>
      </c>
      <c r="P1147">
        <v>2.4889867841409701</v>
      </c>
    </row>
    <row r="1148" spans="1:17" hidden="1" x14ac:dyDescent="0.3">
      <c r="A1148" t="s">
        <v>2454</v>
      </c>
      <c r="B1148" t="s">
        <v>2455</v>
      </c>
      <c r="C1148" t="s">
        <v>3144</v>
      </c>
      <c r="D1148" t="s">
        <v>995</v>
      </c>
      <c r="E1148">
        <v>2081.82687975</v>
      </c>
      <c r="F1148">
        <v>586.35</v>
      </c>
      <c r="G1148">
        <v>62.249125911737501</v>
      </c>
      <c r="H1148">
        <v>-7.5373930512656697</v>
      </c>
      <c r="I1148">
        <v>84.021132840283798</v>
      </c>
      <c r="J1148">
        <v>-2.5816636140774398</v>
      </c>
      <c r="K1148">
        <v>611.76681539618005</v>
      </c>
      <c r="L1148">
        <v>472.47305152385098</v>
      </c>
      <c r="M1148">
        <v>25.0181771138969</v>
      </c>
      <c r="N1148">
        <v>0.33097056753072801</v>
      </c>
      <c r="O1148">
        <v>24.294363434808499</v>
      </c>
      <c r="P1148">
        <v>129.85103880830999</v>
      </c>
      <c r="Q1148">
        <v>0.14477565850825799</v>
      </c>
    </row>
    <row r="1149" spans="1:17" hidden="1" x14ac:dyDescent="0.3">
      <c r="A1149" t="s">
        <v>2456</v>
      </c>
      <c r="B1149" t="s">
        <v>2457</v>
      </c>
      <c r="C1149" t="s">
        <v>3144</v>
      </c>
      <c r="D1149" t="s">
        <v>634</v>
      </c>
      <c r="E1149">
        <v>2074.40523424</v>
      </c>
      <c r="F1149">
        <v>104.32</v>
      </c>
      <c r="G1149">
        <v>-41.089416838421897</v>
      </c>
      <c r="H1149">
        <v>-8.0346976113983199</v>
      </c>
      <c r="I1149">
        <v>-10.067339560436499</v>
      </c>
      <c r="J1149">
        <v>2.20343295113463</v>
      </c>
      <c r="K1149">
        <v>108.98663133772</v>
      </c>
      <c r="L1149">
        <v>107.94716059229</v>
      </c>
      <c r="M1149">
        <v>38.203245487263899</v>
      </c>
      <c r="N1149">
        <v>0.41215110241900998</v>
      </c>
      <c r="O1149">
        <v>29.390337423312801</v>
      </c>
      <c r="P1149">
        <v>12.159982797548601</v>
      </c>
      <c r="Q1149">
        <v>8.7309570461270997E-2</v>
      </c>
    </row>
    <row r="1150" spans="1:17" hidden="1" x14ac:dyDescent="0.3">
      <c r="A1150" t="s">
        <v>2458</v>
      </c>
      <c r="B1150" t="s">
        <v>2459</v>
      </c>
      <c r="C1150" t="s">
        <v>3144</v>
      </c>
      <c r="D1150" t="s">
        <v>48</v>
      </c>
      <c r="E1150">
        <v>2072.46992</v>
      </c>
      <c r="F1150">
        <v>91.93</v>
      </c>
      <c r="G1150">
        <v>15.6153657393765</v>
      </c>
      <c r="H1150">
        <v>-15.1151316621735</v>
      </c>
      <c r="I1150">
        <v>18.649340121256301</v>
      </c>
      <c r="J1150">
        <v>-0.36680704353655103</v>
      </c>
      <c r="K1150">
        <v>100.975750398817</v>
      </c>
      <c r="L1150">
        <v>85.217742070141199</v>
      </c>
      <c r="M1150">
        <v>26.862050195053801</v>
      </c>
      <c r="N1150">
        <v>0.468950107177597</v>
      </c>
      <c r="O1150">
        <v>31.252039595344201</v>
      </c>
      <c r="P1150">
        <v>56.078098471986401</v>
      </c>
      <c r="Q1150">
        <v>0.108404932835793</v>
      </c>
    </row>
    <row r="1151" spans="1:17" hidden="1" x14ac:dyDescent="0.3">
      <c r="A1151" t="s">
        <v>2460</v>
      </c>
      <c r="B1151" t="s">
        <v>2461</v>
      </c>
      <c r="C1151" t="s">
        <v>3144</v>
      </c>
      <c r="D1151" t="s">
        <v>135</v>
      </c>
      <c r="E1151">
        <v>2067.4028793520001</v>
      </c>
      <c r="F1151">
        <v>121.36</v>
      </c>
      <c r="G1151">
        <v>7.12365998729822</v>
      </c>
      <c r="H1151">
        <v>-9.1052362481979294</v>
      </c>
      <c r="I1151">
        <v>-16.2170289931993</v>
      </c>
      <c r="J1151">
        <v>1.3296689789927301</v>
      </c>
      <c r="K1151">
        <v>124.76189136689899</v>
      </c>
      <c r="L1151">
        <v>115.171124193553</v>
      </c>
      <c r="M1151">
        <v>30.846213501055502</v>
      </c>
      <c r="N1151">
        <v>0.69963271265321603</v>
      </c>
      <c r="O1151">
        <v>21.6216216216216</v>
      </c>
      <c r="P1151">
        <v>47.639902676398997</v>
      </c>
      <c r="Q1151">
        <v>2.9092668387051001E-2</v>
      </c>
    </row>
    <row r="1152" spans="1:17" hidden="1" x14ac:dyDescent="0.3">
      <c r="A1152" t="s">
        <v>2462</v>
      </c>
      <c r="B1152" t="s">
        <v>2463</v>
      </c>
      <c r="C1152" t="s">
        <v>3144</v>
      </c>
      <c r="D1152" t="s">
        <v>77</v>
      </c>
      <c r="E1152">
        <v>2067.1841457800001</v>
      </c>
      <c r="F1152">
        <v>238.13</v>
      </c>
      <c r="G1152">
        <v>4.2946240085338303</v>
      </c>
      <c r="H1152">
        <v>0.42894035232764599</v>
      </c>
      <c r="I1152">
        <v>-4.0067399016083902</v>
      </c>
      <c r="J1152">
        <v>-1.6766179464495801</v>
      </c>
      <c r="K1152">
        <v>242.58028817199499</v>
      </c>
      <c r="L1152">
        <v>230.561227567679</v>
      </c>
      <c r="M1152">
        <v>37.8663349794505</v>
      </c>
      <c r="N1152">
        <v>1.3701310257742401</v>
      </c>
      <c r="O1152">
        <v>15.273170117162801</v>
      </c>
      <c r="P1152">
        <v>37.171658986175103</v>
      </c>
      <c r="Q1152">
        <v>-7.1867661111803996E-2</v>
      </c>
    </row>
    <row r="1153" spans="1:17" hidden="1" x14ac:dyDescent="0.3">
      <c r="A1153" t="s">
        <v>2464</v>
      </c>
      <c r="B1153" t="s">
        <v>2465</v>
      </c>
      <c r="C1153" t="s">
        <v>3144</v>
      </c>
      <c r="D1153" t="s">
        <v>1629</v>
      </c>
      <c r="E1153">
        <v>2065.974349824</v>
      </c>
      <c r="F1153">
        <v>94.92</v>
      </c>
      <c r="G1153">
        <v>-35.779572445995903</v>
      </c>
      <c r="H1153">
        <v>-4.11259441577874</v>
      </c>
      <c r="I1153">
        <v>-23.092532608354102</v>
      </c>
      <c r="J1153">
        <v>2.5812734923467602</v>
      </c>
      <c r="K1153">
        <v>95.820151171641896</v>
      </c>
      <c r="L1153">
        <v>96.493484464106203</v>
      </c>
      <c r="M1153">
        <v>50.741775503337799</v>
      </c>
      <c r="N1153">
        <v>0.486017047108395</v>
      </c>
      <c r="O1153">
        <v>36.430678466076699</v>
      </c>
      <c r="P1153">
        <v>14.361445783132501</v>
      </c>
      <c r="Q1153">
        <v>3.9773231969521997E-2</v>
      </c>
    </row>
    <row r="1154" spans="1:17" hidden="1" x14ac:dyDescent="0.3">
      <c r="A1154" t="s">
        <v>2466</v>
      </c>
      <c r="B1154" t="s">
        <v>2467</v>
      </c>
      <c r="C1154" t="s">
        <v>3144</v>
      </c>
      <c r="D1154" t="s">
        <v>135</v>
      </c>
      <c r="E1154">
        <v>2057.6310749999998</v>
      </c>
      <c r="F1154">
        <v>112.5</v>
      </c>
      <c r="G1154">
        <v>29.860622144101299</v>
      </c>
      <c r="H1154">
        <v>-11.237083522787101</v>
      </c>
      <c r="I1154">
        <v>3.3419155980815201</v>
      </c>
      <c r="J1154">
        <v>-1.5494088098729499</v>
      </c>
      <c r="K1154">
        <v>118.51788182966099</v>
      </c>
      <c r="L1154">
        <v>105.64728552797401</v>
      </c>
      <c r="M1154">
        <v>45.385597008983403</v>
      </c>
      <c r="N1154">
        <v>0.36465709805687302</v>
      </c>
      <c r="O1154">
        <v>44.399999999999899</v>
      </c>
      <c r="P1154">
        <v>64.233576642335706</v>
      </c>
      <c r="Q1154">
        <v>3.8864487714490997E-2</v>
      </c>
    </row>
    <row r="1155" spans="1:17" hidden="1" x14ac:dyDescent="0.3">
      <c r="A1155" t="s">
        <v>2468</v>
      </c>
      <c r="B1155" t="s">
        <v>2469</v>
      </c>
      <c r="C1155" t="s">
        <v>3144</v>
      </c>
      <c r="D1155" t="s">
        <v>276</v>
      </c>
      <c r="E1155">
        <v>2034.70285205</v>
      </c>
      <c r="F1155">
        <v>410.45</v>
      </c>
      <c r="G1155">
        <v>-46.348214420431503</v>
      </c>
      <c r="H1155">
        <v>-9.3438748402167597</v>
      </c>
      <c r="I1155">
        <v>-25.646653135134301</v>
      </c>
      <c r="J1155">
        <v>2.9330354465117399</v>
      </c>
      <c r="K1155">
        <v>441.83126864578401</v>
      </c>
      <c r="L1155">
        <v>444.06568720535302</v>
      </c>
      <c r="M1155">
        <v>24.033831604594301</v>
      </c>
      <c r="N1155">
        <v>0.46095944603538702</v>
      </c>
      <c r="O1155">
        <v>56.133511999025401</v>
      </c>
      <c r="P1155">
        <v>24.378787878787801</v>
      </c>
      <c r="Q1155">
        <v>4.2863414718126998E-2</v>
      </c>
    </row>
    <row r="1156" spans="1:17" hidden="1" x14ac:dyDescent="0.3">
      <c r="A1156" t="s">
        <v>2470</v>
      </c>
      <c r="B1156" t="s">
        <v>2471</v>
      </c>
      <c r="C1156" t="s">
        <v>3144</v>
      </c>
      <c r="D1156" t="s">
        <v>130</v>
      </c>
      <c r="E1156">
        <v>2028.2069866899999</v>
      </c>
      <c r="F1156">
        <v>137.35</v>
      </c>
      <c r="G1156">
        <v>19.528342774983098</v>
      </c>
      <c r="H1156">
        <v>1.75435924123332</v>
      </c>
      <c r="I1156">
        <v>20.3317475255372</v>
      </c>
      <c r="J1156">
        <v>0.92112106072772004</v>
      </c>
      <c r="K1156">
        <v>141.311685879919</v>
      </c>
      <c r="L1156">
        <v>123.957121509112</v>
      </c>
      <c r="M1156">
        <v>32.528238938827201</v>
      </c>
      <c r="N1156">
        <v>0.58449068677793103</v>
      </c>
      <c r="O1156">
        <v>30.105569712413502</v>
      </c>
      <c r="P1156">
        <v>55.197740112994303</v>
      </c>
      <c r="Q1156">
        <v>0.15314624903076399</v>
      </c>
    </row>
    <row r="1157" spans="1:17" hidden="1" x14ac:dyDescent="0.3">
      <c r="A1157" t="s">
        <v>2472</v>
      </c>
      <c r="B1157" t="s">
        <v>2473</v>
      </c>
      <c r="C1157" t="s">
        <v>3144</v>
      </c>
      <c r="D1157" t="s">
        <v>190</v>
      </c>
      <c r="E1157">
        <v>2022.74395972</v>
      </c>
      <c r="F1157">
        <v>642.65</v>
      </c>
      <c r="G1157">
        <v>-24.248271523111399</v>
      </c>
      <c r="H1157">
        <v>-8.3248044823830991</v>
      </c>
      <c r="I1157">
        <v>29.6894178343119</v>
      </c>
      <c r="J1157">
        <v>5.3300334863949601</v>
      </c>
      <c r="K1157">
        <v>643.87782134985298</v>
      </c>
      <c r="L1157">
        <v>563.98245510116703</v>
      </c>
      <c r="M1157">
        <v>38.487423682995399</v>
      </c>
      <c r="N1157">
        <v>0.29748479463891803</v>
      </c>
      <c r="O1157">
        <v>23.2630514276822</v>
      </c>
      <c r="P1157">
        <v>59.863184079601901</v>
      </c>
      <c r="Q1157">
        <v>1.6254496434295999E-2</v>
      </c>
    </row>
    <row r="1158" spans="1:17" hidden="1" x14ac:dyDescent="0.3">
      <c r="A1158" t="s">
        <v>2474</v>
      </c>
      <c r="B1158" t="s">
        <v>2475</v>
      </c>
      <c r="C1158" t="s">
        <v>3144</v>
      </c>
      <c r="D1158" t="s">
        <v>271</v>
      </c>
      <c r="E1158">
        <v>2016.8154528349901</v>
      </c>
      <c r="F1158">
        <v>559.85</v>
      </c>
      <c r="G1158">
        <v>20.9307546134985</v>
      </c>
      <c r="H1158">
        <v>12.531772346333</v>
      </c>
      <c r="I1158">
        <v>47.5165419886103</v>
      </c>
      <c r="J1158">
        <v>-1.86409731126128</v>
      </c>
      <c r="K1158">
        <v>507.02992006772001</v>
      </c>
      <c r="L1158">
        <v>416.626416135368</v>
      </c>
      <c r="M1158">
        <v>46.597854366805699</v>
      </c>
      <c r="N1158">
        <v>1.36446877280277</v>
      </c>
      <c r="O1158">
        <v>14.2895418415647</v>
      </c>
      <c r="P1158">
        <v>83.949400361425901</v>
      </c>
      <c r="Q1158">
        <v>9.5743932130596995E-2</v>
      </c>
    </row>
    <row r="1159" spans="1:17" hidden="1" x14ac:dyDescent="0.3">
      <c r="A1159" t="s">
        <v>2476</v>
      </c>
      <c r="B1159" t="s">
        <v>2477</v>
      </c>
      <c r="C1159" t="s">
        <v>3144</v>
      </c>
      <c r="D1159" t="s">
        <v>54</v>
      </c>
      <c r="E1159">
        <v>2015.7504242130001</v>
      </c>
      <c r="F1159">
        <v>183.27</v>
      </c>
      <c r="G1159">
        <v>-47.680525561440803</v>
      </c>
      <c r="H1159">
        <v>-10.369885224009799</v>
      </c>
      <c r="I1159">
        <v>-37.1597414808748</v>
      </c>
      <c r="J1159">
        <v>-3.5675909060409299</v>
      </c>
      <c r="K1159">
        <v>208.12342445446501</v>
      </c>
      <c r="L1159">
        <v>219.704793501642</v>
      </c>
      <c r="M1159">
        <v>4.41121154357492</v>
      </c>
      <c r="N1159">
        <v>0.95747851852374699</v>
      </c>
      <c r="O1159">
        <v>54.717084083592503</v>
      </c>
      <c r="P1159">
        <v>1.8392976216937</v>
      </c>
      <c r="Q1159">
        <v>8.7003909919515995E-2</v>
      </c>
    </row>
    <row r="1160" spans="1:17" hidden="1" x14ac:dyDescent="0.3">
      <c r="A1160" t="s">
        <v>2478</v>
      </c>
      <c r="B1160" t="s">
        <v>2479</v>
      </c>
      <c r="C1160" t="s">
        <v>3144</v>
      </c>
      <c r="D1160" t="s">
        <v>125</v>
      </c>
      <c r="E1160">
        <v>2015.7454152779901</v>
      </c>
      <c r="F1160">
        <v>128.46</v>
      </c>
      <c r="G1160">
        <v>-30.377979934139699</v>
      </c>
      <c r="H1160">
        <v>-7.2269288790041797</v>
      </c>
      <c r="I1160">
        <v>-26.5905012782904</v>
      </c>
      <c r="J1160">
        <v>0.78704233096849796</v>
      </c>
      <c r="K1160">
        <v>135.38899879891599</v>
      </c>
      <c r="L1160">
        <v>141.330115327323</v>
      </c>
      <c r="M1160">
        <v>31.187624618389901</v>
      </c>
      <c r="N1160">
        <v>0.41194835078040698</v>
      </c>
      <c r="O1160">
        <v>51.019772691888498</v>
      </c>
      <c r="P1160">
        <v>7.05</v>
      </c>
    </row>
    <row r="1161" spans="1:17" hidden="1" x14ac:dyDescent="0.3">
      <c r="A1161" t="s">
        <v>2480</v>
      </c>
      <c r="B1161" t="s">
        <v>2481</v>
      </c>
      <c r="C1161" t="s">
        <v>3144</v>
      </c>
      <c r="D1161" t="s">
        <v>233</v>
      </c>
      <c r="E1161">
        <v>2009.27264323499</v>
      </c>
      <c r="F1161">
        <v>879.45</v>
      </c>
      <c r="G1161">
        <v>22.416887862471999</v>
      </c>
      <c r="H1161">
        <v>3.7616028042274601</v>
      </c>
      <c r="I1161">
        <v>36.772652368538402</v>
      </c>
      <c r="J1161">
        <v>-3.0272169982824302</v>
      </c>
      <c r="K1161">
        <v>864.77269114165097</v>
      </c>
      <c r="L1161">
        <v>708.14746452466295</v>
      </c>
      <c r="M1161">
        <v>35.625546402803501</v>
      </c>
      <c r="N1161">
        <v>0.850121706357573</v>
      </c>
      <c r="O1161">
        <v>19.279094888850899</v>
      </c>
      <c r="P1161">
        <v>89.520299974140102</v>
      </c>
      <c r="Q1161">
        <v>3.0999608060416E-2</v>
      </c>
    </row>
    <row r="1162" spans="1:17" hidden="1" x14ac:dyDescent="0.3">
      <c r="A1162" t="s">
        <v>2482</v>
      </c>
      <c r="B1162" t="s">
        <v>2483</v>
      </c>
      <c r="C1162" t="s">
        <v>3144</v>
      </c>
      <c r="D1162" t="s">
        <v>766</v>
      </c>
      <c r="E1162">
        <v>2008.4305571349901</v>
      </c>
      <c r="F1162">
        <v>9.9499999999999993</v>
      </c>
      <c r="G1162">
        <v>-76.333324667960497</v>
      </c>
      <c r="H1162">
        <v>14.705392786699401</v>
      </c>
      <c r="I1162">
        <v>-50.247390059877397</v>
      </c>
      <c r="J1162">
        <v>3.0601449850733902</v>
      </c>
      <c r="K1162">
        <v>10.595273011967199</v>
      </c>
      <c r="L1162">
        <v>15.823161487865701</v>
      </c>
      <c r="M1162">
        <v>99.612058987503104</v>
      </c>
      <c r="N1162">
        <v>1.28810655401148</v>
      </c>
      <c r="O1162">
        <v>130.65326633165799</v>
      </c>
      <c r="P1162">
        <v>46.323529411764603</v>
      </c>
      <c r="Q1162">
        <v>-4.0783642206639999E-2</v>
      </c>
    </row>
    <row r="1163" spans="1:17" hidden="1" x14ac:dyDescent="0.3">
      <c r="A1163" t="s">
        <v>2484</v>
      </c>
      <c r="B1163" t="s">
        <v>2485</v>
      </c>
      <c r="C1163" t="s">
        <v>3144</v>
      </c>
      <c r="D1163" t="s">
        <v>469</v>
      </c>
      <c r="E1163">
        <v>1996.0218245999999</v>
      </c>
      <c r="F1163">
        <v>238.65</v>
      </c>
      <c r="G1163">
        <v>-25.9814771371117</v>
      </c>
      <c r="H1163">
        <v>-0.37586732450244797</v>
      </c>
      <c r="I1163">
        <v>-1.3037971992523001</v>
      </c>
      <c r="J1163">
        <v>1.91141069193504</v>
      </c>
      <c r="K1163">
        <v>249.40484200817301</v>
      </c>
      <c r="L1163">
        <v>239.58444024013599</v>
      </c>
      <c r="M1163">
        <v>33.669864245981003</v>
      </c>
      <c r="N1163">
        <v>0.51906510224855995</v>
      </c>
      <c r="O1163">
        <v>29.687827362245901</v>
      </c>
      <c r="P1163">
        <v>32.179451675436098</v>
      </c>
      <c r="Q1163">
        <v>6.6445405830622001E-2</v>
      </c>
    </row>
    <row r="1164" spans="1:17" hidden="1" x14ac:dyDescent="0.3">
      <c r="A1164" t="s">
        <v>2486</v>
      </c>
      <c r="B1164" t="s">
        <v>2487</v>
      </c>
      <c r="C1164" t="s">
        <v>3144</v>
      </c>
      <c r="D1164" t="s">
        <v>562</v>
      </c>
      <c r="E1164">
        <v>1995.05634255</v>
      </c>
      <c r="F1164">
        <v>99.15</v>
      </c>
      <c r="G1164">
        <v>85.630290595879998</v>
      </c>
      <c r="H1164">
        <v>15.337334817923299</v>
      </c>
      <c r="I1164">
        <v>14.513976706866201</v>
      </c>
      <c r="J1164">
        <v>-1.8023426264231199</v>
      </c>
      <c r="K1164">
        <v>96.592587376848002</v>
      </c>
      <c r="L1164">
        <v>80.308310060840199</v>
      </c>
      <c r="M1164">
        <v>39.599674616553202</v>
      </c>
      <c r="N1164">
        <v>1.5749358782880101</v>
      </c>
      <c r="O1164">
        <v>31.1144730206757</v>
      </c>
      <c r="P1164">
        <v>147.875</v>
      </c>
      <c r="Q1164">
        <v>0.18746433668541601</v>
      </c>
    </row>
    <row r="1165" spans="1:17" hidden="1" x14ac:dyDescent="0.3">
      <c r="A1165" t="s">
        <v>2488</v>
      </c>
      <c r="B1165" t="s">
        <v>2489</v>
      </c>
      <c r="C1165" t="s">
        <v>3144</v>
      </c>
      <c r="D1165" t="s">
        <v>524</v>
      </c>
      <c r="E1165">
        <v>1993.030866525</v>
      </c>
      <c r="F1165">
        <v>2342.85</v>
      </c>
      <c r="G1165">
        <v>15.7313965024521</v>
      </c>
      <c r="H1165">
        <v>-0.77043768294542903</v>
      </c>
      <c r="I1165">
        <v>33.111661992833902</v>
      </c>
      <c r="J1165">
        <v>-2.7010306730703602</v>
      </c>
      <c r="K1165">
        <v>2460.5937656439501</v>
      </c>
      <c r="L1165">
        <v>2115.8198218119801</v>
      </c>
      <c r="M1165">
        <v>33.889503720096997</v>
      </c>
      <c r="N1165">
        <v>0.36597862859357</v>
      </c>
      <c r="O1165">
        <v>44.226049469663003</v>
      </c>
      <c r="P1165">
        <v>81.215918319990706</v>
      </c>
      <c r="Q1165">
        <v>-2.6803239783925001E-2</v>
      </c>
    </row>
    <row r="1166" spans="1:17" hidden="1" x14ac:dyDescent="0.3">
      <c r="A1166" t="s">
        <v>2490</v>
      </c>
      <c r="B1166" t="s">
        <v>2491</v>
      </c>
      <c r="C1166" t="s">
        <v>3144</v>
      </c>
      <c r="D1166" t="s">
        <v>1684</v>
      </c>
      <c r="E1166">
        <v>1984.1380216</v>
      </c>
      <c r="F1166">
        <v>64.33</v>
      </c>
      <c r="G1166">
        <v>4.2939127453992203</v>
      </c>
      <c r="H1166">
        <v>6.2522678781515202</v>
      </c>
      <c r="I1166">
        <v>-2.8586650623088299</v>
      </c>
      <c r="J1166">
        <v>4.1051916201522101</v>
      </c>
      <c r="K1166">
        <v>61.871441256080303</v>
      </c>
      <c r="L1166">
        <v>58.821410021154101</v>
      </c>
      <c r="M1166">
        <v>58.880462682991599</v>
      </c>
      <c r="N1166">
        <v>1.98669050369948</v>
      </c>
      <c r="O1166">
        <v>1.1036841287113299</v>
      </c>
      <c r="P1166">
        <v>33.603322949117299</v>
      </c>
      <c r="Q1166">
        <v>-2.8254867209200001E-2</v>
      </c>
    </row>
    <row r="1167" spans="1:17" hidden="1" x14ac:dyDescent="0.3">
      <c r="A1167" t="s">
        <v>2492</v>
      </c>
      <c r="B1167" t="s">
        <v>2493</v>
      </c>
      <c r="C1167" t="s">
        <v>3144</v>
      </c>
      <c r="D1167" t="s">
        <v>287</v>
      </c>
      <c r="E1167">
        <v>1983.5778415899999</v>
      </c>
      <c r="F1167">
        <v>1278.0999999999999</v>
      </c>
      <c r="G1167">
        <v>-34.765247117034797</v>
      </c>
      <c r="H1167">
        <v>-1.9488181877675901</v>
      </c>
      <c r="I1167">
        <v>-12.7769291657187</v>
      </c>
      <c r="J1167">
        <v>1.7938893994746301</v>
      </c>
      <c r="K1167">
        <v>1308.2027332868499</v>
      </c>
      <c r="L1167">
        <v>1314.3878987266301</v>
      </c>
      <c r="M1167">
        <v>28.848129255629399</v>
      </c>
      <c r="N1167">
        <v>0.53756727528884096</v>
      </c>
      <c r="O1167">
        <v>19.212111728346699</v>
      </c>
      <c r="P1167">
        <v>11.5367833144253</v>
      </c>
      <c r="Q1167">
        <v>2.5668004907470001E-3</v>
      </c>
    </row>
    <row r="1168" spans="1:17" hidden="1" x14ac:dyDescent="0.3">
      <c r="A1168" t="s">
        <v>2494</v>
      </c>
      <c r="B1168" t="s">
        <v>2495</v>
      </c>
      <c r="C1168" t="s">
        <v>3144</v>
      </c>
      <c r="D1168" t="s">
        <v>1386</v>
      </c>
      <c r="E1168">
        <v>1982.5688769000001</v>
      </c>
      <c r="F1168">
        <v>699</v>
      </c>
      <c r="G1168">
        <v>57.400490701133101</v>
      </c>
      <c r="H1168">
        <v>2.52640772452762</v>
      </c>
      <c r="I1168">
        <v>27.202632872876901</v>
      </c>
      <c r="J1168">
        <v>5.0766761043568502</v>
      </c>
      <c r="K1168">
        <v>700.74236901938002</v>
      </c>
      <c r="L1168">
        <v>577.92488174228095</v>
      </c>
      <c r="M1168">
        <v>42.341117879574497</v>
      </c>
      <c r="N1168">
        <v>0.26385325279668798</v>
      </c>
      <c r="O1168">
        <v>29.041487839771001</v>
      </c>
      <c r="P1168">
        <v>96.929144949992903</v>
      </c>
      <c r="Q1168">
        <v>6.5405268524032001E-2</v>
      </c>
    </row>
    <row r="1169" spans="1:17" hidden="1" x14ac:dyDescent="0.3">
      <c r="A1169" t="s">
        <v>2496</v>
      </c>
      <c r="B1169" t="s">
        <v>2497</v>
      </c>
      <c r="C1169" t="s">
        <v>3144</v>
      </c>
      <c r="D1169" t="s">
        <v>167</v>
      </c>
      <c r="E1169">
        <v>1981.4838749999999</v>
      </c>
      <c r="F1169">
        <v>1986.45</v>
      </c>
      <c r="G1169">
        <v>-25.1302240438017</v>
      </c>
      <c r="H1169">
        <v>-5.2963713522913496</v>
      </c>
      <c r="I1169">
        <v>-15.789134917953101</v>
      </c>
      <c r="J1169">
        <v>0.37884120418322398</v>
      </c>
      <c r="K1169">
        <v>2117.9963789685899</v>
      </c>
      <c r="L1169">
        <v>2089.4645298658302</v>
      </c>
      <c r="M1169">
        <v>23.107782003116998</v>
      </c>
      <c r="N1169">
        <v>0.41103434460792598</v>
      </c>
      <c r="O1169">
        <v>39.882705328601197</v>
      </c>
      <c r="P1169">
        <v>17.541420118343101</v>
      </c>
      <c r="Q1169">
        <v>9.0770388991429002E-2</v>
      </c>
    </row>
    <row r="1170" spans="1:17" hidden="1" x14ac:dyDescent="0.3">
      <c r="A1170" t="s">
        <v>2498</v>
      </c>
      <c r="B1170" t="s">
        <v>2499</v>
      </c>
      <c r="C1170" t="s">
        <v>3144</v>
      </c>
      <c r="D1170" t="s">
        <v>21</v>
      </c>
      <c r="E1170">
        <v>1978.9450997849999</v>
      </c>
      <c r="F1170">
        <v>217.81</v>
      </c>
      <c r="G1170">
        <v>-69.190816758843397</v>
      </c>
      <c r="H1170">
        <v>-4.6120365780207999</v>
      </c>
      <c r="I1170">
        <v>-44.423726523402301</v>
      </c>
      <c r="J1170">
        <v>-0.127590578126455</v>
      </c>
      <c r="K1170">
        <v>236.73638018481901</v>
      </c>
      <c r="M1170">
        <v>27.0549545052416</v>
      </c>
      <c r="N1170">
        <v>0.75118872035511397</v>
      </c>
      <c r="O1170">
        <v>94.527340342500295</v>
      </c>
      <c r="P1170">
        <v>6.24878048780488</v>
      </c>
    </row>
    <row r="1171" spans="1:17" hidden="1" x14ac:dyDescent="0.3">
      <c r="A1171" t="s">
        <v>2500</v>
      </c>
      <c r="B1171" t="s">
        <v>2501</v>
      </c>
      <c r="C1171" t="s">
        <v>3144</v>
      </c>
      <c r="D1171" t="s">
        <v>271</v>
      </c>
      <c r="E1171">
        <v>1969.28</v>
      </c>
      <c r="F1171">
        <v>615.4</v>
      </c>
      <c r="G1171">
        <v>69.144259744767098</v>
      </c>
      <c r="H1171">
        <v>13.1933713146041</v>
      </c>
      <c r="I1171">
        <v>-1.1027654381091101</v>
      </c>
      <c r="J1171">
        <v>26.812818417983099</v>
      </c>
      <c r="K1171">
        <v>574.59908580211095</v>
      </c>
      <c r="L1171">
        <v>507.99886423512402</v>
      </c>
      <c r="M1171">
        <v>65.479290929059502</v>
      </c>
      <c r="N1171">
        <v>3.5860804596156499</v>
      </c>
      <c r="O1171">
        <v>6.5973350666233399</v>
      </c>
      <c r="P1171">
        <v>115.25008744316099</v>
      </c>
      <c r="Q1171">
        <v>0.14939475905927299</v>
      </c>
    </row>
    <row r="1172" spans="1:17" hidden="1" x14ac:dyDescent="0.3">
      <c r="A1172" t="s">
        <v>2502</v>
      </c>
      <c r="B1172" t="s">
        <v>2503</v>
      </c>
      <c r="C1172" t="s">
        <v>3144</v>
      </c>
      <c r="D1172" t="s">
        <v>1361</v>
      </c>
      <c r="E1172">
        <v>1964.4920622249999</v>
      </c>
      <c r="F1172">
        <v>758.45</v>
      </c>
      <c r="G1172">
        <v>-15.1358252294638</v>
      </c>
      <c r="H1172">
        <v>0.30202181631820302</v>
      </c>
      <c r="I1172">
        <v>26.508606090512501</v>
      </c>
      <c r="J1172">
        <v>4.0190859450054397</v>
      </c>
      <c r="K1172">
        <v>797.00829657621205</v>
      </c>
      <c r="L1172">
        <v>721.62199213250301</v>
      </c>
      <c r="M1172">
        <v>41.394760788691997</v>
      </c>
      <c r="N1172">
        <v>0.47487550105061599</v>
      </c>
      <c r="O1172">
        <v>31.650075812512299</v>
      </c>
      <c r="P1172">
        <v>67.984496124030997</v>
      </c>
      <c r="Q1172">
        <v>-3.4608623694817001E-2</v>
      </c>
    </row>
    <row r="1173" spans="1:17" hidden="1" x14ac:dyDescent="0.3">
      <c r="A1173" t="s">
        <v>2504</v>
      </c>
      <c r="B1173" t="s">
        <v>2505</v>
      </c>
      <c r="C1173" t="s">
        <v>3144</v>
      </c>
      <c r="D1173" t="s">
        <v>436</v>
      </c>
      <c r="E1173">
        <v>1963.3721969639901</v>
      </c>
      <c r="F1173">
        <v>130.44</v>
      </c>
      <c r="G1173">
        <v>93.134988973285402</v>
      </c>
      <c r="H1173">
        <v>-8.5055178662214903</v>
      </c>
      <c r="I1173">
        <v>17.0929010235328</v>
      </c>
      <c r="J1173">
        <v>2.3209537641714402</v>
      </c>
      <c r="K1173">
        <v>136.19253520153299</v>
      </c>
      <c r="L1173">
        <v>114.996915261746</v>
      </c>
      <c r="M1173">
        <v>33.050817667168999</v>
      </c>
      <c r="N1173">
        <v>0.24040251804653601</v>
      </c>
      <c r="O1173">
        <v>26.034958601655902</v>
      </c>
      <c r="P1173">
        <v>134.393530997304</v>
      </c>
      <c r="Q1173">
        <v>0.102297669918158</v>
      </c>
    </row>
    <row r="1174" spans="1:17" hidden="1" x14ac:dyDescent="0.3">
      <c r="A1174" t="s">
        <v>2506</v>
      </c>
      <c r="B1174" t="s">
        <v>2507</v>
      </c>
      <c r="C1174" t="s">
        <v>3144</v>
      </c>
      <c r="D1174" t="s">
        <v>766</v>
      </c>
      <c r="E1174">
        <v>1962.102771075</v>
      </c>
      <c r="F1174">
        <v>759.75</v>
      </c>
      <c r="G1174">
        <v>12.699705982367099</v>
      </c>
      <c r="H1174">
        <v>-10.820733168028401</v>
      </c>
      <c r="I1174">
        <v>-36.151752696432801</v>
      </c>
      <c r="J1174">
        <v>2.74915718129383</v>
      </c>
      <c r="K1174">
        <v>819.61960040164502</v>
      </c>
      <c r="L1174">
        <v>807.19123907423295</v>
      </c>
      <c r="M1174">
        <v>25.952468629623599</v>
      </c>
      <c r="N1174">
        <v>0.65127726102271299</v>
      </c>
      <c r="O1174">
        <v>71.108917407041702</v>
      </c>
      <c r="P1174">
        <v>50.744047619047599</v>
      </c>
      <c r="Q1174">
        <v>0.17967270009575101</v>
      </c>
    </row>
    <row r="1175" spans="1:17" hidden="1" x14ac:dyDescent="0.3">
      <c r="A1175" t="s">
        <v>2508</v>
      </c>
      <c r="B1175" t="s">
        <v>2509</v>
      </c>
      <c r="C1175" t="s">
        <v>3144</v>
      </c>
      <c r="D1175" t="s">
        <v>190</v>
      </c>
      <c r="E1175">
        <v>1958.94284025</v>
      </c>
      <c r="F1175">
        <v>317.35000000000002</v>
      </c>
      <c r="G1175">
        <v>24.392952528237998</v>
      </c>
      <c r="H1175">
        <v>-3.4360734217770301</v>
      </c>
      <c r="I1175">
        <v>4.1287300789697801</v>
      </c>
      <c r="J1175">
        <v>-0.20315986267869501</v>
      </c>
      <c r="K1175">
        <v>338.77533853582798</v>
      </c>
      <c r="L1175">
        <v>304.014378250807</v>
      </c>
      <c r="M1175">
        <v>23.134895913119099</v>
      </c>
      <c r="N1175">
        <v>0.22568254436169799</v>
      </c>
      <c r="O1175">
        <v>24.720340318260501</v>
      </c>
      <c r="P1175">
        <v>66.1431338673368</v>
      </c>
      <c r="Q1175">
        <v>0.154483540168947</v>
      </c>
    </row>
    <row r="1176" spans="1:17" hidden="1" x14ac:dyDescent="0.3">
      <c r="A1176" t="s">
        <v>2510</v>
      </c>
      <c r="B1176" t="s">
        <v>2511</v>
      </c>
      <c r="C1176" t="s">
        <v>3144</v>
      </c>
      <c r="D1176" t="s">
        <v>485</v>
      </c>
      <c r="E1176">
        <v>1955.24319375</v>
      </c>
      <c r="F1176">
        <v>1013.25</v>
      </c>
      <c r="G1176">
        <v>349.58477776300401</v>
      </c>
      <c r="H1176">
        <v>8.2500593183045297</v>
      </c>
      <c r="I1176">
        <v>55.878872138772202</v>
      </c>
      <c r="J1176">
        <v>10.0870016358719</v>
      </c>
      <c r="K1176">
        <v>921.62477935846903</v>
      </c>
      <c r="L1176">
        <v>665.59278174126098</v>
      </c>
      <c r="M1176">
        <v>62.039491694878798</v>
      </c>
      <c r="N1176">
        <v>0.90165097304233299</v>
      </c>
      <c r="O1176">
        <v>19.9210461386627</v>
      </c>
      <c r="P1176">
        <v>378.286523483596</v>
      </c>
      <c r="Q1176">
        <v>0.20976770326549701</v>
      </c>
    </row>
    <row r="1177" spans="1:17" hidden="1" x14ac:dyDescent="0.3">
      <c r="A1177" t="s">
        <v>2512</v>
      </c>
      <c r="B1177" t="s">
        <v>2513</v>
      </c>
      <c r="C1177" t="s">
        <v>3144</v>
      </c>
      <c r="D1177" t="s">
        <v>276</v>
      </c>
      <c r="E1177">
        <v>1950.4441296699999</v>
      </c>
      <c r="F1177">
        <v>55.63</v>
      </c>
      <c r="G1177">
        <v>-38.629118765458898</v>
      </c>
      <c r="H1177">
        <v>-5.2587823805888601</v>
      </c>
      <c r="I1177">
        <v>-10.375258674141399</v>
      </c>
      <c r="J1177">
        <v>1.8960170333581601</v>
      </c>
      <c r="K1177">
        <v>58.786030378531699</v>
      </c>
      <c r="L1177">
        <v>59.439937552480799</v>
      </c>
      <c r="M1177">
        <v>40.225541161397402</v>
      </c>
      <c r="N1177">
        <v>0.47993671376041003</v>
      </c>
      <c r="O1177">
        <v>51.989636030049198</v>
      </c>
      <c r="P1177">
        <v>47.399909895009102</v>
      </c>
    </row>
    <row r="1178" spans="1:17" hidden="1" x14ac:dyDescent="0.3">
      <c r="A1178" t="s">
        <v>2514</v>
      </c>
      <c r="B1178" t="s">
        <v>2515</v>
      </c>
      <c r="C1178" t="s">
        <v>3144</v>
      </c>
      <c r="D1178" t="s">
        <v>406</v>
      </c>
      <c r="E1178">
        <v>1943.7432504999999</v>
      </c>
      <c r="F1178">
        <v>1546.25</v>
      </c>
      <c r="G1178">
        <v>48.366676838812403</v>
      </c>
      <c r="H1178">
        <v>1.39098948263227</v>
      </c>
      <c r="I1178">
        <v>72.112171148674193</v>
      </c>
      <c r="J1178">
        <v>3.4569087350360901</v>
      </c>
      <c r="K1178">
        <v>1461.6065048454</v>
      </c>
      <c r="L1178">
        <v>1184.3337990017601</v>
      </c>
      <c r="M1178">
        <v>53.239715855375103</v>
      </c>
      <c r="N1178">
        <v>0.30597511734635102</v>
      </c>
      <c r="O1178">
        <v>6.70654810024251</v>
      </c>
      <c r="P1178">
        <v>120.95598742497801</v>
      </c>
      <c r="Q1178">
        <v>3.1327897784815997E-2</v>
      </c>
    </row>
    <row r="1179" spans="1:17" hidden="1" x14ac:dyDescent="0.3">
      <c r="A1179" t="s">
        <v>2516</v>
      </c>
      <c r="B1179" t="s">
        <v>2517</v>
      </c>
      <c r="C1179" t="s">
        <v>3144</v>
      </c>
      <c r="D1179" t="s">
        <v>2518</v>
      </c>
      <c r="E1179">
        <v>1937.680387165</v>
      </c>
      <c r="F1179">
        <v>1794.05</v>
      </c>
      <c r="G1179">
        <v>307.51124319131202</v>
      </c>
      <c r="H1179">
        <v>-3.07820757184292</v>
      </c>
      <c r="I1179">
        <v>22.770678562962502</v>
      </c>
      <c r="J1179">
        <v>2.6989942719725901</v>
      </c>
      <c r="K1179">
        <v>1873.9128404210601</v>
      </c>
      <c r="L1179">
        <v>1515.90150950874</v>
      </c>
      <c r="M1179">
        <v>37.322347909677802</v>
      </c>
      <c r="N1179">
        <v>0.481188617021436</v>
      </c>
      <c r="O1179">
        <v>25.971962877288799</v>
      </c>
      <c r="P1179">
        <v>409.31156848828903</v>
      </c>
      <c r="Q1179">
        <v>0.23913984882314401</v>
      </c>
    </row>
    <row r="1180" spans="1:17" hidden="1" x14ac:dyDescent="0.3">
      <c r="A1180" t="s">
        <v>2519</v>
      </c>
      <c r="B1180" t="s">
        <v>2520</v>
      </c>
      <c r="C1180" t="s">
        <v>3144</v>
      </c>
      <c r="D1180" t="s">
        <v>398</v>
      </c>
      <c r="E1180">
        <v>1919.075004</v>
      </c>
      <c r="F1180">
        <v>854.7</v>
      </c>
      <c r="G1180">
        <v>123.42214808471699</v>
      </c>
      <c r="H1180">
        <v>-4.9306089409027098</v>
      </c>
      <c r="I1180">
        <v>5.1346109208119302</v>
      </c>
      <c r="J1180">
        <v>-1.2083894049356101</v>
      </c>
      <c r="K1180">
        <v>879.28749738586203</v>
      </c>
      <c r="L1180">
        <v>723.23956314409395</v>
      </c>
      <c r="M1180">
        <v>22.924385387737399</v>
      </c>
      <c r="N1180">
        <v>0.306350284091297</v>
      </c>
      <c r="O1180">
        <v>21.095121095121002</v>
      </c>
      <c r="P1180">
        <v>184.9</v>
      </c>
      <c r="Q1180">
        <v>0.15694029349871599</v>
      </c>
    </row>
    <row r="1181" spans="1:17" hidden="1" x14ac:dyDescent="0.3">
      <c r="A1181" t="s">
        <v>2521</v>
      </c>
      <c r="B1181" t="s">
        <v>2522</v>
      </c>
      <c r="C1181" t="s">
        <v>3144</v>
      </c>
      <c r="D1181" t="s">
        <v>325</v>
      </c>
      <c r="E1181">
        <v>1913.9692600000001</v>
      </c>
      <c r="F1181">
        <v>1428.25</v>
      </c>
      <c r="G1181">
        <v>402.74011474452402</v>
      </c>
      <c r="H1181">
        <v>0.22509873939511299</v>
      </c>
      <c r="I1181">
        <v>62.522647658968701</v>
      </c>
      <c r="J1181">
        <v>-2.9756555098587101</v>
      </c>
      <c r="K1181">
        <v>1369.6780027651801</v>
      </c>
      <c r="L1181">
        <v>984.02006000979998</v>
      </c>
      <c r="M1181">
        <v>49.548127688237102</v>
      </c>
      <c r="N1181">
        <v>1.0742723217777099</v>
      </c>
      <c r="O1181">
        <v>13.4185191668125</v>
      </c>
      <c r="P1181">
        <v>447.222222222222</v>
      </c>
      <c r="Q1181">
        <v>0.207515428810297</v>
      </c>
    </row>
    <row r="1182" spans="1:17" hidden="1" x14ac:dyDescent="0.3">
      <c r="A1182" t="s">
        <v>2523</v>
      </c>
      <c r="B1182" t="s">
        <v>2524</v>
      </c>
      <c r="C1182" t="s">
        <v>3144</v>
      </c>
      <c r="D1182" t="s">
        <v>190</v>
      </c>
      <c r="E1182">
        <v>1911.62488248</v>
      </c>
      <c r="F1182">
        <v>803.7</v>
      </c>
      <c r="G1182">
        <v>139.46642244757601</v>
      </c>
      <c r="H1182">
        <v>-42.893973403753797</v>
      </c>
      <c r="I1182">
        <v>77.072412004682803</v>
      </c>
      <c r="J1182">
        <v>3.1336993534220898</v>
      </c>
      <c r="K1182">
        <v>757.58303179846598</v>
      </c>
      <c r="L1182">
        <v>530.09099534958398</v>
      </c>
      <c r="M1182">
        <v>33.042616403869502</v>
      </c>
      <c r="N1182">
        <v>0.57654500841413803</v>
      </c>
      <c r="O1182">
        <v>29.395296752519499</v>
      </c>
      <c r="P1182">
        <v>184.72234523071401</v>
      </c>
      <c r="Q1182">
        <v>0.20302579189683401</v>
      </c>
    </row>
    <row r="1183" spans="1:17" hidden="1" x14ac:dyDescent="0.3">
      <c r="A1183" t="s">
        <v>2525</v>
      </c>
      <c r="B1183" t="s">
        <v>2526</v>
      </c>
      <c r="C1183" t="s">
        <v>3144</v>
      </c>
      <c r="D1183" t="s">
        <v>190</v>
      </c>
      <c r="E1183">
        <v>1910.635254</v>
      </c>
      <c r="F1183">
        <v>445.05</v>
      </c>
      <c r="G1183">
        <v>-31.719832449726901</v>
      </c>
      <c r="H1183">
        <v>3.2846207498012099</v>
      </c>
      <c r="I1183">
        <v>-4.5941461898994103</v>
      </c>
      <c r="J1183">
        <v>2.8399403317762202</v>
      </c>
      <c r="K1183">
        <v>434.16993822386399</v>
      </c>
      <c r="L1183">
        <v>424.97378459473902</v>
      </c>
      <c r="M1183">
        <v>48.7526809602047</v>
      </c>
      <c r="N1183">
        <v>1.85892305759353</v>
      </c>
      <c r="O1183">
        <v>16.616110549376401</v>
      </c>
      <c r="P1183">
        <v>24.594064949608001</v>
      </c>
      <c r="Q1183">
        <v>-3.6146410774951003E-2</v>
      </c>
    </row>
    <row r="1184" spans="1:17" hidden="1" x14ac:dyDescent="0.3">
      <c r="A1184" t="s">
        <v>2527</v>
      </c>
      <c r="B1184" t="s">
        <v>2528</v>
      </c>
      <c r="C1184" t="s">
        <v>3144</v>
      </c>
      <c r="D1184" t="s">
        <v>1684</v>
      </c>
      <c r="E1184">
        <v>1906.0882018</v>
      </c>
      <c r="F1184">
        <v>65.88</v>
      </c>
      <c r="G1184">
        <v>2.4027318913481901</v>
      </c>
      <c r="H1184">
        <v>7.1759686880091804</v>
      </c>
      <c r="I1184">
        <v>-3.0150619621987902</v>
      </c>
      <c r="J1184">
        <v>4.6144503985958201</v>
      </c>
      <c r="K1184">
        <v>63.4139932332086</v>
      </c>
      <c r="L1184">
        <v>60.311826838649601</v>
      </c>
      <c r="M1184">
        <v>59.453032016997597</v>
      </c>
      <c r="N1184">
        <v>0.963190321082669</v>
      </c>
      <c r="O1184">
        <v>2.5349119611414599</v>
      </c>
      <c r="P1184">
        <v>33.090909090909001</v>
      </c>
      <c r="Q1184">
        <v>-2.8326200589973E-2</v>
      </c>
    </row>
    <row r="1185" spans="1:17" hidden="1" x14ac:dyDescent="0.3">
      <c r="A1185" t="s">
        <v>2529</v>
      </c>
      <c r="B1185" t="s">
        <v>2530</v>
      </c>
      <c r="C1185" t="s">
        <v>3144</v>
      </c>
      <c r="D1185" t="s">
        <v>1684</v>
      </c>
      <c r="E1185">
        <v>1905.052968</v>
      </c>
      <c r="F1185">
        <v>65.94</v>
      </c>
      <c r="G1185">
        <v>4.1346765195368196</v>
      </c>
      <c r="H1185">
        <v>6.9514580576206901</v>
      </c>
      <c r="I1185">
        <v>-2.7031988738328501</v>
      </c>
      <c r="J1185">
        <v>4.6903758201787999</v>
      </c>
      <c r="K1185">
        <v>63.402034651393002</v>
      </c>
      <c r="L1185">
        <v>60.288654677342102</v>
      </c>
      <c r="M1185">
        <v>55.931821315525497</v>
      </c>
      <c r="N1185">
        <v>1.0677835827365101</v>
      </c>
      <c r="O1185">
        <v>4.3372763117986102</v>
      </c>
      <c r="P1185">
        <v>33.997155049786599</v>
      </c>
      <c r="Q1185">
        <v>-2.9924776916618E-2</v>
      </c>
    </row>
    <row r="1186" spans="1:17" hidden="1" x14ac:dyDescent="0.3">
      <c r="A1186" t="s">
        <v>2531</v>
      </c>
      <c r="B1186" t="s">
        <v>2532</v>
      </c>
      <c r="C1186" t="s">
        <v>3144</v>
      </c>
      <c r="D1186" t="s">
        <v>745</v>
      </c>
      <c r="E1186">
        <v>1901.11000107</v>
      </c>
      <c r="F1186">
        <v>803.2</v>
      </c>
      <c r="G1186">
        <v>41.111569571485902</v>
      </c>
      <c r="H1186">
        <v>2.1129373395357098</v>
      </c>
      <c r="I1186">
        <v>10.2879921282452</v>
      </c>
      <c r="J1186">
        <v>2.8002409602030101</v>
      </c>
      <c r="K1186">
        <v>794.59107759506696</v>
      </c>
      <c r="L1186">
        <v>703.93461121521602</v>
      </c>
      <c r="M1186">
        <v>43.078312623575101</v>
      </c>
      <c r="N1186">
        <v>1.0868755277281099</v>
      </c>
      <c r="O1186">
        <v>3.3366533864541599</v>
      </c>
      <c r="P1186">
        <v>81.084432420245705</v>
      </c>
      <c r="Q1186">
        <v>-3.6227040049000002E-5</v>
      </c>
    </row>
    <row r="1187" spans="1:17" hidden="1" x14ac:dyDescent="0.3">
      <c r="A1187" t="s">
        <v>2533</v>
      </c>
      <c r="B1187" t="s">
        <v>2534</v>
      </c>
      <c r="C1187" t="s">
        <v>3144</v>
      </c>
      <c r="D1187" t="s">
        <v>1971</v>
      </c>
      <c r="E1187">
        <v>1892.19061435</v>
      </c>
      <c r="F1187">
        <v>168.25</v>
      </c>
      <c r="G1187">
        <v>-35.333266253333399</v>
      </c>
      <c r="H1187">
        <v>4.0699871842835602</v>
      </c>
      <c r="I1187">
        <v>-16.181233220982101</v>
      </c>
      <c r="J1187">
        <v>4.1727714220035796</v>
      </c>
      <c r="K1187">
        <v>167.69789510967399</v>
      </c>
      <c r="L1187">
        <v>169.60103754713799</v>
      </c>
      <c r="M1187">
        <v>50.492201486151103</v>
      </c>
      <c r="N1187">
        <v>1.5245415802481801</v>
      </c>
      <c r="O1187">
        <v>29.450222882615101</v>
      </c>
      <c r="P1187">
        <v>13.529014844804299</v>
      </c>
      <c r="Q1187">
        <v>-9.2201180843781996E-2</v>
      </c>
    </row>
    <row r="1188" spans="1:17" hidden="1" x14ac:dyDescent="0.3">
      <c r="A1188" t="s">
        <v>2535</v>
      </c>
      <c r="B1188" t="s">
        <v>2536</v>
      </c>
      <c r="C1188" t="s">
        <v>3144</v>
      </c>
      <c r="D1188" t="s">
        <v>161</v>
      </c>
      <c r="E1188">
        <v>1887.0146999999999</v>
      </c>
      <c r="F1188">
        <v>1776.85</v>
      </c>
      <c r="G1188">
        <v>282.13062422160402</v>
      </c>
      <c r="H1188">
        <v>-6.7888402962479004</v>
      </c>
      <c r="I1188">
        <v>36.023110720158002</v>
      </c>
      <c r="J1188">
        <v>0.64235236210225</v>
      </c>
      <c r="K1188">
        <v>1913.4491815260401</v>
      </c>
      <c r="L1188">
        <v>1503.97750227398</v>
      </c>
      <c r="M1188">
        <v>31.438534730682399</v>
      </c>
      <c r="N1188">
        <v>0.79357348165782304</v>
      </c>
      <c r="O1188">
        <v>32.014520077665502</v>
      </c>
      <c r="P1188">
        <v>310.83236994219601</v>
      </c>
      <c r="Q1188">
        <v>0.17159877683591701</v>
      </c>
    </row>
    <row r="1189" spans="1:17" hidden="1" x14ac:dyDescent="0.3">
      <c r="A1189" t="s">
        <v>2537</v>
      </c>
      <c r="B1189" t="s">
        <v>2538</v>
      </c>
      <c r="C1189" t="s">
        <v>3144</v>
      </c>
      <c r="D1189" t="s">
        <v>524</v>
      </c>
      <c r="E1189">
        <v>1881.62291712</v>
      </c>
      <c r="F1189">
        <v>307.2</v>
      </c>
      <c r="G1189">
        <v>56.525869594451599</v>
      </c>
      <c r="H1189">
        <v>42.228055173823599</v>
      </c>
      <c r="I1189">
        <v>103.19700354061</v>
      </c>
      <c r="J1189">
        <v>23.021181392645399</v>
      </c>
      <c r="K1189">
        <v>247.534595641604</v>
      </c>
      <c r="L1189">
        <v>180.93657921701501</v>
      </c>
      <c r="M1189">
        <v>53.435773139585898</v>
      </c>
      <c r="N1189">
        <v>0.927817008304053</v>
      </c>
      <c r="O1189">
        <v>19.5540364583333</v>
      </c>
      <c r="P1189">
        <v>173.43124165553999</v>
      </c>
      <c r="Q1189">
        <v>1.2359414576749999E-2</v>
      </c>
    </row>
    <row r="1190" spans="1:17" hidden="1" x14ac:dyDescent="0.3">
      <c r="A1190" t="s">
        <v>2539</v>
      </c>
      <c r="B1190" t="s">
        <v>2540</v>
      </c>
      <c r="C1190" t="s">
        <v>3144</v>
      </c>
      <c r="D1190" t="s">
        <v>562</v>
      </c>
      <c r="E1190">
        <v>1877.0727636900001</v>
      </c>
      <c r="F1190">
        <v>373.95</v>
      </c>
      <c r="G1190">
        <v>-19.614814565399499</v>
      </c>
      <c r="H1190">
        <v>-36.314743765970498</v>
      </c>
      <c r="I1190">
        <v>7.8182680014042196</v>
      </c>
      <c r="J1190">
        <v>4.4339681196412002</v>
      </c>
      <c r="K1190">
        <v>467.67339641680098</v>
      </c>
      <c r="L1190">
        <v>427.75617151298599</v>
      </c>
      <c r="M1190">
        <v>35.503224778181398</v>
      </c>
      <c r="N1190">
        <v>0.59185235027904404</v>
      </c>
      <c r="O1190">
        <v>67.134643668939702</v>
      </c>
      <c r="P1190">
        <v>43.826923076923002</v>
      </c>
    </row>
    <row r="1191" spans="1:17" hidden="1" x14ac:dyDescent="0.3">
      <c r="A1191" t="s">
        <v>2541</v>
      </c>
      <c r="B1191" t="s">
        <v>2542</v>
      </c>
      <c r="C1191" t="s">
        <v>3144</v>
      </c>
      <c r="D1191" t="s">
        <v>292</v>
      </c>
      <c r="E1191">
        <v>1871.6396257500001</v>
      </c>
      <c r="F1191">
        <v>298.5</v>
      </c>
      <c r="G1191">
        <v>-2.3525393713857401</v>
      </c>
      <c r="H1191">
        <v>-7.1330431187467296</v>
      </c>
      <c r="I1191">
        <v>-33.752013669010701</v>
      </c>
      <c r="J1191">
        <v>1.5107060567372801</v>
      </c>
      <c r="K1191">
        <v>319.54768554705498</v>
      </c>
      <c r="L1191">
        <v>314.31485880998099</v>
      </c>
      <c r="M1191">
        <v>24.1246649382953</v>
      </c>
      <c r="N1191">
        <v>0.45910835382391801</v>
      </c>
      <c r="O1191">
        <v>41.591289782244502</v>
      </c>
      <c r="P1191">
        <v>40.338504936530299</v>
      </c>
      <c r="Q1191">
        <v>8.1435457585420007E-2</v>
      </c>
    </row>
    <row r="1192" spans="1:17" hidden="1" x14ac:dyDescent="0.3">
      <c r="A1192" t="s">
        <v>2543</v>
      </c>
      <c r="B1192" t="s">
        <v>2544</v>
      </c>
      <c r="C1192" t="s">
        <v>3144</v>
      </c>
      <c r="D1192" t="s">
        <v>543</v>
      </c>
      <c r="E1192">
        <v>1870.064159064</v>
      </c>
      <c r="F1192">
        <v>186.44</v>
      </c>
      <c r="G1192">
        <v>8.3864895735255391</v>
      </c>
      <c r="H1192">
        <v>-7.4746836469630802</v>
      </c>
      <c r="I1192">
        <v>33.929401892705798</v>
      </c>
      <c r="J1192">
        <v>-1.97598794662016</v>
      </c>
      <c r="K1192">
        <v>192.69725273462399</v>
      </c>
      <c r="L1192">
        <v>161.20441724312801</v>
      </c>
      <c r="M1192">
        <v>18.639248838405699</v>
      </c>
      <c r="N1192">
        <v>0.86411191551111299</v>
      </c>
      <c r="O1192">
        <v>23.8414503325466</v>
      </c>
      <c r="P1192">
        <v>70.109489051094798</v>
      </c>
      <c r="Q1192">
        <v>0.109832713302651</v>
      </c>
    </row>
    <row r="1193" spans="1:17" hidden="1" x14ac:dyDescent="0.3">
      <c r="A1193" t="s">
        <v>2545</v>
      </c>
      <c r="B1193" t="s">
        <v>2546</v>
      </c>
      <c r="C1193" t="s">
        <v>3144</v>
      </c>
      <c r="D1193" t="s">
        <v>143</v>
      </c>
      <c r="E1193">
        <v>1865.0263395720001</v>
      </c>
      <c r="F1193">
        <v>109.7</v>
      </c>
      <c r="G1193">
        <v>-6.2975741819499796E-3</v>
      </c>
      <c r="H1193">
        <v>-10.164568045432899</v>
      </c>
      <c r="I1193">
        <v>-31.668467283092401</v>
      </c>
      <c r="J1193">
        <v>1.39422225907305</v>
      </c>
      <c r="K1193">
        <v>120.416963586002</v>
      </c>
      <c r="L1193">
        <v>124.84534913594599</v>
      </c>
      <c r="M1193">
        <v>22.886646675498099</v>
      </c>
      <c r="N1193">
        <v>0.47468218100793202</v>
      </c>
      <c r="O1193">
        <v>150.13673655423801</v>
      </c>
      <c r="P1193">
        <v>35.935563816604699</v>
      </c>
    </row>
    <row r="1194" spans="1:17" hidden="1" x14ac:dyDescent="0.3">
      <c r="A1194" t="s">
        <v>2547</v>
      </c>
      <c r="B1194" t="s">
        <v>2548</v>
      </c>
      <c r="C1194" t="s">
        <v>3144</v>
      </c>
      <c r="D1194" t="s">
        <v>190</v>
      </c>
      <c r="E1194">
        <v>1851.556668945</v>
      </c>
      <c r="F1194">
        <v>1138.3499999999999</v>
      </c>
      <c r="G1194">
        <v>3.0669775112634299</v>
      </c>
      <c r="H1194">
        <v>-4.9944046487829699</v>
      </c>
      <c r="I1194">
        <v>42.966855816483303</v>
      </c>
      <c r="J1194">
        <v>-3.3704420621029798</v>
      </c>
      <c r="K1194">
        <v>1120.5191334546</v>
      </c>
      <c r="L1194">
        <v>923.29457312264606</v>
      </c>
      <c r="M1194">
        <v>37.464610383798899</v>
      </c>
      <c r="N1194">
        <v>0.17396336452960401</v>
      </c>
      <c r="O1194">
        <v>34.317213510783098</v>
      </c>
      <c r="P1194">
        <v>80.404120443739998</v>
      </c>
      <c r="Q1194">
        <v>0.102576956304571</v>
      </c>
    </row>
    <row r="1195" spans="1:17" hidden="1" x14ac:dyDescent="0.3">
      <c r="A1195" t="s">
        <v>2549</v>
      </c>
      <c r="B1195" t="s">
        <v>2550</v>
      </c>
      <c r="C1195" t="s">
        <v>3144</v>
      </c>
      <c r="D1195" t="s">
        <v>51</v>
      </c>
      <c r="E1195">
        <v>1847.4829908449999</v>
      </c>
      <c r="F1195">
        <v>883.95</v>
      </c>
      <c r="G1195">
        <v>112.45225782599</v>
      </c>
      <c r="H1195">
        <v>5.2576161826127903</v>
      </c>
      <c r="I1195">
        <v>49.162862447859197</v>
      </c>
      <c r="J1195">
        <v>7.2206416044605302</v>
      </c>
      <c r="K1195">
        <v>829.24551156653104</v>
      </c>
      <c r="L1195">
        <v>657.48825617585101</v>
      </c>
      <c r="M1195">
        <v>62.138015408708</v>
      </c>
      <c r="N1195">
        <v>0.50868874313631396</v>
      </c>
      <c r="O1195">
        <v>7.7097120877877598</v>
      </c>
      <c r="P1195">
        <v>183.68100128369699</v>
      </c>
      <c r="Q1195">
        <v>9.5410195515054003E-2</v>
      </c>
    </row>
    <row r="1196" spans="1:17" hidden="1" x14ac:dyDescent="0.3">
      <c r="A1196" t="s">
        <v>2551</v>
      </c>
      <c r="B1196" t="s">
        <v>2552</v>
      </c>
      <c r="C1196" t="s">
        <v>3144</v>
      </c>
      <c r="D1196" t="s">
        <v>406</v>
      </c>
      <c r="E1196">
        <v>1846.82156938499</v>
      </c>
      <c r="F1196">
        <v>461.55</v>
      </c>
      <c r="G1196">
        <v>1.3306532088345899</v>
      </c>
      <c r="H1196">
        <v>-3.39591277920676</v>
      </c>
      <c r="I1196">
        <v>31.152466578243999</v>
      </c>
      <c r="J1196">
        <v>3.5447931145482201</v>
      </c>
      <c r="K1196">
        <v>457.91617283756398</v>
      </c>
      <c r="L1196">
        <v>396.75651121174701</v>
      </c>
      <c r="M1196">
        <v>33.602226215452802</v>
      </c>
      <c r="N1196">
        <v>0.34725622509264897</v>
      </c>
      <c r="O1196">
        <v>15.209619759505999</v>
      </c>
      <c r="P1196">
        <v>64.604136947218194</v>
      </c>
      <c r="Q1196">
        <v>-7.9534468185224E-2</v>
      </c>
    </row>
    <row r="1197" spans="1:17" hidden="1" x14ac:dyDescent="0.3">
      <c r="A1197" t="s">
        <v>2553</v>
      </c>
      <c r="B1197" t="s">
        <v>2554</v>
      </c>
      <c r="C1197" t="s">
        <v>3144</v>
      </c>
      <c r="D1197" t="s">
        <v>436</v>
      </c>
      <c r="E1197">
        <v>1844.00649</v>
      </c>
      <c r="F1197">
        <v>3090.6</v>
      </c>
      <c r="G1197">
        <v>173.24735300443299</v>
      </c>
      <c r="H1197">
        <v>-5.8684990395279204</v>
      </c>
      <c r="I1197">
        <v>74.012090579900104</v>
      </c>
      <c r="J1197">
        <v>10.3084255491598</v>
      </c>
      <c r="K1197">
        <v>3143.0938817864899</v>
      </c>
      <c r="L1197">
        <v>2522.0646897668898</v>
      </c>
      <c r="M1197">
        <v>56.311118858675599</v>
      </c>
      <c r="N1197">
        <v>1.0523986442037201</v>
      </c>
      <c r="O1197">
        <v>32.183071248301303</v>
      </c>
      <c r="P1197">
        <v>212.49747219413501</v>
      </c>
      <c r="Q1197">
        <v>0.114364067610649</v>
      </c>
    </row>
    <row r="1198" spans="1:17" hidden="1" x14ac:dyDescent="0.3">
      <c r="A1198" t="s">
        <v>2555</v>
      </c>
      <c r="B1198" t="s">
        <v>2556</v>
      </c>
      <c r="C1198" t="s">
        <v>3144</v>
      </c>
      <c r="D1198" t="s">
        <v>57</v>
      </c>
      <c r="E1198">
        <v>1842.4099988799901</v>
      </c>
      <c r="F1198">
        <v>18.920000000000002</v>
      </c>
      <c r="G1198">
        <v>-15.408332546939301</v>
      </c>
      <c r="H1198">
        <v>5.9048851838874397</v>
      </c>
      <c r="I1198">
        <v>-8.83338890275704</v>
      </c>
      <c r="J1198">
        <v>-4.8524835376490598</v>
      </c>
      <c r="K1198">
        <v>19.2614132995948</v>
      </c>
      <c r="L1198">
        <v>18.604060277336298</v>
      </c>
      <c r="M1198">
        <v>43.515293489800698</v>
      </c>
      <c r="N1198">
        <v>1.1376839895622299</v>
      </c>
      <c r="O1198">
        <v>48.2558139534883</v>
      </c>
      <c r="P1198">
        <v>35.142857142857103</v>
      </c>
      <c r="Q1198">
        <v>2.1768149960589001E-2</v>
      </c>
    </row>
    <row r="1199" spans="1:17" hidden="1" x14ac:dyDescent="0.3">
      <c r="A1199" t="s">
        <v>2557</v>
      </c>
      <c r="B1199" t="s">
        <v>2558</v>
      </c>
      <c r="C1199" t="s">
        <v>3144</v>
      </c>
      <c r="D1199" t="s">
        <v>2559</v>
      </c>
      <c r="E1199">
        <v>1833.3077350000001</v>
      </c>
      <c r="F1199">
        <v>1697.35</v>
      </c>
      <c r="G1199">
        <v>-12.9325543008874</v>
      </c>
      <c r="H1199">
        <v>19.486606990594002</v>
      </c>
      <c r="I1199">
        <v>9.2288352440440207</v>
      </c>
      <c r="J1199">
        <v>0.44210181802131998</v>
      </c>
      <c r="K1199">
        <v>1543.2660570184901</v>
      </c>
      <c r="L1199">
        <v>1408.7777540438101</v>
      </c>
      <c r="M1199">
        <v>45.746722200847401</v>
      </c>
      <c r="N1199">
        <v>0.71467279743821299</v>
      </c>
      <c r="O1199">
        <v>10.7019766105988</v>
      </c>
      <c r="P1199">
        <v>68.890547263681498</v>
      </c>
      <c r="Q1199">
        <v>0.24506772000569799</v>
      </c>
    </row>
    <row r="1200" spans="1:17" hidden="1" x14ac:dyDescent="0.3">
      <c r="A1200" t="s">
        <v>2560</v>
      </c>
      <c r="B1200" t="s">
        <v>2561</v>
      </c>
      <c r="C1200" t="s">
        <v>3144</v>
      </c>
      <c r="D1200" t="s">
        <v>48</v>
      </c>
      <c r="E1200">
        <v>1832.2867000000001</v>
      </c>
      <c r="F1200">
        <v>145</v>
      </c>
      <c r="G1200">
        <v>170.267326444356</v>
      </c>
      <c r="H1200">
        <v>-10.554951778807</v>
      </c>
      <c r="I1200">
        <v>49.250225261586998</v>
      </c>
      <c r="J1200">
        <v>-2.4242331736868099</v>
      </c>
      <c r="K1200">
        <v>160.25799213127499</v>
      </c>
      <c r="L1200">
        <v>126.56046219378899</v>
      </c>
      <c r="M1200">
        <v>26.528274196433699</v>
      </c>
      <c r="N1200">
        <v>0.62744094227613001</v>
      </c>
      <c r="O1200">
        <v>40.689655172413701</v>
      </c>
      <c r="P1200">
        <v>205.263157894736</v>
      </c>
      <c r="Q1200">
        <v>0.18263891351910999</v>
      </c>
    </row>
    <row r="1201" spans="1:17" hidden="1" x14ac:dyDescent="0.3">
      <c r="A1201" t="s">
        <v>2562</v>
      </c>
      <c r="B1201" t="s">
        <v>2563</v>
      </c>
      <c r="C1201" t="s">
        <v>3144</v>
      </c>
      <c r="D1201" t="s">
        <v>135</v>
      </c>
      <c r="E1201">
        <v>1831.6244392799999</v>
      </c>
      <c r="F1201">
        <v>119.64</v>
      </c>
      <c r="G1201">
        <v>185.72663798505801</v>
      </c>
      <c r="H1201">
        <v>-3.4558474330764701</v>
      </c>
      <c r="I1201">
        <v>17.832648618760501</v>
      </c>
      <c r="J1201">
        <v>12.2264943611841</v>
      </c>
      <c r="K1201">
        <v>115.705446611798</v>
      </c>
      <c r="L1201">
        <v>99.602423444278102</v>
      </c>
      <c r="M1201">
        <v>29.7105599897139</v>
      </c>
      <c r="N1201">
        <v>1.09008736385461</v>
      </c>
      <c r="O1201">
        <v>15.078569040454701</v>
      </c>
      <c r="P1201">
        <v>284.57087753133999</v>
      </c>
    </row>
    <row r="1202" spans="1:17" hidden="1" x14ac:dyDescent="0.3">
      <c r="A1202" t="s">
        <v>2564</v>
      </c>
      <c r="B1202" t="s">
        <v>2565</v>
      </c>
      <c r="C1202" t="s">
        <v>3144</v>
      </c>
      <c r="D1202" t="s">
        <v>406</v>
      </c>
      <c r="E1202">
        <v>1830.5267765999999</v>
      </c>
      <c r="F1202">
        <v>208.9</v>
      </c>
      <c r="G1202">
        <v>-59.466514964108498</v>
      </c>
      <c r="H1202">
        <v>-3.04057380316529</v>
      </c>
      <c r="I1202">
        <v>-25.330717271980301</v>
      </c>
      <c r="J1202">
        <v>1.75871397560398</v>
      </c>
      <c r="K1202">
        <v>219.89482235143899</v>
      </c>
      <c r="L1202">
        <v>239.344321372384</v>
      </c>
      <c r="M1202">
        <v>22.067063855729899</v>
      </c>
      <c r="N1202">
        <v>0.77417414288148401</v>
      </c>
      <c r="O1202">
        <v>66.754427955959798</v>
      </c>
      <c r="P1202">
        <v>1.79319754409901</v>
      </c>
      <c r="Q1202">
        <v>0.13801560498012</v>
      </c>
    </row>
    <row r="1203" spans="1:17" hidden="1" x14ac:dyDescent="0.3">
      <c r="A1203" t="s">
        <v>2566</v>
      </c>
      <c r="B1203" t="s">
        <v>2567</v>
      </c>
      <c r="C1203" t="s">
        <v>3144</v>
      </c>
      <c r="D1203" t="s">
        <v>100</v>
      </c>
      <c r="E1203">
        <v>1829.791788</v>
      </c>
      <c r="F1203">
        <v>333.85</v>
      </c>
      <c r="G1203">
        <v>-41.8295104877011</v>
      </c>
      <c r="H1203">
        <v>6.7353213772773302</v>
      </c>
      <c r="I1203">
        <v>-15.540470393866</v>
      </c>
      <c r="J1203">
        <v>2.39435899000325</v>
      </c>
      <c r="K1203">
        <v>340.19536974879401</v>
      </c>
      <c r="L1203">
        <v>342.84081286463299</v>
      </c>
      <c r="M1203">
        <v>37.7139056873214</v>
      </c>
      <c r="N1203">
        <v>0.56145967471404901</v>
      </c>
      <c r="O1203">
        <v>32.993859517747403</v>
      </c>
      <c r="P1203">
        <v>18.3655380251728</v>
      </c>
      <c r="Q1203">
        <v>4.8675020630328997E-2</v>
      </c>
    </row>
    <row r="1204" spans="1:17" hidden="1" x14ac:dyDescent="0.3">
      <c r="A1204" t="s">
        <v>2568</v>
      </c>
      <c r="B1204" t="s">
        <v>2569</v>
      </c>
      <c r="C1204" t="s">
        <v>3144</v>
      </c>
      <c r="D1204" t="s">
        <v>482</v>
      </c>
      <c r="E1204">
        <v>1826.1192535299999</v>
      </c>
      <c r="F1204">
        <v>352.3</v>
      </c>
      <c r="G1204">
        <v>2.1674964785163802</v>
      </c>
      <c r="H1204">
        <v>-8.4876395027548792</v>
      </c>
      <c r="I1204">
        <v>-11.287821235642401</v>
      </c>
      <c r="J1204">
        <v>8.3835174318859007</v>
      </c>
      <c r="K1204">
        <v>358.26050490641802</v>
      </c>
      <c r="L1204">
        <v>348.311744212939</v>
      </c>
      <c r="M1204">
        <v>46.733385505449696</v>
      </c>
      <c r="N1204">
        <v>0.88307614732921702</v>
      </c>
      <c r="O1204">
        <v>28.441669032074898</v>
      </c>
      <c r="P1204">
        <v>34.980842911877303</v>
      </c>
      <c r="Q1204">
        <v>-5.0859967309735001E-2</v>
      </c>
    </row>
    <row r="1205" spans="1:17" hidden="1" x14ac:dyDescent="0.3">
      <c r="A1205" t="s">
        <v>2570</v>
      </c>
      <c r="B1205" t="s">
        <v>2571</v>
      </c>
      <c r="C1205" t="s">
        <v>3144</v>
      </c>
      <c r="D1205" t="s">
        <v>271</v>
      </c>
      <c r="E1205">
        <v>1824.5743097249999</v>
      </c>
      <c r="F1205">
        <v>1341.75</v>
      </c>
      <c r="G1205">
        <v>-7.5997104301909104</v>
      </c>
      <c r="H1205">
        <v>4.0104850741343601</v>
      </c>
      <c r="I1205">
        <v>-16.607567898993899</v>
      </c>
      <c r="J1205">
        <v>-0.46431132640534201</v>
      </c>
      <c r="K1205">
        <v>1354.6437065496</v>
      </c>
      <c r="L1205">
        <v>1352.87861271014</v>
      </c>
      <c r="M1205">
        <v>42.988969935763301</v>
      </c>
      <c r="N1205">
        <v>0.80044918850271096</v>
      </c>
      <c r="O1205">
        <v>31.9172722191168</v>
      </c>
      <c r="P1205">
        <v>22.534246575342401</v>
      </c>
      <c r="Q1205">
        <v>6.7101883721533001E-2</v>
      </c>
    </row>
    <row r="1206" spans="1:17" hidden="1" x14ac:dyDescent="0.3">
      <c r="A1206" t="s">
        <v>2572</v>
      </c>
      <c r="B1206" t="s">
        <v>2573</v>
      </c>
      <c r="C1206" t="s">
        <v>3144</v>
      </c>
      <c r="D1206" t="s">
        <v>24</v>
      </c>
      <c r="E1206">
        <v>1823.737050125</v>
      </c>
      <c r="F1206">
        <v>171.65</v>
      </c>
      <c r="G1206">
        <v>-22.119938828322599</v>
      </c>
      <c r="H1206">
        <v>-5.8468036485222603</v>
      </c>
      <c r="I1206">
        <v>-18.445089672352498</v>
      </c>
      <c r="J1206">
        <v>-1.2406739771314701</v>
      </c>
      <c r="K1206">
        <v>186.81847314994801</v>
      </c>
      <c r="L1206">
        <v>182.33398746477201</v>
      </c>
      <c r="M1206">
        <v>23.2203092705792</v>
      </c>
      <c r="N1206">
        <v>0.60323978073612405</v>
      </c>
      <c r="O1206">
        <v>26.8278473638217</v>
      </c>
      <c r="P1206">
        <v>20.625439212930399</v>
      </c>
      <c r="Q1206">
        <v>-8.3014111250450003E-3</v>
      </c>
    </row>
    <row r="1207" spans="1:17" hidden="1" x14ac:dyDescent="0.3">
      <c r="A1207" t="s">
        <v>2574</v>
      </c>
      <c r="B1207" t="s">
        <v>2575</v>
      </c>
      <c r="C1207" t="s">
        <v>3144</v>
      </c>
      <c r="D1207" t="s">
        <v>114</v>
      </c>
      <c r="E1207">
        <v>1823.50564835</v>
      </c>
      <c r="F1207">
        <v>82.15</v>
      </c>
      <c r="G1207">
        <v>76.033456771619697</v>
      </c>
      <c r="H1207">
        <v>-13.9278556508474</v>
      </c>
      <c r="I1207">
        <v>14.6136872191985</v>
      </c>
      <c r="J1207">
        <v>5.180006632715E-2</v>
      </c>
      <c r="K1207">
        <v>91.8492035186203</v>
      </c>
      <c r="L1207">
        <v>78.613237050043793</v>
      </c>
      <c r="M1207">
        <v>10.8267610220318</v>
      </c>
      <c r="N1207">
        <v>0.61406786054072404</v>
      </c>
      <c r="O1207">
        <v>31.3451004260499</v>
      </c>
      <c r="P1207">
        <v>112.76871276871201</v>
      </c>
      <c r="Q1207">
        <v>7.0065373382282997E-2</v>
      </c>
    </row>
    <row r="1208" spans="1:17" hidden="1" x14ac:dyDescent="0.3">
      <c r="A1208" t="s">
        <v>2576</v>
      </c>
      <c r="B1208" t="s">
        <v>2577</v>
      </c>
      <c r="C1208" t="s">
        <v>3144</v>
      </c>
      <c r="D1208" t="s">
        <v>276</v>
      </c>
      <c r="E1208">
        <v>1817.4</v>
      </c>
      <c r="F1208">
        <v>1514.5</v>
      </c>
      <c r="G1208">
        <v>-38.697872407717803</v>
      </c>
      <c r="H1208">
        <v>3.3054231768624001</v>
      </c>
      <c r="I1208">
        <v>-4.9644763290999299</v>
      </c>
      <c r="J1208">
        <v>2.3568161671225298</v>
      </c>
      <c r="K1208">
        <v>1475.4190736420401</v>
      </c>
      <c r="L1208">
        <v>1438.1751557717</v>
      </c>
      <c r="M1208">
        <v>49.131809215996903</v>
      </c>
      <c r="N1208">
        <v>1.2088173716636701</v>
      </c>
      <c r="O1208">
        <v>11.9181247936612</v>
      </c>
      <c r="P1208">
        <v>28.233351678590999</v>
      </c>
      <c r="Q1208">
        <v>0.158359826336084</v>
      </c>
    </row>
    <row r="1209" spans="1:17" hidden="1" x14ac:dyDescent="0.3">
      <c r="A1209" t="s">
        <v>2578</v>
      </c>
      <c r="B1209" t="s">
        <v>2579</v>
      </c>
      <c r="C1209" t="s">
        <v>3144</v>
      </c>
      <c r="D1209" t="s">
        <v>114</v>
      </c>
      <c r="E1209">
        <v>1816.4007736000001</v>
      </c>
      <c r="F1209">
        <v>7.4</v>
      </c>
      <c r="G1209">
        <v>-63.503507835129497</v>
      </c>
      <c r="H1209">
        <v>-5.0180698567146598</v>
      </c>
      <c r="I1209">
        <v>-75.526736096104202</v>
      </c>
      <c r="J1209">
        <v>14.603907373576799</v>
      </c>
      <c r="K1209">
        <v>9.3151775855999599</v>
      </c>
      <c r="L1209">
        <v>13.5716659305762</v>
      </c>
      <c r="M1209">
        <v>65.793170726423199</v>
      </c>
      <c r="N1209">
        <v>0.97579826516324097</v>
      </c>
      <c r="O1209">
        <v>266.89189189189102</v>
      </c>
      <c r="P1209">
        <v>21.710526315789402</v>
      </c>
      <c r="Q1209">
        <v>8.901263361964E-3</v>
      </c>
    </row>
    <row r="1210" spans="1:17" hidden="1" x14ac:dyDescent="0.3">
      <c r="A1210" t="s">
        <v>2580</v>
      </c>
      <c r="B1210" t="s">
        <v>2581</v>
      </c>
      <c r="C1210" t="s">
        <v>3144</v>
      </c>
      <c r="D1210" t="s">
        <v>117</v>
      </c>
      <c r="E1210">
        <v>1813.3600882799999</v>
      </c>
      <c r="F1210">
        <v>262.60000000000002</v>
      </c>
      <c r="G1210">
        <v>-50.388492708543801</v>
      </c>
      <c r="H1210">
        <v>-17.040445420766101</v>
      </c>
      <c r="I1210">
        <v>-32.790406160979103</v>
      </c>
      <c r="J1210">
        <v>-1.76126687408831</v>
      </c>
      <c r="K1210">
        <v>324.452383762735</v>
      </c>
      <c r="M1210">
        <v>10.2433327484946</v>
      </c>
      <c r="N1210">
        <v>0.754443528296737</v>
      </c>
      <c r="O1210">
        <v>52.322924600152298</v>
      </c>
      <c r="P1210">
        <v>0.90297790585975801</v>
      </c>
    </row>
    <row r="1211" spans="1:17" hidden="1" x14ac:dyDescent="0.3">
      <c r="A1211" t="s">
        <v>2582</v>
      </c>
      <c r="B1211" t="s">
        <v>2583</v>
      </c>
      <c r="C1211" t="s">
        <v>3144</v>
      </c>
      <c r="D1211" t="s">
        <v>2584</v>
      </c>
      <c r="E1211">
        <v>1808.4121611999999</v>
      </c>
      <c r="F1211">
        <v>651.65</v>
      </c>
      <c r="G1211">
        <v>-17.127394209591301</v>
      </c>
      <c r="H1211">
        <v>-6.0191917938033903</v>
      </c>
      <c r="I1211">
        <v>17.300281713672099</v>
      </c>
      <c r="J1211">
        <v>4.7714316566481001</v>
      </c>
      <c r="K1211">
        <v>657.95748110063198</v>
      </c>
      <c r="L1211">
        <v>601.75472214525803</v>
      </c>
      <c r="M1211">
        <v>48.807713687976502</v>
      </c>
      <c r="N1211">
        <v>0.29893629371050501</v>
      </c>
      <c r="O1211">
        <v>29.5787616051561</v>
      </c>
      <c r="P1211">
        <v>38.6489361702127</v>
      </c>
      <c r="Q1211">
        <v>9.6045329691116996E-2</v>
      </c>
    </row>
    <row r="1212" spans="1:17" hidden="1" x14ac:dyDescent="0.3">
      <c r="A1212" t="s">
        <v>2585</v>
      </c>
      <c r="B1212" t="s">
        <v>2586</v>
      </c>
      <c r="C1212" t="s">
        <v>3144</v>
      </c>
      <c r="D1212" t="s">
        <v>21</v>
      </c>
      <c r="E1212">
        <v>1808.0473804799999</v>
      </c>
      <c r="F1212">
        <v>1535.6</v>
      </c>
      <c r="G1212">
        <v>190.052795016304</v>
      </c>
      <c r="H1212">
        <v>4.10070558196752</v>
      </c>
      <c r="I1212">
        <v>53.245888640960999</v>
      </c>
      <c r="J1212">
        <v>-6.8509696287114501</v>
      </c>
      <c r="K1212">
        <v>1514.17156342711</v>
      </c>
      <c r="L1212">
        <v>1160.9191972526</v>
      </c>
      <c r="M1212">
        <v>38.335917311752802</v>
      </c>
      <c r="N1212">
        <v>1.13673545594831</v>
      </c>
      <c r="O1212">
        <v>21.385777546236</v>
      </c>
      <c r="P1212">
        <v>268.55874234969298</v>
      </c>
      <c r="Q1212">
        <v>0.13888612184331001</v>
      </c>
    </row>
    <row r="1213" spans="1:17" hidden="1" x14ac:dyDescent="0.3">
      <c r="A1213" t="s">
        <v>2587</v>
      </c>
      <c r="B1213" t="s">
        <v>2588</v>
      </c>
      <c r="C1213" t="s">
        <v>3144</v>
      </c>
      <c r="D1213" t="s">
        <v>276</v>
      </c>
      <c r="E1213">
        <v>1800.94816517</v>
      </c>
      <c r="F1213">
        <v>54.01</v>
      </c>
      <c r="G1213">
        <v>5.2018119836349701</v>
      </c>
      <c r="H1213">
        <v>-4.6860734217770403</v>
      </c>
      <c r="I1213">
        <v>-33.503084460383597</v>
      </c>
      <c r="J1213">
        <v>0.211411987744555</v>
      </c>
      <c r="K1213">
        <v>58.476888638758197</v>
      </c>
      <c r="L1213">
        <v>59.254743706965598</v>
      </c>
      <c r="M1213">
        <v>29.721078447460201</v>
      </c>
      <c r="N1213">
        <v>1.2599186308488399</v>
      </c>
      <c r="O1213">
        <v>77.559711164599094</v>
      </c>
      <c r="P1213">
        <v>48.379120879120798</v>
      </c>
      <c r="Q1213">
        <v>-4.7474683206800003E-3</v>
      </c>
    </row>
    <row r="1214" spans="1:17" hidden="1" x14ac:dyDescent="0.3">
      <c r="A1214" t="s">
        <v>2589</v>
      </c>
      <c r="B1214" t="s">
        <v>2590</v>
      </c>
      <c r="C1214" t="s">
        <v>3144</v>
      </c>
      <c r="D1214" t="s">
        <v>117</v>
      </c>
      <c r="E1214">
        <v>1795.071878</v>
      </c>
      <c r="F1214">
        <v>262.25</v>
      </c>
      <c r="G1214">
        <v>-27.564067355763701</v>
      </c>
      <c r="H1214">
        <v>-7.5799869598885303</v>
      </c>
      <c r="I1214">
        <v>-27.557943977105001</v>
      </c>
      <c r="J1214">
        <v>9.4711131984400296</v>
      </c>
      <c r="K1214">
        <v>268.31310385149197</v>
      </c>
      <c r="L1214">
        <v>270.16834423246701</v>
      </c>
      <c r="M1214">
        <v>42.328959727661697</v>
      </c>
      <c r="N1214">
        <v>0.80623591494138203</v>
      </c>
      <c r="O1214">
        <v>52.755004766444202</v>
      </c>
      <c r="P1214">
        <v>17.259110216856602</v>
      </c>
      <c r="Q1214">
        <v>0.13006317932596601</v>
      </c>
    </row>
    <row r="1215" spans="1:17" hidden="1" x14ac:dyDescent="0.3">
      <c r="A1215" t="s">
        <v>2591</v>
      </c>
      <c r="B1215" t="s">
        <v>2592</v>
      </c>
      <c r="C1215" t="s">
        <v>3144</v>
      </c>
      <c r="D1215" t="s">
        <v>276</v>
      </c>
      <c r="E1215">
        <v>1794.4773</v>
      </c>
      <c r="F1215">
        <v>303.55</v>
      </c>
      <c r="G1215">
        <v>112.785923332709</v>
      </c>
      <c r="H1215">
        <v>-5.7111245465214102</v>
      </c>
      <c r="I1215">
        <v>57.1146838582833</v>
      </c>
      <c r="J1215">
        <v>2.32955724520715</v>
      </c>
      <c r="K1215">
        <v>308.472526014359</v>
      </c>
      <c r="L1215">
        <v>244.766616587714</v>
      </c>
      <c r="M1215">
        <v>56.4869859336766</v>
      </c>
      <c r="N1215">
        <v>0.22356827472459501</v>
      </c>
      <c r="O1215">
        <v>18.580135068357698</v>
      </c>
      <c r="P1215">
        <v>150.660611065235</v>
      </c>
    </row>
    <row r="1216" spans="1:17" hidden="1" x14ac:dyDescent="0.3">
      <c r="A1216" t="s">
        <v>2593</v>
      </c>
      <c r="B1216" t="s">
        <v>2594</v>
      </c>
      <c r="C1216" t="s">
        <v>3144</v>
      </c>
      <c r="D1216" t="s">
        <v>439</v>
      </c>
      <c r="E1216">
        <v>1791.9169999999999</v>
      </c>
      <c r="F1216">
        <v>1186.7</v>
      </c>
      <c r="G1216">
        <v>-2.7652074631369201</v>
      </c>
      <c r="H1216">
        <v>2.3599385210679</v>
      </c>
      <c r="I1216">
        <v>-22.6165963141801</v>
      </c>
      <c r="J1216">
        <v>-3.0885295176490302</v>
      </c>
      <c r="K1216">
        <v>1226.4618830419799</v>
      </c>
      <c r="L1216">
        <v>1231.07620369494</v>
      </c>
      <c r="M1216">
        <v>39.853114627521798</v>
      </c>
      <c r="N1216">
        <v>2.9384224600231001</v>
      </c>
      <c r="O1216">
        <v>35.249009859273599</v>
      </c>
      <c r="P1216">
        <v>26.926573613562201</v>
      </c>
      <c r="Q1216">
        <v>4.9638279221823997E-2</v>
      </c>
    </row>
    <row r="1217" spans="1:17" hidden="1" x14ac:dyDescent="0.3">
      <c r="A1217" t="s">
        <v>2595</v>
      </c>
      <c r="B1217" t="s">
        <v>2596</v>
      </c>
      <c r="C1217" t="s">
        <v>3144</v>
      </c>
      <c r="D1217" t="s">
        <v>271</v>
      </c>
      <c r="E1217">
        <v>1791.089119755</v>
      </c>
      <c r="F1217">
        <v>585.65</v>
      </c>
      <c r="G1217">
        <v>-70.913991021297605</v>
      </c>
      <c r="H1217">
        <v>-3.16045733876796</v>
      </c>
      <c r="I1217">
        <v>-38.841335772447401</v>
      </c>
      <c r="J1217">
        <v>4.7692007819369904</v>
      </c>
      <c r="K1217">
        <v>625.84301463281304</v>
      </c>
      <c r="L1217">
        <v>733.04084674789397</v>
      </c>
      <c r="M1217">
        <v>40.567803608006301</v>
      </c>
      <c r="N1217">
        <v>0.42875280130882598</v>
      </c>
      <c r="O1217">
        <v>96.363015452915505</v>
      </c>
      <c r="P1217">
        <v>2.18092994853005</v>
      </c>
    </row>
    <row r="1218" spans="1:17" hidden="1" x14ac:dyDescent="0.3">
      <c r="A1218" t="s">
        <v>2597</v>
      </c>
      <c r="B1218" t="s">
        <v>2598</v>
      </c>
      <c r="C1218" t="s">
        <v>3144</v>
      </c>
      <c r="D1218" t="s">
        <v>190</v>
      </c>
      <c r="E1218">
        <v>1790.81761454</v>
      </c>
      <c r="F1218">
        <v>732.95</v>
      </c>
      <c r="G1218">
        <v>-36.233443191102403</v>
      </c>
      <c r="H1218">
        <v>-6.5551210408246501</v>
      </c>
      <c r="I1218">
        <v>10.3361552582542</v>
      </c>
      <c r="J1218">
        <v>0.77574204058772001</v>
      </c>
      <c r="K1218">
        <v>789.57156729022404</v>
      </c>
      <c r="L1218">
        <v>735.51314901594901</v>
      </c>
      <c r="M1218">
        <v>27.090390349118401</v>
      </c>
      <c r="N1218">
        <v>0.50502608374522096</v>
      </c>
      <c r="O1218">
        <v>24.831161743638699</v>
      </c>
      <c r="P1218">
        <v>33.75</v>
      </c>
      <c r="Q1218">
        <v>-2.4894503541864999E-2</v>
      </c>
    </row>
    <row r="1219" spans="1:17" hidden="1" x14ac:dyDescent="0.3">
      <c r="A1219" t="s">
        <v>2599</v>
      </c>
      <c r="B1219" t="s">
        <v>2600</v>
      </c>
      <c r="C1219" t="s">
        <v>3144</v>
      </c>
      <c r="D1219" t="s">
        <v>1738</v>
      </c>
      <c r="E1219">
        <v>1789.39049855999</v>
      </c>
      <c r="F1219">
        <v>170.52</v>
      </c>
      <c r="G1219">
        <v>-58.209806902898798</v>
      </c>
      <c r="H1219">
        <v>-6.1795073418664499</v>
      </c>
      <c r="I1219">
        <v>-42.150970131377498</v>
      </c>
      <c r="J1219">
        <v>3.3346293809228502</v>
      </c>
      <c r="K1219">
        <v>188.94440355428401</v>
      </c>
      <c r="L1219">
        <v>211.40320796679401</v>
      </c>
      <c r="M1219">
        <v>34.644457519334303</v>
      </c>
      <c r="N1219">
        <v>1.1721135546197501</v>
      </c>
      <c r="O1219">
        <v>77.076002814918994</v>
      </c>
      <c r="P1219">
        <v>4.6134969325153303</v>
      </c>
      <c r="Q1219">
        <v>0.141918165090447</v>
      </c>
    </row>
    <row r="1220" spans="1:17" hidden="1" x14ac:dyDescent="0.3">
      <c r="A1220" t="s">
        <v>2601</v>
      </c>
      <c r="B1220" t="s">
        <v>2602</v>
      </c>
      <c r="C1220" t="s">
        <v>3144</v>
      </c>
      <c r="D1220" t="s">
        <v>77</v>
      </c>
      <c r="E1220">
        <v>1782.2266941467601</v>
      </c>
      <c r="F1220">
        <v>31.18</v>
      </c>
      <c r="G1220">
        <v>-30.0308596446427</v>
      </c>
      <c r="H1220">
        <v>-5.4255186844181802</v>
      </c>
      <c r="I1220">
        <v>-29.7574551552866</v>
      </c>
      <c r="J1220">
        <v>3.9790538121897998</v>
      </c>
      <c r="K1220">
        <v>34.703119521010699</v>
      </c>
      <c r="L1220">
        <v>36.165498735873399</v>
      </c>
      <c r="M1220">
        <v>26.147099459778602</v>
      </c>
      <c r="N1220">
        <v>0.40432787625862998</v>
      </c>
      <c r="O1220">
        <v>55.869146889031398</v>
      </c>
      <c r="P1220">
        <v>8.2638888888888893</v>
      </c>
    </row>
    <row r="1221" spans="1:17" hidden="1" x14ac:dyDescent="0.3">
      <c r="A1221" t="s">
        <v>2603</v>
      </c>
      <c r="B1221" t="s">
        <v>2604</v>
      </c>
      <c r="C1221" t="s">
        <v>3144</v>
      </c>
      <c r="D1221" t="s">
        <v>217</v>
      </c>
      <c r="E1221">
        <v>1781.4574752000001</v>
      </c>
      <c r="F1221">
        <v>1175.2</v>
      </c>
      <c r="G1221">
        <v>68.545652735265506</v>
      </c>
      <c r="H1221">
        <v>8.6009636152599906</v>
      </c>
      <c r="I1221">
        <v>-2.4899807996446901</v>
      </c>
      <c r="J1221">
        <v>-0.45030181009659898</v>
      </c>
      <c r="K1221">
        <v>1183.4217017175599</v>
      </c>
      <c r="L1221">
        <v>1049.92125488174</v>
      </c>
      <c r="M1221">
        <v>38.578568281516702</v>
      </c>
      <c r="N1221">
        <v>0.53842546507772604</v>
      </c>
      <c r="O1221">
        <v>27.020932607215698</v>
      </c>
      <c r="P1221">
        <v>142.96051271449201</v>
      </c>
      <c r="Q1221">
        <v>0.14351356434287299</v>
      </c>
    </row>
    <row r="1222" spans="1:17" hidden="1" x14ac:dyDescent="0.3">
      <c r="A1222" t="s">
        <v>2605</v>
      </c>
      <c r="B1222" t="s">
        <v>2606</v>
      </c>
      <c r="C1222" t="s">
        <v>3144</v>
      </c>
      <c r="D1222" t="s">
        <v>482</v>
      </c>
      <c r="E1222">
        <v>1771.3197720000001</v>
      </c>
      <c r="F1222">
        <v>575.20000000000005</v>
      </c>
      <c r="G1222">
        <v>-19.139840958687302</v>
      </c>
      <c r="H1222">
        <v>-10.603248218525</v>
      </c>
      <c r="I1222">
        <v>3.6952630902198602</v>
      </c>
      <c r="J1222">
        <v>2.0399392527714899</v>
      </c>
      <c r="K1222">
        <v>619.95039839604897</v>
      </c>
      <c r="L1222">
        <v>562.13837513353201</v>
      </c>
      <c r="M1222">
        <v>27.188018837542899</v>
      </c>
      <c r="N1222">
        <v>0.64436108650764301</v>
      </c>
      <c r="O1222">
        <v>26.390820584144599</v>
      </c>
      <c r="P1222">
        <v>42.906832298136599</v>
      </c>
      <c r="Q1222">
        <v>-8.7817131444805005E-2</v>
      </c>
    </row>
    <row r="1223" spans="1:17" hidden="1" x14ac:dyDescent="0.3">
      <c r="A1223" t="s">
        <v>2607</v>
      </c>
      <c r="B1223" t="s">
        <v>2608</v>
      </c>
      <c r="C1223" t="s">
        <v>3144</v>
      </c>
      <c r="D1223" t="s">
        <v>271</v>
      </c>
      <c r="E1223">
        <v>1760.7905744099901</v>
      </c>
      <c r="F1223">
        <v>388.95</v>
      </c>
      <c r="G1223">
        <v>89.258467224210307</v>
      </c>
      <c r="H1223">
        <v>-10.2156645856412</v>
      </c>
      <c r="I1223">
        <v>-0.22851664167043401</v>
      </c>
      <c r="J1223">
        <v>-1.33141239386499</v>
      </c>
      <c r="K1223">
        <v>425.67826573125097</v>
      </c>
      <c r="L1223">
        <v>368.47650210680098</v>
      </c>
      <c r="M1223">
        <v>20.513506103717901</v>
      </c>
      <c r="N1223">
        <v>0.93149463608020899</v>
      </c>
      <c r="O1223">
        <v>28.5640827869906</v>
      </c>
      <c r="P1223">
        <v>126.199476592032</v>
      </c>
      <c r="Q1223">
        <v>0.24461746755942401</v>
      </c>
    </row>
    <row r="1224" spans="1:17" hidden="1" x14ac:dyDescent="0.3">
      <c r="A1224" t="s">
        <v>2609</v>
      </c>
      <c r="B1224" t="s">
        <v>2610</v>
      </c>
      <c r="C1224" t="s">
        <v>3144</v>
      </c>
      <c r="D1224" t="s">
        <v>271</v>
      </c>
      <c r="E1224">
        <v>1755.4044624999999</v>
      </c>
      <c r="F1224">
        <v>1625</v>
      </c>
      <c r="G1224">
        <v>237.61926419825301</v>
      </c>
      <c r="H1224">
        <v>24.376426578222901</v>
      </c>
      <c r="I1224">
        <v>148.56396626641001</v>
      </c>
      <c r="J1224">
        <v>29.207417133336602</v>
      </c>
      <c r="K1224">
        <v>1338.0452862633399</v>
      </c>
      <c r="L1224">
        <v>1015.51446070962</v>
      </c>
      <c r="M1224">
        <v>77.961387215476094</v>
      </c>
      <c r="N1224">
        <v>0.980624752866745</v>
      </c>
      <c r="O1224">
        <v>5.6676923076922998</v>
      </c>
      <c r="P1224">
        <v>389.45783132530102</v>
      </c>
      <c r="Q1224">
        <v>0.27365295409901802</v>
      </c>
    </row>
    <row r="1225" spans="1:17" hidden="1" x14ac:dyDescent="0.3">
      <c r="A1225" t="s">
        <v>2611</v>
      </c>
      <c r="B1225" t="s">
        <v>2612</v>
      </c>
      <c r="C1225" t="s">
        <v>3144</v>
      </c>
      <c r="D1225" t="s">
        <v>48</v>
      </c>
      <c r="E1225">
        <v>1755.3489876000001</v>
      </c>
      <c r="F1225">
        <v>1542.65</v>
      </c>
      <c r="G1225">
        <v>103.171093600015</v>
      </c>
      <c r="H1225">
        <v>1.4595742913824099</v>
      </c>
      <c r="I1225">
        <v>12.7840697058676</v>
      </c>
      <c r="J1225">
        <v>1.6190904099887999</v>
      </c>
      <c r="K1225">
        <v>1521.9139930702099</v>
      </c>
      <c r="L1225">
        <v>1234.61834049347</v>
      </c>
      <c r="M1225">
        <v>52.691977697684102</v>
      </c>
      <c r="N1225">
        <v>0.54578135207895595</v>
      </c>
      <c r="O1225">
        <v>15.217320844002201</v>
      </c>
      <c r="P1225">
        <v>136.04161885089101</v>
      </c>
    </row>
    <row r="1226" spans="1:17" hidden="1" x14ac:dyDescent="0.3">
      <c r="A1226" t="s">
        <v>2613</v>
      </c>
      <c r="B1226" t="s">
        <v>2614</v>
      </c>
      <c r="C1226" t="s">
        <v>3144</v>
      </c>
      <c r="D1226" t="s">
        <v>83</v>
      </c>
      <c r="E1226">
        <v>1751.3451219000001</v>
      </c>
      <c r="F1226">
        <v>262.45</v>
      </c>
      <c r="G1226">
        <v>108.05964354418001</v>
      </c>
      <c r="H1226">
        <v>33.473311691491503</v>
      </c>
      <c r="I1226">
        <v>107.513583642466</v>
      </c>
      <c r="J1226">
        <v>1.4948944818566701</v>
      </c>
      <c r="K1226">
        <v>230.59659469147499</v>
      </c>
      <c r="L1226">
        <v>160.127744386572</v>
      </c>
      <c r="M1226">
        <v>39.959328661891099</v>
      </c>
      <c r="N1226">
        <v>0.49201841051191397</v>
      </c>
      <c r="O1226">
        <v>37.306153553057698</v>
      </c>
      <c r="P1226">
        <v>182.05265986028999</v>
      </c>
      <c r="Q1226">
        <v>0.10885421925170401</v>
      </c>
    </row>
    <row r="1227" spans="1:17" hidden="1" x14ac:dyDescent="0.3">
      <c r="A1227" t="s">
        <v>2615</v>
      </c>
      <c r="B1227" t="s">
        <v>2616</v>
      </c>
      <c r="C1227" t="s">
        <v>3144</v>
      </c>
      <c r="D1227" t="s">
        <v>176</v>
      </c>
      <c r="E1227">
        <v>1748.936941815</v>
      </c>
      <c r="F1227">
        <v>425.95</v>
      </c>
      <c r="G1227">
        <v>-38.677440531962603</v>
      </c>
      <c r="H1227">
        <v>1.9936034191382399</v>
      </c>
      <c r="I1227">
        <v>-23.576689071311499</v>
      </c>
      <c r="J1227">
        <v>1.96990086946604</v>
      </c>
      <c r="K1227">
        <v>443.755440604603</v>
      </c>
      <c r="L1227">
        <v>479.22669684032201</v>
      </c>
      <c r="M1227">
        <v>36.399086654391397</v>
      </c>
      <c r="N1227">
        <v>0.68997003040245997</v>
      </c>
      <c r="O1227">
        <v>50.487146378682901</v>
      </c>
      <c r="P1227">
        <v>5.4331683168316696</v>
      </c>
    </row>
    <row r="1228" spans="1:17" hidden="1" x14ac:dyDescent="0.3">
      <c r="A1228" t="s">
        <v>2617</v>
      </c>
      <c r="B1228" t="s">
        <v>2618</v>
      </c>
      <c r="C1228" t="s">
        <v>3144</v>
      </c>
      <c r="D1228" t="s">
        <v>1964</v>
      </c>
      <c r="E1228">
        <v>1744.80736632</v>
      </c>
      <c r="F1228">
        <v>602.04999999999995</v>
      </c>
      <c r="G1228">
        <v>-35.382362631387998</v>
      </c>
      <c r="H1228">
        <v>-8.4656684373533597</v>
      </c>
      <c r="I1228">
        <v>-23.9889145629853</v>
      </c>
      <c r="J1228">
        <v>3.8664523964976301</v>
      </c>
      <c r="K1228">
        <v>636.28887140094105</v>
      </c>
      <c r="L1228">
        <v>642.17035023461904</v>
      </c>
      <c r="M1228">
        <v>25.1439270714129</v>
      </c>
      <c r="N1228">
        <v>0.262523097784083</v>
      </c>
      <c r="O1228">
        <v>51.980732497300899</v>
      </c>
      <c r="P1228">
        <v>15.7788461538461</v>
      </c>
      <c r="Q1228">
        <v>0.13182738791752099</v>
      </c>
    </row>
    <row r="1229" spans="1:17" hidden="1" x14ac:dyDescent="0.3">
      <c r="A1229" t="s">
        <v>2619</v>
      </c>
      <c r="B1229" t="s">
        <v>2620</v>
      </c>
      <c r="C1229" t="s">
        <v>3144</v>
      </c>
      <c r="D1229" t="s">
        <v>325</v>
      </c>
      <c r="E1229">
        <v>1736.1044021</v>
      </c>
      <c r="F1229">
        <v>971</v>
      </c>
      <c r="G1229">
        <v>-49.163737856896098</v>
      </c>
      <c r="H1229">
        <v>4.1591646734610501</v>
      </c>
      <c r="I1229">
        <v>1.619814242343</v>
      </c>
      <c r="J1229">
        <v>2.0217813627951902</v>
      </c>
      <c r="K1229">
        <v>978.21344257472401</v>
      </c>
      <c r="L1229">
        <v>943.29468106651404</v>
      </c>
      <c r="M1229">
        <v>34.156291887939197</v>
      </c>
      <c r="N1229">
        <v>0.699636728420996</v>
      </c>
      <c r="O1229">
        <v>28.7332646755921</v>
      </c>
      <c r="P1229">
        <v>43.8731663950214</v>
      </c>
      <c r="Q1229">
        <v>-2.0459218565198001E-2</v>
      </c>
    </row>
    <row r="1230" spans="1:17" hidden="1" x14ac:dyDescent="0.3">
      <c r="A1230" t="s">
        <v>2621</v>
      </c>
      <c r="B1230" t="s">
        <v>2622</v>
      </c>
      <c r="C1230" t="s">
        <v>3144</v>
      </c>
      <c r="D1230" t="s">
        <v>403</v>
      </c>
      <c r="E1230">
        <v>1734.7981532700001</v>
      </c>
      <c r="F1230">
        <v>199.42</v>
      </c>
      <c r="G1230">
        <v>14.6112258927747</v>
      </c>
      <c r="H1230">
        <v>1.39539913172038</v>
      </c>
      <c r="I1230">
        <v>-9.2027904964815903</v>
      </c>
      <c r="J1230">
        <v>2.8893447184900198</v>
      </c>
      <c r="K1230">
        <v>202.64089668082599</v>
      </c>
      <c r="L1230">
        <v>191.12535705470799</v>
      </c>
      <c r="M1230">
        <v>48.688030789434301</v>
      </c>
      <c r="N1230">
        <v>1.1643418152588401</v>
      </c>
      <c r="O1230">
        <v>21.602647678266901</v>
      </c>
      <c r="P1230">
        <v>71.544086021505294</v>
      </c>
      <c r="Q1230">
        <v>7.7349930162583E-2</v>
      </c>
    </row>
    <row r="1231" spans="1:17" hidden="1" x14ac:dyDescent="0.3">
      <c r="A1231" t="s">
        <v>2623</v>
      </c>
      <c r="B1231" t="s">
        <v>2624</v>
      </c>
      <c r="C1231" t="s">
        <v>3144</v>
      </c>
      <c r="D1231" t="s">
        <v>271</v>
      </c>
      <c r="E1231">
        <v>1728.2719999999999</v>
      </c>
      <c r="F1231">
        <v>3323.6</v>
      </c>
      <c r="G1231">
        <v>177.49384136310499</v>
      </c>
      <c r="H1231">
        <v>64.686148800445096</v>
      </c>
      <c r="I1231">
        <v>162.18499765384399</v>
      </c>
      <c r="J1231">
        <v>34.141596708329502</v>
      </c>
      <c r="K1231">
        <v>2356.5338437611599</v>
      </c>
      <c r="L1231">
        <v>1715.0525607743</v>
      </c>
      <c r="M1231">
        <v>85.953525419003498</v>
      </c>
      <c r="N1231">
        <v>2.33583120138145</v>
      </c>
      <c r="O1231">
        <v>5.2999759297147602</v>
      </c>
      <c r="P1231">
        <v>231.019371545241</v>
      </c>
      <c r="Q1231">
        <v>0.12020374397467901</v>
      </c>
    </row>
    <row r="1232" spans="1:17" hidden="1" x14ac:dyDescent="0.3">
      <c r="A1232" t="s">
        <v>2625</v>
      </c>
      <c r="B1232" t="s">
        <v>2626</v>
      </c>
      <c r="C1232" t="s">
        <v>3144</v>
      </c>
      <c r="D1232" t="s">
        <v>415</v>
      </c>
      <c r="E1232">
        <v>1724.9595687599999</v>
      </c>
      <c r="F1232">
        <v>3234.3</v>
      </c>
      <c r="G1232">
        <v>198.822304912319</v>
      </c>
      <c r="H1232">
        <v>-4.2738185198162499</v>
      </c>
      <c r="I1232">
        <v>82.908262995457605</v>
      </c>
      <c r="J1232">
        <v>3.3377709647100202</v>
      </c>
      <c r="K1232">
        <v>3387.4773258926698</v>
      </c>
      <c r="L1232">
        <v>2570.9275800486098</v>
      </c>
      <c r="M1232">
        <v>47.889736254195903</v>
      </c>
      <c r="N1232">
        <v>1.01862975019845</v>
      </c>
      <c r="O1232">
        <v>48.877655134031997</v>
      </c>
      <c r="P1232">
        <v>260.80990629183401</v>
      </c>
      <c r="Q1232">
        <v>0.22476432792748099</v>
      </c>
    </row>
    <row r="1233" spans="1:17" hidden="1" x14ac:dyDescent="0.3">
      <c r="A1233" t="s">
        <v>2627</v>
      </c>
      <c r="B1233" t="s">
        <v>2628</v>
      </c>
      <c r="C1233" t="s">
        <v>3144</v>
      </c>
      <c r="D1233" t="s">
        <v>271</v>
      </c>
      <c r="E1233">
        <v>1722.7074084999999</v>
      </c>
      <c r="F1233">
        <v>548.5</v>
      </c>
      <c r="G1233">
        <v>27.055743985498999</v>
      </c>
      <c r="H1233">
        <v>-2.3620075526292101</v>
      </c>
      <c r="I1233">
        <v>26.416711893789699</v>
      </c>
      <c r="J1233">
        <v>3.3086228409426099</v>
      </c>
      <c r="K1233">
        <v>572.75876155472304</v>
      </c>
      <c r="L1233">
        <v>499.84980316966301</v>
      </c>
      <c r="M1233">
        <v>34.511974992032698</v>
      </c>
      <c r="N1233">
        <v>0.254982246412571</v>
      </c>
      <c r="O1233">
        <v>36.116681859617103</v>
      </c>
      <c r="P1233">
        <v>83.936955063715601</v>
      </c>
      <c r="Q1233">
        <v>0.106101661971382</v>
      </c>
    </row>
    <row r="1234" spans="1:17" hidden="1" x14ac:dyDescent="0.3">
      <c r="A1234" t="s">
        <v>2629</v>
      </c>
      <c r="B1234" t="s">
        <v>2630</v>
      </c>
      <c r="C1234" t="s">
        <v>3144</v>
      </c>
      <c r="D1234" t="s">
        <v>406</v>
      </c>
      <c r="E1234">
        <v>1709.7642610559999</v>
      </c>
      <c r="F1234">
        <v>83.96</v>
      </c>
      <c r="G1234">
        <v>-11.6843241178046</v>
      </c>
      <c r="H1234">
        <v>-3.51799432573184</v>
      </c>
      <c r="I1234">
        <v>-6.2192119525401299</v>
      </c>
      <c r="J1234">
        <v>5.0292597474641001</v>
      </c>
      <c r="K1234">
        <v>86.082275351818694</v>
      </c>
      <c r="L1234">
        <v>81.740630062889593</v>
      </c>
      <c r="M1234">
        <v>38.7237560277757</v>
      </c>
      <c r="N1234">
        <v>0.43729360558086799</v>
      </c>
      <c r="O1234">
        <v>28.037160552644099</v>
      </c>
      <c r="P1234">
        <v>32.012578616352101</v>
      </c>
      <c r="Q1234">
        <v>4.6359631738817998E-2</v>
      </c>
    </row>
    <row r="1235" spans="1:17" hidden="1" x14ac:dyDescent="0.3">
      <c r="A1235" t="s">
        <v>2631</v>
      </c>
      <c r="B1235" t="s">
        <v>2632</v>
      </c>
      <c r="C1235" t="s">
        <v>3144</v>
      </c>
      <c r="D1235" t="s">
        <v>482</v>
      </c>
      <c r="E1235">
        <v>1708.953597021</v>
      </c>
      <c r="F1235">
        <v>102.03</v>
      </c>
      <c r="G1235">
        <v>-64.552107242126198</v>
      </c>
      <c r="H1235">
        <v>-1.7079572263043901</v>
      </c>
      <c r="I1235">
        <v>-7.9909759997074596</v>
      </c>
      <c r="J1235">
        <v>-0.15954315838854599</v>
      </c>
      <c r="K1235">
        <v>105.80610367711699</v>
      </c>
      <c r="L1235">
        <v>113.735274324515</v>
      </c>
      <c r="M1235">
        <v>40.299142621944199</v>
      </c>
      <c r="N1235">
        <v>0.41734340078154097</v>
      </c>
      <c r="O1235">
        <v>65.441536802901098</v>
      </c>
      <c r="P1235">
        <v>27.6172607879924</v>
      </c>
      <c r="Q1235">
        <v>-8.2250084015334998E-2</v>
      </c>
    </row>
    <row r="1236" spans="1:17" hidden="1" x14ac:dyDescent="0.3">
      <c r="A1236" t="s">
        <v>2633</v>
      </c>
      <c r="B1236" t="s">
        <v>2634</v>
      </c>
      <c r="C1236" t="s">
        <v>3144</v>
      </c>
      <c r="D1236" t="s">
        <v>21</v>
      </c>
      <c r="E1236">
        <v>1705.52995515</v>
      </c>
      <c r="F1236">
        <v>1341.55</v>
      </c>
      <c r="G1236">
        <v>64.646960772165599</v>
      </c>
      <c r="H1236">
        <v>-9.2127400884437094</v>
      </c>
      <c r="I1236">
        <v>18.015686351515399</v>
      </c>
      <c r="J1236">
        <v>1.7360981369906101</v>
      </c>
      <c r="K1236">
        <v>1402.6308811613901</v>
      </c>
      <c r="L1236">
        <v>1144.0769474057399</v>
      </c>
      <c r="M1236">
        <v>26.365506217447901</v>
      </c>
      <c r="N1236">
        <v>0.42493932757359398</v>
      </c>
      <c r="O1236">
        <v>29.469643323021799</v>
      </c>
      <c r="P1236">
        <v>126.250105405177</v>
      </c>
      <c r="Q1236">
        <v>0.16538196788972601</v>
      </c>
    </row>
    <row r="1237" spans="1:17" hidden="1" x14ac:dyDescent="0.3">
      <c r="A1237" t="s">
        <v>2635</v>
      </c>
      <c r="B1237" t="s">
        <v>2636</v>
      </c>
      <c r="C1237" t="s">
        <v>3144</v>
      </c>
      <c r="D1237" t="s">
        <v>607</v>
      </c>
      <c r="E1237">
        <v>1701.0937799999999</v>
      </c>
      <c r="F1237">
        <v>112.22</v>
      </c>
      <c r="G1237">
        <v>11.040487017095399</v>
      </c>
      <c r="H1237">
        <v>-23.095126968708499</v>
      </c>
      <c r="I1237">
        <v>20.718260244334299</v>
      </c>
      <c r="J1237">
        <v>-6.2540970123880397</v>
      </c>
      <c r="K1237">
        <v>123.612646954374</v>
      </c>
      <c r="L1237">
        <v>102.175608369424</v>
      </c>
      <c r="M1237">
        <v>54.219977380712301</v>
      </c>
      <c r="N1237">
        <v>0.40719733753871901</v>
      </c>
      <c r="O1237">
        <v>42.167171627160897</v>
      </c>
      <c r="P1237">
        <v>59.278972393726498</v>
      </c>
    </row>
    <row r="1238" spans="1:17" hidden="1" x14ac:dyDescent="0.3">
      <c r="A1238" t="s">
        <v>2637</v>
      </c>
      <c r="B1238" t="s">
        <v>2638</v>
      </c>
      <c r="C1238" t="s">
        <v>3144</v>
      </c>
      <c r="D1238" t="s">
        <v>54</v>
      </c>
      <c r="E1238">
        <v>1699.04753448</v>
      </c>
      <c r="F1238">
        <v>1619.6</v>
      </c>
      <c r="G1238">
        <v>-57.319137408194003</v>
      </c>
      <c r="H1238">
        <v>-5.1432199428807497</v>
      </c>
      <c r="I1238">
        <v>-33.352284986137903</v>
      </c>
      <c r="J1238">
        <v>-7.8921922550351895E-2</v>
      </c>
      <c r="K1238">
        <v>1766.5143700563301</v>
      </c>
      <c r="L1238">
        <v>1958.7136935021199</v>
      </c>
      <c r="M1238">
        <v>32.226355799079499</v>
      </c>
      <c r="N1238">
        <v>1.0041168731482799</v>
      </c>
      <c r="O1238">
        <v>65.472956285502605</v>
      </c>
      <c r="P1238">
        <v>2.57124762507916</v>
      </c>
      <c r="Q1238">
        <v>5.2095139002946003E-2</v>
      </c>
    </row>
    <row r="1239" spans="1:17" hidden="1" x14ac:dyDescent="0.3">
      <c r="A1239" t="s">
        <v>2639</v>
      </c>
      <c r="B1239" t="s">
        <v>2640</v>
      </c>
      <c r="C1239" t="s">
        <v>3144</v>
      </c>
      <c r="D1239" t="s">
        <v>2641</v>
      </c>
      <c r="E1239">
        <v>1698.1897433399999</v>
      </c>
      <c r="F1239">
        <v>476.05</v>
      </c>
      <c r="G1239">
        <v>515.74119457993504</v>
      </c>
      <c r="H1239">
        <v>-23.886704136414199</v>
      </c>
      <c r="I1239">
        <v>-11.3759960327738</v>
      </c>
      <c r="J1239">
        <v>7.2124878820514402</v>
      </c>
      <c r="K1239">
        <v>588.66589551009395</v>
      </c>
      <c r="L1239">
        <v>474.930391647742</v>
      </c>
      <c r="M1239">
        <v>24.535191118487901</v>
      </c>
      <c r="N1239">
        <v>0.74542788083850697</v>
      </c>
      <c r="O1239">
        <v>67.629450687952897</v>
      </c>
      <c r="P1239">
        <v>544.44294030052697</v>
      </c>
    </row>
    <row r="1240" spans="1:17" hidden="1" x14ac:dyDescent="0.3">
      <c r="A1240" t="s">
        <v>2642</v>
      </c>
      <c r="B1240" t="s">
        <v>2643</v>
      </c>
      <c r="C1240" t="s">
        <v>3144</v>
      </c>
      <c r="D1240" t="s">
        <v>125</v>
      </c>
      <c r="E1240">
        <v>1693.685188075</v>
      </c>
      <c r="F1240">
        <v>760.75</v>
      </c>
      <c r="G1240">
        <v>-0.33434642186635699</v>
      </c>
      <c r="H1240">
        <v>-3.8041647529479299</v>
      </c>
      <c r="I1240">
        <v>27.365579996976301</v>
      </c>
      <c r="J1240">
        <v>4.2216536511626099</v>
      </c>
      <c r="K1240">
        <v>726.66632963295501</v>
      </c>
      <c r="L1240">
        <v>636.83887256815603</v>
      </c>
      <c r="M1240">
        <v>48.204456842237001</v>
      </c>
      <c r="N1240">
        <v>0.37648590147329197</v>
      </c>
      <c r="O1240">
        <v>11.3309234308248</v>
      </c>
      <c r="P1240">
        <v>52.378567851777603</v>
      </c>
      <c r="Q1240">
        <v>-6.9249306404418995E-2</v>
      </c>
    </row>
    <row r="1241" spans="1:17" hidden="1" x14ac:dyDescent="0.3">
      <c r="A1241" t="s">
        <v>2644</v>
      </c>
      <c r="B1241" t="s">
        <v>2645</v>
      </c>
      <c r="C1241" t="s">
        <v>3144</v>
      </c>
      <c r="D1241" t="s">
        <v>607</v>
      </c>
      <c r="E1241">
        <v>1692.3029750000001</v>
      </c>
      <c r="F1241">
        <v>59.5</v>
      </c>
      <c r="G1241">
        <v>-16.543404533033101</v>
      </c>
      <c r="H1241">
        <v>-2.3347907433705899</v>
      </c>
      <c r="I1241">
        <v>-20.263964516538699</v>
      </c>
      <c r="J1241">
        <v>0.22661661314510301</v>
      </c>
      <c r="K1241">
        <v>61.834304904806103</v>
      </c>
      <c r="L1241">
        <v>58.059091298776103</v>
      </c>
      <c r="M1241">
        <v>29.188193916460101</v>
      </c>
      <c r="N1241">
        <v>0.42825647116295101</v>
      </c>
      <c r="O1241">
        <v>31.092436974789901</v>
      </c>
      <c r="P1241">
        <v>32.369299221356997</v>
      </c>
      <c r="Q1241">
        <v>7.1071011628524999E-2</v>
      </c>
    </row>
    <row r="1242" spans="1:17" hidden="1" x14ac:dyDescent="0.3">
      <c r="A1242" t="s">
        <v>2646</v>
      </c>
      <c r="B1242" t="s">
        <v>2647</v>
      </c>
      <c r="C1242" t="s">
        <v>3144</v>
      </c>
      <c r="D1242" t="s">
        <v>120</v>
      </c>
      <c r="E1242">
        <v>1691.58110154</v>
      </c>
      <c r="F1242">
        <v>57.31</v>
      </c>
      <c r="G1242">
        <v>-12.888873132939199</v>
      </c>
      <c r="H1242">
        <v>4.3852621540443698E-2</v>
      </c>
      <c r="I1242">
        <v>-20.5665343704996</v>
      </c>
      <c r="J1242">
        <v>0.43131972892064202</v>
      </c>
      <c r="K1242">
        <v>59.076634725000197</v>
      </c>
      <c r="L1242">
        <v>58.336735001462102</v>
      </c>
      <c r="M1242">
        <v>35.897229547598002</v>
      </c>
      <c r="N1242">
        <v>1.3112603138707799</v>
      </c>
      <c r="O1242">
        <v>50.584540219856898</v>
      </c>
      <c r="P1242">
        <v>26.974631660573799</v>
      </c>
      <c r="Q1242">
        <v>7.9519638722010996E-2</v>
      </c>
    </row>
    <row r="1243" spans="1:17" hidden="1" x14ac:dyDescent="0.3">
      <c r="A1243" t="s">
        <v>2648</v>
      </c>
      <c r="B1243" t="s">
        <v>2649</v>
      </c>
      <c r="C1243" t="s">
        <v>3144</v>
      </c>
      <c r="D1243" t="s">
        <v>83</v>
      </c>
      <c r="E1243">
        <v>1686.5740000000001</v>
      </c>
      <c r="F1243">
        <v>142.93</v>
      </c>
      <c r="G1243">
        <v>254.48860280487699</v>
      </c>
      <c r="H1243">
        <v>45.445414828038601</v>
      </c>
      <c r="I1243">
        <v>92.355415560068707</v>
      </c>
      <c r="J1243">
        <v>12.8560441449581</v>
      </c>
      <c r="K1243">
        <v>110.347083394084</v>
      </c>
      <c r="L1243">
        <v>76.494641772251995</v>
      </c>
      <c r="M1243">
        <v>61.991702354115503</v>
      </c>
      <c r="N1243">
        <v>0.84264304443169002</v>
      </c>
      <c r="O1243">
        <v>10.095851115930801</v>
      </c>
      <c r="P1243">
        <v>304.32814710042402</v>
      </c>
      <c r="Q1243">
        <v>0.149994668101923</v>
      </c>
    </row>
    <row r="1244" spans="1:17" hidden="1" x14ac:dyDescent="0.3">
      <c r="A1244" t="s">
        <v>2650</v>
      </c>
      <c r="B1244" t="s">
        <v>2651</v>
      </c>
      <c r="C1244" t="s">
        <v>3144</v>
      </c>
      <c r="D1244" t="s">
        <v>233</v>
      </c>
      <c r="E1244">
        <v>1684.167876</v>
      </c>
      <c r="F1244">
        <v>931.55</v>
      </c>
      <c r="G1244">
        <v>74.715657926094195</v>
      </c>
      <c r="H1244">
        <v>3.8473333329953401</v>
      </c>
      <c r="I1244">
        <v>62.741633352866103</v>
      </c>
      <c r="J1244">
        <v>4.1548082175148897</v>
      </c>
      <c r="K1244">
        <v>879.80952157388595</v>
      </c>
      <c r="L1244">
        <v>683.73410772954298</v>
      </c>
      <c r="M1244">
        <v>40.711504099071703</v>
      </c>
      <c r="N1244">
        <v>0.48541598901572802</v>
      </c>
      <c r="O1244">
        <v>11.362782459341901</v>
      </c>
      <c r="P1244">
        <v>134.057788944723</v>
      </c>
      <c r="Q1244">
        <v>5.2683436531389002E-2</v>
      </c>
    </row>
    <row r="1245" spans="1:17" hidden="1" x14ac:dyDescent="0.3">
      <c r="A1245" t="s">
        <v>2652</v>
      </c>
      <c r="B1245" t="s">
        <v>2653</v>
      </c>
      <c r="C1245" t="s">
        <v>3144</v>
      </c>
      <c r="D1245" t="s">
        <v>276</v>
      </c>
      <c r="E1245">
        <v>1679.2361820850001</v>
      </c>
      <c r="F1245">
        <v>1122.6500000000001</v>
      </c>
      <c r="G1245">
        <v>-0.21533656465503601</v>
      </c>
      <c r="H1245">
        <v>-7.5900770085088602</v>
      </c>
      <c r="I1245">
        <v>19.748954615654998</v>
      </c>
      <c r="J1245">
        <v>1.2936443583924899</v>
      </c>
      <c r="K1245">
        <v>1177.5845358306101</v>
      </c>
      <c r="L1245">
        <v>1053.6226659950601</v>
      </c>
      <c r="M1245">
        <v>34.71867236816</v>
      </c>
      <c r="N1245">
        <v>0.57732534018759996</v>
      </c>
      <c r="O1245">
        <v>19.458424264018099</v>
      </c>
      <c r="P1245">
        <v>44.615483704753302</v>
      </c>
      <c r="Q1245">
        <v>0.108511550513925</v>
      </c>
    </row>
    <row r="1246" spans="1:17" hidden="1" x14ac:dyDescent="0.3">
      <c r="A1246" t="s">
        <v>2654</v>
      </c>
      <c r="B1246" t="s">
        <v>2655</v>
      </c>
      <c r="C1246" t="s">
        <v>3144</v>
      </c>
      <c r="D1246" t="s">
        <v>788</v>
      </c>
      <c r="E1246">
        <v>1675.3723399999999</v>
      </c>
      <c r="F1246">
        <v>272.60000000000002</v>
      </c>
      <c r="G1246">
        <v>166.54356999477599</v>
      </c>
      <c r="H1246">
        <v>-14.371512184903001</v>
      </c>
      <c r="I1246">
        <v>-4.2436042925882704</v>
      </c>
      <c r="J1246">
        <v>-2.2016028527068601</v>
      </c>
      <c r="K1246">
        <v>304.74560579090502</v>
      </c>
      <c r="L1246">
        <v>269.24324712022002</v>
      </c>
      <c r="M1246">
        <v>37.781055779787501</v>
      </c>
      <c r="N1246">
        <v>0.58207419264884097</v>
      </c>
      <c r="O1246">
        <v>63.242846661775403</v>
      </c>
      <c r="P1246">
        <v>195.24531571536801</v>
      </c>
      <c r="Q1246">
        <v>9.5675453362844998E-2</v>
      </c>
    </row>
    <row r="1247" spans="1:17" hidden="1" x14ac:dyDescent="0.3">
      <c r="A1247" t="s">
        <v>2656</v>
      </c>
      <c r="B1247" t="s">
        <v>2657</v>
      </c>
      <c r="C1247" t="s">
        <v>3144</v>
      </c>
      <c r="D1247" t="s">
        <v>63</v>
      </c>
      <c r="E1247">
        <v>1671.391876935</v>
      </c>
      <c r="F1247">
        <v>375.15</v>
      </c>
      <c r="G1247">
        <v>72.558983893141701</v>
      </c>
      <c r="H1247">
        <v>-11.500932055438</v>
      </c>
      <c r="I1247">
        <v>23.3105292898891</v>
      </c>
      <c r="J1247">
        <v>3.2726334632065899</v>
      </c>
      <c r="K1247">
        <v>363.44923564983998</v>
      </c>
      <c r="L1247">
        <v>303.958569259233</v>
      </c>
      <c r="M1247">
        <v>54.635313600315797</v>
      </c>
      <c r="N1247">
        <v>0.67118301293886995</v>
      </c>
      <c r="O1247">
        <v>18.3926429428228</v>
      </c>
      <c r="P1247">
        <v>122.508896797153</v>
      </c>
      <c r="Q1247">
        <v>9.2622518872611997E-2</v>
      </c>
    </row>
    <row r="1248" spans="1:17" hidden="1" x14ac:dyDescent="0.3">
      <c r="A1248" t="s">
        <v>2658</v>
      </c>
      <c r="B1248" t="s">
        <v>2659</v>
      </c>
      <c r="C1248" t="s">
        <v>3144</v>
      </c>
      <c r="D1248" t="s">
        <v>271</v>
      </c>
      <c r="E1248">
        <v>1669.2840932250001</v>
      </c>
      <c r="F1248">
        <v>2893.85</v>
      </c>
      <c r="G1248">
        <v>194.99512228835599</v>
      </c>
      <c r="H1248">
        <v>-4.9122638979675202</v>
      </c>
      <c r="I1248">
        <v>50.9124089063612</v>
      </c>
      <c r="J1248">
        <v>11.293245608870899</v>
      </c>
      <c r="K1248">
        <v>2830.13004913553</v>
      </c>
      <c r="L1248">
        <v>2238.61369328909</v>
      </c>
      <c r="M1248">
        <v>56.3815163475007</v>
      </c>
      <c r="N1248">
        <v>0.57659693155088099</v>
      </c>
      <c r="O1248">
        <v>20.911588368436501</v>
      </c>
      <c r="P1248">
        <v>229.445582877959</v>
      </c>
      <c r="Q1248">
        <v>0.171697066151416</v>
      </c>
    </row>
    <row r="1249" spans="1:17" hidden="1" x14ac:dyDescent="0.3">
      <c r="A1249" t="s">
        <v>2660</v>
      </c>
      <c r="B1249" t="s">
        <v>2661</v>
      </c>
      <c r="C1249" t="s">
        <v>3144</v>
      </c>
      <c r="D1249" t="s">
        <v>135</v>
      </c>
      <c r="E1249">
        <v>1664.39426714</v>
      </c>
      <c r="F1249">
        <v>51.37</v>
      </c>
      <c r="G1249">
        <v>38.627244507420897</v>
      </c>
      <c r="H1249">
        <v>-9.3601888780153999</v>
      </c>
      <c r="I1249">
        <v>-16.149869893914499</v>
      </c>
      <c r="J1249">
        <v>-5.8183531299821498E-2</v>
      </c>
      <c r="K1249">
        <v>57.611092169067597</v>
      </c>
      <c r="L1249">
        <v>55.557509571772599</v>
      </c>
      <c r="M1249">
        <v>25.332267144313899</v>
      </c>
      <c r="N1249">
        <v>0.64659679794987901</v>
      </c>
      <c r="O1249">
        <v>52.287327233794002</v>
      </c>
      <c r="P1249">
        <v>70.099337748344297</v>
      </c>
      <c r="Q1249">
        <v>0.122359212183507</v>
      </c>
    </row>
    <row r="1250" spans="1:17" hidden="1" x14ac:dyDescent="0.3">
      <c r="A1250" t="s">
        <v>2662</v>
      </c>
      <c r="B1250" t="s">
        <v>2663</v>
      </c>
      <c r="C1250" t="s">
        <v>3144</v>
      </c>
      <c r="D1250" t="s">
        <v>469</v>
      </c>
      <c r="E1250">
        <v>1662.7115328</v>
      </c>
      <c r="F1250">
        <v>802</v>
      </c>
      <c r="G1250">
        <v>-26.963828683930899</v>
      </c>
      <c r="H1250">
        <v>14.8631743450306</v>
      </c>
      <c r="I1250">
        <v>13.1314891501079</v>
      </c>
      <c r="J1250">
        <v>3.55966668216894</v>
      </c>
      <c r="K1250">
        <v>752.38583608568899</v>
      </c>
      <c r="L1250">
        <v>700.42170601768498</v>
      </c>
      <c r="M1250">
        <v>46.019361791323398</v>
      </c>
      <c r="N1250">
        <v>0.45256277717750099</v>
      </c>
      <c r="O1250">
        <v>8.4912718204488797</v>
      </c>
      <c r="P1250">
        <v>41.946902654867202</v>
      </c>
      <c r="Q1250">
        <v>7.9453693909987994E-2</v>
      </c>
    </row>
    <row r="1251" spans="1:17" hidden="1" x14ac:dyDescent="0.3">
      <c r="A1251" t="s">
        <v>2664</v>
      </c>
      <c r="B1251" t="s">
        <v>2665</v>
      </c>
      <c r="C1251" t="s">
        <v>3144</v>
      </c>
      <c r="D1251" t="s">
        <v>482</v>
      </c>
      <c r="E1251">
        <v>1657.48385635</v>
      </c>
      <c r="F1251">
        <v>5377.75</v>
      </c>
      <c r="G1251">
        <v>-43.180960299728902</v>
      </c>
      <c r="H1251">
        <v>-7.9218591400758198</v>
      </c>
      <c r="I1251">
        <v>-8.4395760910525901</v>
      </c>
      <c r="J1251">
        <v>1.26169810240858</v>
      </c>
      <c r="K1251">
        <v>5698.80232307403</v>
      </c>
      <c r="L1251">
        <v>5755.6136278251197</v>
      </c>
      <c r="M1251">
        <v>33.8007994351115</v>
      </c>
      <c r="N1251">
        <v>1.26484446600894</v>
      </c>
      <c r="O1251">
        <v>19.1948305518107</v>
      </c>
      <c r="P1251">
        <v>20.469310035842199</v>
      </c>
      <c r="Q1251">
        <v>-0.11725900273385</v>
      </c>
    </row>
    <row r="1252" spans="1:17" hidden="1" x14ac:dyDescent="0.3">
      <c r="A1252" t="s">
        <v>2666</v>
      </c>
      <c r="B1252" t="s">
        <v>2667</v>
      </c>
      <c r="C1252" t="s">
        <v>3144</v>
      </c>
      <c r="D1252" t="s">
        <v>482</v>
      </c>
      <c r="E1252">
        <v>1651.71751008</v>
      </c>
      <c r="F1252">
        <v>490.8</v>
      </c>
      <c r="G1252">
        <v>-1.68311218021941</v>
      </c>
      <c r="H1252">
        <v>6.3661132606125395E-2</v>
      </c>
      <c r="I1252">
        <v>35.425673563201897</v>
      </c>
      <c r="J1252">
        <v>5.4905897348567301</v>
      </c>
      <c r="K1252">
        <v>491.36348694835402</v>
      </c>
      <c r="L1252">
        <v>425.76254855500599</v>
      </c>
      <c r="M1252">
        <v>42.488383242265598</v>
      </c>
      <c r="N1252">
        <v>0.45395634760694598</v>
      </c>
      <c r="O1252">
        <v>15.0774246128769</v>
      </c>
      <c r="P1252">
        <v>67.508532423208194</v>
      </c>
      <c r="Q1252">
        <v>-9.1385359129520005E-2</v>
      </c>
    </row>
    <row r="1253" spans="1:17" hidden="1" x14ac:dyDescent="0.3">
      <c r="A1253" t="s">
        <v>2668</v>
      </c>
      <c r="B1253" t="s">
        <v>2669</v>
      </c>
      <c r="C1253" t="s">
        <v>3144</v>
      </c>
      <c r="D1253" t="s">
        <v>482</v>
      </c>
      <c r="E1253">
        <v>1651.4171511</v>
      </c>
      <c r="F1253">
        <v>471.5</v>
      </c>
      <c r="G1253">
        <v>50.066026791256199</v>
      </c>
      <c r="H1253">
        <v>16.441670204341001</v>
      </c>
      <c r="I1253">
        <v>21.247218019955099</v>
      </c>
      <c r="J1253">
        <v>1.9376972142143101</v>
      </c>
      <c r="K1253">
        <v>456.22849874471399</v>
      </c>
      <c r="L1253">
        <v>386.41600575451099</v>
      </c>
      <c r="M1253">
        <v>38.0945494252367</v>
      </c>
      <c r="N1253">
        <v>0.67086780005497204</v>
      </c>
      <c r="O1253">
        <v>18.494167550371099</v>
      </c>
      <c r="P1253">
        <v>84.1796875</v>
      </c>
      <c r="Q1253">
        <v>4.5317265667981999E-2</v>
      </c>
    </row>
    <row r="1254" spans="1:17" hidden="1" x14ac:dyDescent="0.3">
      <c r="A1254" t="s">
        <v>2670</v>
      </c>
      <c r="B1254" t="s">
        <v>2671</v>
      </c>
      <c r="C1254" t="s">
        <v>3144</v>
      </c>
      <c r="D1254" t="s">
        <v>135</v>
      </c>
      <c r="E1254">
        <v>1644.5474404049901</v>
      </c>
      <c r="F1254">
        <v>399.55</v>
      </c>
      <c r="G1254">
        <v>89.155397136550704</v>
      </c>
      <c r="H1254">
        <v>23.7608962751926</v>
      </c>
      <c r="I1254">
        <v>0.331287138505235</v>
      </c>
      <c r="J1254">
        <v>8.0190859450054397</v>
      </c>
      <c r="K1254">
        <v>353.51258429314902</v>
      </c>
      <c r="L1254">
        <v>324.03476339804502</v>
      </c>
      <c r="M1254">
        <v>61.392530395803199</v>
      </c>
      <c r="N1254">
        <v>2.4793262335286101</v>
      </c>
      <c r="O1254">
        <v>8.8599674633963197</v>
      </c>
      <c r="P1254">
        <v>152.00252286345</v>
      </c>
      <c r="Q1254">
        <v>8.9033561155515001E-2</v>
      </c>
    </row>
    <row r="1255" spans="1:17" hidden="1" x14ac:dyDescent="0.3">
      <c r="A1255" t="s">
        <v>2672</v>
      </c>
      <c r="B1255" t="s">
        <v>2673</v>
      </c>
      <c r="C1255" t="s">
        <v>3144</v>
      </c>
      <c r="D1255" t="s">
        <v>190</v>
      </c>
      <c r="E1255">
        <v>1639.4877044</v>
      </c>
      <c r="F1255">
        <v>724.75</v>
      </c>
      <c r="G1255">
        <v>17.964246387067501</v>
      </c>
      <c r="H1255">
        <v>-5.3235288444747502</v>
      </c>
      <c r="I1255">
        <v>-10.694958701982699</v>
      </c>
      <c r="J1255">
        <v>1.6351573735768601</v>
      </c>
      <c r="K1255">
        <v>776.77579818797403</v>
      </c>
      <c r="L1255">
        <v>705.89774278677601</v>
      </c>
      <c r="M1255">
        <v>21.421444937253099</v>
      </c>
      <c r="N1255">
        <v>0.48388857893906401</v>
      </c>
      <c r="O1255">
        <v>19.6274577440496</v>
      </c>
      <c r="P1255">
        <v>56.838346678208097</v>
      </c>
      <c r="Q1255">
        <v>6.6096854993894005E-2</v>
      </c>
    </row>
    <row r="1256" spans="1:17" hidden="1" x14ac:dyDescent="0.3">
      <c r="A1256" t="s">
        <v>2674</v>
      </c>
      <c r="B1256" t="s">
        <v>2675</v>
      </c>
      <c r="C1256" t="s">
        <v>3144</v>
      </c>
      <c r="D1256" t="s">
        <v>190</v>
      </c>
      <c r="E1256">
        <v>1639.19712</v>
      </c>
      <c r="F1256">
        <v>873.4</v>
      </c>
      <c r="G1256">
        <v>112.902680282174</v>
      </c>
      <c r="H1256">
        <v>-6.2108961168125001</v>
      </c>
      <c r="I1256">
        <v>-16.0759146403323</v>
      </c>
      <c r="J1256">
        <v>6.0446376290937103</v>
      </c>
      <c r="K1256">
        <v>917.11763398824303</v>
      </c>
      <c r="L1256">
        <v>813.80180553133198</v>
      </c>
      <c r="M1256">
        <v>45.184905833936902</v>
      </c>
      <c r="N1256">
        <v>0.46250686076237202</v>
      </c>
      <c r="O1256">
        <v>46.605220975498</v>
      </c>
      <c r="P1256">
        <v>147.878529870867</v>
      </c>
      <c r="Q1256">
        <v>0.113994575422011</v>
      </c>
    </row>
    <row r="1257" spans="1:17" hidden="1" x14ac:dyDescent="0.3">
      <c r="A1257" t="s">
        <v>2676</v>
      </c>
      <c r="B1257" t="s">
        <v>2677</v>
      </c>
      <c r="C1257" t="s">
        <v>3144</v>
      </c>
      <c r="D1257" t="s">
        <v>398</v>
      </c>
      <c r="E1257">
        <v>1637.2352474100001</v>
      </c>
      <c r="F1257">
        <v>524.45000000000005</v>
      </c>
      <c r="G1257">
        <v>-1.57776074907348</v>
      </c>
      <c r="H1257">
        <v>3.19227906864442</v>
      </c>
      <c r="I1257">
        <v>-18.844005729452601</v>
      </c>
      <c r="J1257">
        <v>3.1284691816949501</v>
      </c>
      <c r="K1257">
        <v>522.92999742126199</v>
      </c>
      <c r="L1257">
        <v>510.62305108877001</v>
      </c>
      <c r="M1257">
        <v>38.544696173338998</v>
      </c>
      <c r="N1257">
        <v>1.0370758087164</v>
      </c>
      <c r="O1257">
        <v>44.618171417675597</v>
      </c>
      <c r="P1257">
        <v>29.8143564356435</v>
      </c>
      <c r="Q1257">
        <v>2.5526636279910001E-3</v>
      </c>
    </row>
    <row r="1258" spans="1:17" hidden="1" x14ac:dyDescent="0.3">
      <c r="A1258" t="s">
        <v>2678</v>
      </c>
      <c r="B1258" t="s">
        <v>2679</v>
      </c>
      <c r="C1258" t="s">
        <v>3144</v>
      </c>
      <c r="D1258" t="s">
        <v>731</v>
      </c>
      <c r="E1258">
        <v>1635.8639268469999</v>
      </c>
      <c r="F1258">
        <v>184.09</v>
      </c>
      <c r="G1258">
        <v>-11.2224859886201</v>
      </c>
      <c r="H1258">
        <v>-8.3738843670506693</v>
      </c>
      <c r="I1258">
        <v>6.3756005589446003</v>
      </c>
      <c r="J1258">
        <v>-3.0366448342416401</v>
      </c>
      <c r="K1258">
        <v>194.073135970566</v>
      </c>
      <c r="M1258">
        <v>25.682706179556099</v>
      </c>
      <c r="N1258">
        <v>0.78173305195013998</v>
      </c>
      <c r="O1258">
        <v>24.938888587104099</v>
      </c>
      <c r="P1258">
        <v>33.398550724637602</v>
      </c>
    </row>
    <row r="1259" spans="1:17" hidden="1" x14ac:dyDescent="0.3">
      <c r="A1259" t="s">
        <v>2680</v>
      </c>
      <c r="B1259" t="s">
        <v>2681</v>
      </c>
      <c r="C1259" t="s">
        <v>3144</v>
      </c>
      <c r="D1259" t="s">
        <v>2358</v>
      </c>
      <c r="E1259">
        <v>1634.7472998000001</v>
      </c>
      <c r="F1259">
        <v>1033.3499999999999</v>
      </c>
      <c r="G1259">
        <v>-36.1615585536194</v>
      </c>
      <c r="H1259">
        <v>-11.212955844752299</v>
      </c>
      <c r="I1259">
        <v>-20.684969056214001</v>
      </c>
      <c r="J1259">
        <v>-2.0679495628393099</v>
      </c>
      <c r="K1259">
        <v>1111.8045153502701</v>
      </c>
      <c r="L1259">
        <v>1132.1330200505399</v>
      </c>
      <c r="M1259">
        <v>30.333496926124202</v>
      </c>
      <c r="N1259">
        <v>0.78886706071562496</v>
      </c>
      <c r="O1259">
        <v>40.4122514152997</v>
      </c>
      <c r="P1259">
        <v>10.4242359478521</v>
      </c>
      <c r="Q1259">
        <v>8.8917072666843996E-2</v>
      </c>
    </row>
    <row r="1260" spans="1:17" hidden="1" x14ac:dyDescent="0.3">
      <c r="A1260" t="s">
        <v>2682</v>
      </c>
      <c r="B1260" t="s">
        <v>2683</v>
      </c>
      <c r="C1260" t="s">
        <v>3144</v>
      </c>
      <c r="D1260" t="s">
        <v>271</v>
      </c>
      <c r="E1260">
        <v>1634.260878645</v>
      </c>
      <c r="F1260">
        <v>294.85000000000002</v>
      </c>
      <c r="G1260">
        <v>115.27839494966</v>
      </c>
      <c r="H1260">
        <v>-9.0506567551103707</v>
      </c>
      <c r="I1260">
        <v>20.555193249388399</v>
      </c>
      <c r="J1260">
        <v>-1.4672847805701099</v>
      </c>
      <c r="K1260">
        <v>318.83772326523302</v>
      </c>
      <c r="L1260">
        <v>259.74088874866197</v>
      </c>
      <c r="M1260">
        <v>37.389316398331601</v>
      </c>
      <c r="N1260">
        <v>0.46820927842638499</v>
      </c>
      <c r="O1260">
        <v>48.787519077497002</v>
      </c>
      <c r="P1260">
        <v>143.98014067025201</v>
      </c>
      <c r="Q1260">
        <v>0.14443748865054401</v>
      </c>
    </row>
    <row r="1261" spans="1:17" hidden="1" x14ac:dyDescent="0.3">
      <c r="A1261" t="s">
        <v>2684</v>
      </c>
      <c r="B1261" t="s">
        <v>2685</v>
      </c>
      <c r="C1261" t="s">
        <v>3144</v>
      </c>
      <c r="D1261" t="s">
        <v>406</v>
      </c>
      <c r="E1261">
        <v>1628.5730417</v>
      </c>
      <c r="F1261">
        <v>101.09</v>
      </c>
      <c r="G1261">
        <v>6.9895294471931404</v>
      </c>
      <c r="H1261">
        <v>-6.0531184933216098</v>
      </c>
      <c r="I1261">
        <v>-1.10365917302732</v>
      </c>
      <c r="J1261">
        <v>1.5000068807067399</v>
      </c>
      <c r="K1261">
        <v>106.8194126628</v>
      </c>
      <c r="L1261">
        <v>100.32936560336</v>
      </c>
      <c r="M1261">
        <v>33.987636446985398</v>
      </c>
      <c r="N1261">
        <v>0.17630947641863801</v>
      </c>
      <c r="O1261">
        <v>32.555148877237997</v>
      </c>
      <c r="P1261">
        <v>39.916955017300999</v>
      </c>
      <c r="Q1261">
        <v>0.108209931731445</v>
      </c>
    </row>
    <row r="1262" spans="1:17" hidden="1" x14ac:dyDescent="0.3">
      <c r="A1262" t="s">
        <v>2686</v>
      </c>
      <c r="B1262" t="s">
        <v>2687</v>
      </c>
      <c r="C1262" t="s">
        <v>3144</v>
      </c>
      <c r="D1262" t="s">
        <v>217</v>
      </c>
      <c r="E1262">
        <v>1624.68987556</v>
      </c>
      <c r="F1262">
        <v>918.8</v>
      </c>
      <c r="G1262">
        <v>109.421877449033</v>
      </c>
      <c r="H1262">
        <v>-12.299579375011801</v>
      </c>
      <c r="I1262">
        <v>-2.60106115696686</v>
      </c>
      <c r="J1262">
        <v>2.8462723919711399</v>
      </c>
      <c r="K1262">
        <v>956.65110052237299</v>
      </c>
      <c r="L1262">
        <v>785.99662888367504</v>
      </c>
      <c r="M1262">
        <v>36.849520866351497</v>
      </c>
      <c r="N1262">
        <v>0.45906046171679399</v>
      </c>
      <c r="O1262">
        <v>24.395951240748801</v>
      </c>
      <c r="P1262">
        <v>154.409525128063</v>
      </c>
      <c r="Q1262">
        <v>0.16416277051665201</v>
      </c>
    </row>
    <row r="1263" spans="1:17" hidden="1" x14ac:dyDescent="0.3">
      <c r="A1263" t="s">
        <v>2688</v>
      </c>
      <c r="B1263" t="s">
        <v>2689</v>
      </c>
      <c r="C1263" t="s">
        <v>3144</v>
      </c>
      <c r="D1263" t="s">
        <v>1473</v>
      </c>
      <c r="E1263">
        <v>1620.3344587500001</v>
      </c>
      <c r="F1263">
        <v>114.45</v>
      </c>
      <c r="G1263">
        <v>4.6898626710163001</v>
      </c>
      <c r="H1263">
        <v>-6.5630575487611598</v>
      </c>
      <c r="I1263">
        <v>-9.3929282243492498</v>
      </c>
      <c r="J1263">
        <v>1.3693301249874199</v>
      </c>
      <c r="K1263">
        <v>124.875700788431</v>
      </c>
      <c r="L1263">
        <v>113.71243854240601</v>
      </c>
      <c r="M1263">
        <v>22.746328883618698</v>
      </c>
      <c r="N1263">
        <v>0.34859460526833203</v>
      </c>
      <c r="O1263">
        <v>28.719965050240202</v>
      </c>
      <c r="P1263">
        <v>57.753273604410701</v>
      </c>
      <c r="Q1263">
        <v>0.18417862944949301</v>
      </c>
    </row>
    <row r="1264" spans="1:17" hidden="1" x14ac:dyDescent="0.3">
      <c r="A1264" t="s">
        <v>2690</v>
      </c>
      <c r="B1264" t="s">
        <v>2691</v>
      </c>
      <c r="C1264" t="s">
        <v>3144</v>
      </c>
      <c r="D1264" t="s">
        <v>117</v>
      </c>
      <c r="E1264">
        <v>1614.14</v>
      </c>
      <c r="F1264">
        <v>797.5</v>
      </c>
      <c r="G1264">
        <v>-10.6585248798579</v>
      </c>
      <c r="H1264">
        <v>21.828117399478899</v>
      </c>
      <c r="I1264">
        <v>10.3183871119909</v>
      </c>
      <c r="J1264">
        <v>7.7376393462783799</v>
      </c>
      <c r="K1264">
        <v>725.66597077838503</v>
      </c>
      <c r="L1264">
        <v>665.21937400192598</v>
      </c>
      <c r="M1264">
        <v>59.689958499750297</v>
      </c>
      <c r="N1264">
        <v>0.65829184683137199</v>
      </c>
      <c r="O1264">
        <v>4.5768025078369803</v>
      </c>
      <c r="P1264">
        <v>38.5751520417028</v>
      </c>
      <c r="Q1264">
        <v>0.113754041096012</v>
      </c>
    </row>
    <row r="1265" spans="1:17" hidden="1" x14ac:dyDescent="0.3">
      <c r="A1265" t="s">
        <v>2692</v>
      </c>
      <c r="B1265" t="s">
        <v>2693</v>
      </c>
      <c r="C1265" t="s">
        <v>3144</v>
      </c>
      <c r="E1265">
        <v>1609.9376568</v>
      </c>
      <c r="F1265">
        <v>372</v>
      </c>
      <c r="G1265">
        <v>1281.45746580328</v>
      </c>
      <c r="H1265">
        <v>-0.83818673695918899</v>
      </c>
      <c r="I1265">
        <v>198.767227957335</v>
      </c>
      <c r="J1265">
        <v>-1.8239475646947201</v>
      </c>
      <c r="K1265">
        <v>381.89489900021499</v>
      </c>
      <c r="L1265">
        <v>259.67648710635001</v>
      </c>
      <c r="M1265">
        <v>42.181906265655797</v>
      </c>
      <c r="N1265">
        <v>0.86317230873603301</v>
      </c>
      <c r="O1265">
        <v>33.010752688171998</v>
      </c>
      <c r="P1265">
        <v>1459.7484276729499</v>
      </c>
      <c r="Q1265">
        <v>0.20824688345357401</v>
      </c>
    </row>
    <row r="1266" spans="1:17" hidden="1" x14ac:dyDescent="0.3">
      <c r="A1266" t="s">
        <v>2694</v>
      </c>
      <c r="B1266" t="s">
        <v>2695</v>
      </c>
      <c r="C1266" t="s">
        <v>3144</v>
      </c>
      <c r="D1266" t="s">
        <v>72</v>
      </c>
      <c r="E1266">
        <v>1602.0964160000001</v>
      </c>
      <c r="F1266">
        <v>290</v>
      </c>
      <c r="G1266">
        <v>65.733386696437705</v>
      </c>
      <c r="H1266">
        <v>-19.3373857949064</v>
      </c>
      <c r="I1266">
        <v>78.006220187911694</v>
      </c>
      <c r="J1266">
        <v>-7.63957004075335</v>
      </c>
      <c r="K1266">
        <v>277.75415861528001</v>
      </c>
      <c r="L1266">
        <v>207.25643479585699</v>
      </c>
      <c r="M1266">
        <v>40.595903242751099</v>
      </c>
      <c r="N1266">
        <v>0.22923355136943799</v>
      </c>
      <c r="O1266">
        <v>28.137931034482701</v>
      </c>
      <c r="P1266">
        <v>104.946996466431</v>
      </c>
      <c r="Q1266">
        <v>4.8688561644344E-2</v>
      </c>
    </row>
    <row r="1267" spans="1:17" hidden="1" x14ac:dyDescent="0.3">
      <c r="A1267" t="s">
        <v>2696</v>
      </c>
      <c r="B1267" t="s">
        <v>2697</v>
      </c>
      <c r="C1267" t="s">
        <v>3144</v>
      </c>
      <c r="D1267" t="s">
        <v>190</v>
      </c>
      <c r="E1267">
        <v>1597.8768</v>
      </c>
      <c r="F1267">
        <v>1280.3499999999999</v>
      </c>
      <c r="G1267">
        <v>34.7958918735848</v>
      </c>
      <c r="H1267">
        <v>3.2085033486160901</v>
      </c>
      <c r="I1267">
        <v>14.7973192428239</v>
      </c>
      <c r="J1267">
        <v>4.8466185689549297</v>
      </c>
      <c r="K1267">
        <v>1304.22496289264</v>
      </c>
      <c r="L1267">
        <v>1129.32028995269</v>
      </c>
      <c r="M1267">
        <v>29.149142976084601</v>
      </c>
      <c r="N1267">
        <v>0.41853255297062097</v>
      </c>
      <c r="O1267">
        <v>17.1554653024563</v>
      </c>
      <c r="P1267">
        <v>70.952667067227395</v>
      </c>
      <c r="Q1267">
        <v>4.3994972040039999E-2</v>
      </c>
    </row>
    <row r="1268" spans="1:17" hidden="1" x14ac:dyDescent="0.3">
      <c r="A1268" t="s">
        <v>2698</v>
      </c>
      <c r="B1268" t="s">
        <v>2699</v>
      </c>
      <c r="C1268" t="s">
        <v>3144</v>
      </c>
      <c r="D1268" t="s">
        <v>403</v>
      </c>
      <c r="E1268">
        <v>1585.5013937000001</v>
      </c>
      <c r="F1268">
        <v>318.85000000000002</v>
      </c>
      <c r="G1268">
        <v>9.6579852405708593</v>
      </c>
      <c r="H1268">
        <v>34.030265044940101</v>
      </c>
      <c r="I1268">
        <v>28.162556157830899</v>
      </c>
      <c r="J1268">
        <v>8.4870662405719397</v>
      </c>
      <c r="K1268">
        <v>252.748554869853</v>
      </c>
      <c r="L1268">
        <v>228.826287063542</v>
      </c>
      <c r="M1268">
        <v>82.818168950172605</v>
      </c>
      <c r="N1268">
        <v>2.6781075159786401</v>
      </c>
      <c r="O1268">
        <v>7.4015994981966298</v>
      </c>
      <c r="P1268">
        <v>73.902372511589803</v>
      </c>
      <c r="Q1268">
        <v>0.10142783828</v>
      </c>
    </row>
    <row r="1269" spans="1:17" hidden="1" x14ac:dyDescent="0.3">
      <c r="A1269" t="s">
        <v>2700</v>
      </c>
      <c r="B1269" t="s">
        <v>2701</v>
      </c>
      <c r="C1269" t="s">
        <v>3144</v>
      </c>
      <c r="D1269" t="s">
        <v>436</v>
      </c>
      <c r="E1269">
        <v>1577.0659155389999</v>
      </c>
      <c r="F1269">
        <v>107.27</v>
      </c>
      <c r="G1269">
        <v>-58.360762114034699</v>
      </c>
      <c r="H1269">
        <v>8.6133872464681502</v>
      </c>
      <c r="I1269">
        <v>-12.2372997260227</v>
      </c>
      <c r="J1269">
        <v>-0.71279362382122302</v>
      </c>
      <c r="K1269">
        <v>105.25344861160799</v>
      </c>
      <c r="L1269">
        <v>110.50440288072799</v>
      </c>
      <c r="M1269">
        <v>38.327364707249203</v>
      </c>
      <c r="N1269">
        <v>1.62813637346456</v>
      </c>
      <c r="O1269">
        <v>56.893819334389804</v>
      </c>
      <c r="P1269">
        <v>19.188888888888801</v>
      </c>
      <c r="Q1269">
        <v>-4.7400623657678997E-2</v>
      </c>
    </row>
    <row r="1270" spans="1:17" hidden="1" x14ac:dyDescent="0.3">
      <c r="A1270" t="s">
        <v>2702</v>
      </c>
      <c r="B1270" t="s">
        <v>2703</v>
      </c>
      <c r="C1270" t="s">
        <v>3144</v>
      </c>
      <c r="D1270" t="s">
        <v>21</v>
      </c>
      <c r="E1270">
        <v>1575.0675659999999</v>
      </c>
      <c r="F1270">
        <v>148.66</v>
      </c>
      <c r="G1270">
        <v>324.52996159648097</v>
      </c>
      <c r="H1270">
        <v>26.223776885627299</v>
      </c>
      <c r="I1270">
        <v>130.619918062745</v>
      </c>
      <c r="J1270">
        <v>3.5546871392513499</v>
      </c>
      <c r="K1270">
        <v>122.206030610139</v>
      </c>
      <c r="L1270">
        <v>82.072461399969896</v>
      </c>
      <c r="M1270">
        <v>52.280577921005602</v>
      </c>
      <c r="N1270">
        <v>1.15390673878542</v>
      </c>
      <c r="O1270">
        <v>12.875016816897601</v>
      </c>
      <c r="P1270">
        <v>417.07826086956499</v>
      </c>
    </row>
    <row r="1271" spans="1:17" hidden="1" x14ac:dyDescent="0.3">
      <c r="A1271" t="s">
        <v>2704</v>
      </c>
      <c r="B1271" t="s">
        <v>2705</v>
      </c>
      <c r="C1271" t="s">
        <v>3144</v>
      </c>
      <c r="D1271" t="s">
        <v>120</v>
      </c>
      <c r="E1271">
        <v>1573.3148383799901</v>
      </c>
      <c r="F1271">
        <v>14.6</v>
      </c>
      <c r="G1271">
        <v>-21.075318029133101</v>
      </c>
      <c r="H1271">
        <v>-0.86621314233592395</v>
      </c>
      <c r="I1271">
        <v>-41.012444578692197</v>
      </c>
      <c r="J1271">
        <v>6.3071615058082697</v>
      </c>
      <c r="K1271">
        <v>15.4757679730881</v>
      </c>
      <c r="L1271">
        <v>16.289838411596701</v>
      </c>
      <c r="M1271">
        <v>41.037077042160199</v>
      </c>
      <c r="N1271">
        <v>0.86120090719255904</v>
      </c>
      <c r="O1271">
        <v>80.514701727022</v>
      </c>
      <c r="P1271">
        <v>22.335372809291702</v>
      </c>
      <c r="Q1271">
        <v>4.1070701141008997E-2</v>
      </c>
    </row>
    <row r="1272" spans="1:17" hidden="1" x14ac:dyDescent="0.3">
      <c r="A1272" t="s">
        <v>2706</v>
      </c>
      <c r="B1272" t="s">
        <v>2707</v>
      </c>
      <c r="C1272" t="s">
        <v>3144</v>
      </c>
      <c r="D1272" t="s">
        <v>482</v>
      </c>
      <c r="E1272">
        <v>1572.99006611</v>
      </c>
      <c r="F1272">
        <v>1208.05</v>
      </c>
      <c r="G1272">
        <v>-25.735625967768701</v>
      </c>
      <c r="H1272">
        <v>-4.7219779177567602</v>
      </c>
      <c r="I1272">
        <v>-18.522136392631101</v>
      </c>
      <c r="J1272">
        <v>4.7851337090777202</v>
      </c>
      <c r="K1272">
        <v>1293.4502092038999</v>
      </c>
      <c r="L1272">
        <v>1305.9306265524399</v>
      </c>
      <c r="M1272">
        <v>30.900158929865199</v>
      </c>
      <c r="N1272">
        <v>0.85058760289027302</v>
      </c>
      <c r="O1272">
        <v>28.554281693638501</v>
      </c>
      <c r="P1272">
        <v>18.453694170711302</v>
      </c>
      <c r="Q1272">
        <v>-7.1363550126431002E-2</v>
      </c>
    </row>
    <row r="1273" spans="1:17" hidden="1" x14ac:dyDescent="0.3">
      <c r="A1273" t="s">
        <v>2708</v>
      </c>
      <c r="B1273" t="s">
        <v>2709</v>
      </c>
      <c r="C1273" t="s">
        <v>3144</v>
      </c>
      <c r="D1273" t="s">
        <v>117</v>
      </c>
      <c r="E1273">
        <v>1572.76161</v>
      </c>
      <c r="F1273">
        <v>567</v>
      </c>
      <c r="G1273">
        <v>55.748481995738402</v>
      </c>
      <c r="H1273">
        <v>-1.01970853127867</v>
      </c>
      <c r="I1273">
        <v>-8.2278540383089993</v>
      </c>
      <c r="J1273">
        <v>-0.51481135035974301</v>
      </c>
      <c r="K1273">
        <v>568.65083816611798</v>
      </c>
      <c r="L1273">
        <v>509.29193301778503</v>
      </c>
      <c r="M1273">
        <v>35.831568412189903</v>
      </c>
      <c r="N1273">
        <v>0.78917087121509699</v>
      </c>
      <c r="O1273">
        <v>18.694885361552</v>
      </c>
      <c r="P1273">
        <v>118.118869013271</v>
      </c>
      <c r="Q1273">
        <v>0.13513470053130999</v>
      </c>
    </row>
    <row r="1274" spans="1:17" hidden="1" x14ac:dyDescent="0.3">
      <c r="A1274" t="s">
        <v>2710</v>
      </c>
      <c r="B1274" t="s">
        <v>2711</v>
      </c>
      <c r="C1274" t="s">
        <v>3144</v>
      </c>
      <c r="D1274" t="s">
        <v>51</v>
      </c>
      <c r="E1274">
        <v>1570.6994867650001</v>
      </c>
      <c r="F1274">
        <v>591.95000000000005</v>
      </c>
      <c r="G1274">
        <v>25.733422554910099</v>
      </c>
      <c r="H1274">
        <v>-8.0027400884437103</v>
      </c>
      <c r="I1274">
        <v>6.3933634549996698</v>
      </c>
      <c r="J1274">
        <v>1.6011032023104901</v>
      </c>
      <c r="K1274">
        <v>634.23436021662599</v>
      </c>
      <c r="L1274">
        <v>549.73249662781598</v>
      </c>
      <c r="M1274">
        <v>28.296523360497599</v>
      </c>
      <c r="N1274">
        <v>0.55409542736546802</v>
      </c>
      <c r="O1274">
        <v>22.4850071796604</v>
      </c>
      <c r="P1274">
        <v>59.126344086021497</v>
      </c>
      <c r="Q1274">
        <v>2.9109905605912E-2</v>
      </c>
    </row>
    <row r="1275" spans="1:17" hidden="1" x14ac:dyDescent="0.3">
      <c r="A1275" t="s">
        <v>2712</v>
      </c>
      <c r="B1275" t="s">
        <v>2713</v>
      </c>
      <c r="C1275" t="s">
        <v>3144</v>
      </c>
      <c r="D1275" t="s">
        <v>48</v>
      </c>
      <c r="E1275">
        <v>1562.336693407</v>
      </c>
      <c r="F1275">
        <v>162.22999999999999</v>
      </c>
      <c r="G1275">
        <v>50.6570160262293</v>
      </c>
      <c r="H1275">
        <v>-4.2072598624550102</v>
      </c>
      <c r="I1275">
        <v>3.6681837700218298</v>
      </c>
      <c r="J1275">
        <v>8.0879407120431406</v>
      </c>
      <c r="K1275">
        <v>177.700222908038</v>
      </c>
      <c r="L1275">
        <v>151.621253152549</v>
      </c>
      <c r="M1275">
        <v>30.559718704525402</v>
      </c>
      <c r="N1275">
        <v>0.51745572482258995</v>
      </c>
      <c r="O1275">
        <v>40.479566048203097</v>
      </c>
      <c r="P1275">
        <v>86.793321819228495</v>
      </c>
      <c r="Q1275">
        <v>0.148387969546872</v>
      </c>
    </row>
    <row r="1276" spans="1:17" hidden="1" x14ac:dyDescent="0.3">
      <c r="A1276" t="s">
        <v>2714</v>
      </c>
      <c r="B1276" t="s">
        <v>2715</v>
      </c>
      <c r="C1276" t="s">
        <v>3144</v>
      </c>
      <c r="D1276" t="s">
        <v>406</v>
      </c>
      <c r="E1276">
        <v>1559.3038285499999</v>
      </c>
      <c r="F1276">
        <v>131.57</v>
      </c>
      <c r="G1276">
        <v>-5.5088618254610102</v>
      </c>
      <c r="H1276">
        <v>0.231246237130559</v>
      </c>
      <c r="I1276">
        <v>2.1722771162537602</v>
      </c>
      <c r="J1276">
        <v>6.8350091522329999</v>
      </c>
      <c r="K1276">
        <v>128.99473051728799</v>
      </c>
      <c r="L1276">
        <v>122.074303856396</v>
      </c>
      <c r="M1276">
        <v>58.7835938896743</v>
      </c>
      <c r="N1276">
        <v>0.492534806651868</v>
      </c>
      <c r="O1276">
        <v>18.644067796610098</v>
      </c>
      <c r="P1276">
        <v>39.374999999999901</v>
      </c>
      <c r="Q1276">
        <v>4.9992784055243003E-2</v>
      </c>
    </row>
    <row r="1277" spans="1:17" hidden="1" x14ac:dyDescent="0.3">
      <c r="A1277" t="s">
        <v>2716</v>
      </c>
      <c r="B1277" t="s">
        <v>2717</v>
      </c>
      <c r="C1277" t="s">
        <v>3144</v>
      </c>
      <c r="D1277" t="s">
        <v>51</v>
      </c>
      <c r="E1277">
        <v>1558.5395658499999</v>
      </c>
      <c r="F1277">
        <v>1621.15</v>
      </c>
      <c r="G1277">
        <v>35.765130610948901</v>
      </c>
      <c r="H1277">
        <v>-8.9379150424031906</v>
      </c>
      <c r="I1277">
        <v>5.1036452246645201</v>
      </c>
      <c r="J1277">
        <v>-0.2170656584931</v>
      </c>
      <c r="K1277">
        <v>1574.6154629371099</v>
      </c>
      <c r="L1277">
        <v>1346.2635605671701</v>
      </c>
      <c r="M1277">
        <v>37.615950073570403</v>
      </c>
      <c r="N1277">
        <v>0.45898578400169698</v>
      </c>
      <c r="O1277">
        <v>22.443944113746401</v>
      </c>
      <c r="P1277">
        <v>81.671989690144002</v>
      </c>
      <c r="Q1277">
        <v>9.2213925555854004E-2</v>
      </c>
    </row>
    <row r="1278" spans="1:17" hidden="1" x14ac:dyDescent="0.3">
      <c r="A1278" t="s">
        <v>2718</v>
      </c>
      <c r="B1278" t="s">
        <v>2719</v>
      </c>
      <c r="C1278" t="s">
        <v>3144</v>
      </c>
      <c r="E1278">
        <v>1557.92</v>
      </c>
      <c r="F1278">
        <v>556.4</v>
      </c>
      <c r="G1278">
        <v>249.801655639952</v>
      </c>
      <c r="H1278">
        <v>61.171769715477801</v>
      </c>
      <c r="I1278">
        <v>22.566010496642299</v>
      </c>
      <c r="J1278">
        <v>10.545099754204999</v>
      </c>
      <c r="K1278">
        <v>420.82134960253001</v>
      </c>
      <c r="L1278">
        <v>379.144588532022</v>
      </c>
      <c r="M1278">
        <v>98.754436911476205</v>
      </c>
      <c r="N1278">
        <v>0.74539143848823697</v>
      </c>
      <c r="O1278">
        <v>69.680086268871307</v>
      </c>
      <c r="P1278">
        <v>278.50340136054399</v>
      </c>
    </row>
    <row r="1279" spans="1:17" hidden="1" x14ac:dyDescent="0.3">
      <c r="A1279" t="s">
        <v>2720</v>
      </c>
      <c r="B1279" t="s">
        <v>2721</v>
      </c>
      <c r="C1279" t="s">
        <v>3144</v>
      </c>
      <c r="D1279" t="s">
        <v>202</v>
      </c>
      <c r="E1279">
        <v>1555.15583124</v>
      </c>
      <c r="F1279">
        <v>2554.1999999999998</v>
      </c>
      <c r="G1279">
        <v>40.450572160202597</v>
      </c>
      <c r="H1279">
        <v>-9.9814757206276106</v>
      </c>
      <c r="I1279">
        <v>4.6543285903989</v>
      </c>
      <c r="J1279">
        <v>0.17401091061082899</v>
      </c>
      <c r="K1279">
        <v>2700.21859894308</v>
      </c>
      <c r="L1279">
        <v>2235.7746208880098</v>
      </c>
      <c r="M1279">
        <v>25.322558892077399</v>
      </c>
      <c r="N1279">
        <v>0.33300942571178699</v>
      </c>
      <c r="O1279">
        <v>35.032495497611698</v>
      </c>
      <c r="P1279">
        <v>89.031971580817</v>
      </c>
      <c r="Q1279">
        <v>0.12680137468514399</v>
      </c>
    </row>
    <row r="1280" spans="1:17" hidden="1" x14ac:dyDescent="0.3">
      <c r="A1280" t="s">
        <v>2722</v>
      </c>
      <c r="B1280" t="s">
        <v>2723</v>
      </c>
      <c r="C1280" t="s">
        <v>3144</v>
      </c>
      <c r="E1280">
        <v>1552.09969473</v>
      </c>
      <c r="F1280">
        <v>1018.55</v>
      </c>
      <c r="G1280">
        <v>39.417425691473497</v>
      </c>
      <c r="H1280">
        <v>-12.9042058257583</v>
      </c>
      <c r="I1280">
        <v>28.941714125473901</v>
      </c>
      <c r="J1280">
        <v>-2.7935625894545502</v>
      </c>
      <c r="K1280">
        <v>1081.4128615462901</v>
      </c>
      <c r="L1280">
        <v>944.25732048719101</v>
      </c>
      <c r="M1280">
        <v>28.920893314800999</v>
      </c>
      <c r="N1280">
        <v>0.59106900276991403</v>
      </c>
      <c r="O1280">
        <v>22.910019144862801</v>
      </c>
      <c r="P1280">
        <v>75.915371329879093</v>
      </c>
      <c r="Q1280">
        <v>9.1424073518557997E-2</v>
      </c>
    </row>
    <row r="1281" spans="1:17" hidden="1" x14ac:dyDescent="0.3">
      <c r="A1281" t="s">
        <v>2724</v>
      </c>
      <c r="B1281" t="s">
        <v>2725</v>
      </c>
      <c r="C1281" t="s">
        <v>3144</v>
      </c>
      <c r="D1281" t="s">
        <v>2150</v>
      </c>
      <c r="E1281">
        <v>1550.1556708799999</v>
      </c>
      <c r="F1281">
        <v>300.45</v>
      </c>
      <c r="G1281">
        <v>8.2087122424974392</v>
      </c>
      <c r="H1281">
        <v>-9.5097411333757904</v>
      </c>
      <c r="I1281">
        <v>25.806798790062199</v>
      </c>
      <c r="J1281">
        <v>-2.7448105998758199</v>
      </c>
      <c r="K1281">
        <v>327.17874565698497</v>
      </c>
      <c r="M1281">
        <v>29.229244189358901</v>
      </c>
      <c r="N1281">
        <v>0.24747623021477499</v>
      </c>
      <c r="O1281">
        <v>38.708603761025103</v>
      </c>
      <c r="P1281">
        <v>43.755980861243998</v>
      </c>
    </row>
    <row r="1282" spans="1:17" hidden="1" x14ac:dyDescent="0.3">
      <c r="A1282" t="s">
        <v>2726</v>
      </c>
      <c r="B1282" t="s">
        <v>2727</v>
      </c>
      <c r="C1282" t="s">
        <v>3144</v>
      </c>
      <c r="D1282" t="s">
        <v>60</v>
      </c>
      <c r="E1282">
        <v>1548.2760137079999</v>
      </c>
      <c r="F1282">
        <v>217.46</v>
      </c>
      <c r="G1282">
        <v>-49.954687962127402</v>
      </c>
      <c r="H1282">
        <v>-1.97985188512359</v>
      </c>
      <c r="I1282">
        <v>-28.794802246456499</v>
      </c>
      <c r="J1282">
        <v>4.8022511818234497</v>
      </c>
      <c r="K1282">
        <v>227.59247935483299</v>
      </c>
      <c r="M1282">
        <v>37.792602659046899</v>
      </c>
      <c r="N1282">
        <v>0.94305910332218501</v>
      </c>
      <c r="O1282">
        <v>36.369907109353399</v>
      </c>
      <c r="P1282">
        <v>9.2763819095477302</v>
      </c>
    </row>
    <row r="1283" spans="1:17" hidden="1" x14ac:dyDescent="0.3">
      <c r="A1283" t="s">
        <v>2728</v>
      </c>
      <c r="B1283" t="s">
        <v>2729</v>
      </c>
      <c r="C1283" t="s">
        <v>3144</v>
      </c>
      <c r="D1283" t="s">
        <v>482</v>
      </c>
      <c r="E1283">
        <v>1543.8226177199999</v>
      </c>
      <c r="F1283">
        <v>218.37</v>
      </c>
      <c r="G1283">
        <v>59.710678783290497</v>
      </c>
      <c r="H1283">
        <v>17.3258426761968</v>
      </c>
      <c r="I1283">
        <v>38.107136863870501</v>
      </c>
      <c r="J1283">
        <v>1.6901016709516701</v>
      </c>
      <c r="K1283">
        <v>195.070935523012</v>
      </c>
      <c r="L1283">
        <v>154.692856930272</v>
      </c>
      <c r="M1283">
        <v>45.222683188545503</v>
      </c>
      <c r="N1283">
        <v>0.53592633921495003</v>
      </c>
      <c r="O1283">
        <v>13.751888995741099</v>
      </c>
      <c r="P1283">
        <v>115.780632411067</v>
      </c>
      <c r="Q1283">
        <v>6.6392221983975999E-2</v>
      </c>
    </row>
    <row r="1284" spans="1:17" hidden="1" x14ac:dyDescent="0.3">
      <c r="A1284" t="s">
        <v>2730</v>
      </c>
      <c r="B1284" t="s">
        <v>2731</v>
      </c>
      <c r="C1284" t="s">
        <v>3144</v>
      </c>
      <c r="D1284" t="s">
        <v>562</v>
      </c>
      <c r="E1284">
        <v>1541.0793000000001</v>
      </c>
      <c r="F1284">
        <v>147.19</v>
      </c>
      <c r="G1284">
        <v>58.206190787344397</v>
      </c>
      <c r="H1284">
        <v>4.01645639181565</v>
      </c>
      <c r="I1284">
        <v>-0.226069719166687</v>
      </c>
      <c r="J1284">
        <v>-4.4382355054524201</v>
      </c>
      <c r="K1284">
        <v>154.29226603322701</v>
      </c>
      <c r="L1284">
        <v>140.13177315814701</v>
      </c>
      <c r="M1284">
        <v>24.086875644384701</v>
      </c>
      <c r="N1284">
        <v>0.99230054773375698</v>
      </c>
      <c r="O1284">
        <v>24.3290984441877</v>
      </c>
      <c r="P1284">
        <v>93.1627296587926</v>
      </c>
      <c r="Q1284">
        <v>6.6078336139305999E-2</v>
      </c>
    </row>
    <row r="1285" spans="1:17" hidden="1" x14ac:dyDescent="0.3">
      <c r="A1285" t="s">
        <v>2732</v>
      </c>
      <c r="B1285" t="s">
        <v>2733</v>
      </c>
      <c r="C1285" t="s">
        <v>3144</v>
      </c>
      <c r="D1285" t="s">
        <v>984</v>
      </c>
      <c r="E1285">
        <v>1537.6148401999999</v>
      </c>
      <c r="F1285">
        <v>768.1</v>
      </c>
      <c r="G1285">
        <v>-14.2393360640836</v>
      </c>
      <c r="H1285">
        <v>9.9936644676150195</v>
      </c>
      <c r="I1285">
        <v>19.027641123457201</v>
      </c>
      <c r="J1285">
        <v>4.7500005330628898</v>
      </c>
      <c r="K1285">
        <v>717.255344836007</v>
      </c>
      <c r="L1285">
        <v>648.98021521170995</v>
      </c>
      <c r="M1285">
        <v>48.784499375823003</v>
      </c>
      <c r="N1285">
        <v>1.6366298766560501</v>
      </c>
      <c r="O1285">
        <v>11.313631037625299</v>
      </c>
      <c r="P1285">
        <v>60.170993639870701</v>
      </c>
      <c r="Q1285">
        <v>5.2097875700327999E-2</v>
      </c>
    </row>
    <row r="1286" spans="1:17" hidden="1" x14ac:dyDescent="0.3">
      <c r="A1286" t="s">
        <v>2734</v>
      </c>
      <c r="B1286" t="s">
        <v>2735</v>
      </c>
      <c r="C1286" t="s">
        <v>3144</v>
      </c>
      <c r="D1286" t="s">
        <v>1111</v>
      </c>
      <c r="E1286">
        <v>1535.9187937500001</v>
      </c>
      <c r="F1286">
        <v>223.85</v>
      </c>
      <c r="G1286">
        <v>312.295102191149</v>
      </c>
      <c r="H1286">
        <v>33.251157287192797</v>
      </c>
      <c r="I1286">
        <v>16.657313374201699</v>
      </c>
      <c r="J1286">
        <v>-3.1138180362591901</v>
      </c>
      <c r="K1286">
        <v>202.69892275955499</v>
      </c>
      <c r="L1286">
        <v>167.38026278643</v>
      </c>
      <c r="M1286">
        <v>54.5713681022876</v>
      </c>
      <c r="N1286">
        <v>2.0584477588804102</v>
      </c>
      <c r="O1286">
        <v>15.680142952870201</v>
      </c>
      <c r="P1286">
        <v>368.30543933054298</v>
      </c>
      <c r="Q1286">
        <v>0.21148981434699199</v>
      </c>
    </row>
    <row r="1287" spans="1:17" hidden="1" x14ac:dyDescent="0.3">
      <c r="A1287" t="s">
        <v>2736</v>
      </c>
      <c r="B1287" t="s">
        <v>2737</v>
      </c>
      <c r="C1287" t="s">
        <v>3144</v>
      </c>
      <c r="D1287" t="s">
        <v>1562</v>
      </c>
      <c r="E1287">
        <v>1526.8263568249999</v>
      </c>
      <c r="F1287">
        <v>124.25</v>
      </c>
      <c r="G1287">
        <v>343.372722364514</v>
      </c>
      <c r="H1287">
        <v>16.4381404147009</v>
      </c>
      <c r="I1287">
        <v>104.98329734871101</v>
      </c>
      <c r="J1287">
        <v>1.0985635989511799</v>
      </c>
      <c r="K1287">
        <v>103.179818259521</v>
      </c>
      <c r="L1287">
        <v>73.392163887594506</v>
      </c>
      <c r="M1287">
        <v>60.5616889274107</v>
      </c>
      <c r="N1287">
        <v>1.02991135386836</v>
      </c>
      <c r="O1287">
        <v>3.3400402414486901</v>
      </c>
      <c r="P1287">
        <v>381.589147286821</v>
      </c>
      <c r="Q1287">
        <v>6.8093636733363994E-2</v>
      </c>
    </row>
    <row r="1288" spans="1:17" hidden="1" x14ac:dyDescent="0.3">
      <c r="A1288" t="s">
        <v>2738</v>
      </c>
      <c r="B1288" t="s">
        <v>2739</v>
      </c>
      <c r="C1288" t="s">
        <v>3144</v>
      </c>
      <c r="D1288" t="s">
        <v>21</v>
      </c>
      <c r="E1288">
        <v>1520.7336319999999</v>
      </c>
      <c r="F1288">
        <v>880</v>
      </c>
      <c r="G1288">
        <v>725.25264535170299</v>
      </c>
      <c r="H1288">
        <v>26.831445517616899</v>
      </c>
      <c r="I1288">
        <v>271.50503647914599</v>
      </c>
      <c r="J1288">
        <v>15.416407373576799</v>
      </c>
      <c r="K1288">
        <v>788.96036245074799</v>
      </c>
      <c r="M1288">
        <v>65.011336260822105</v>
      </c>
      <c r="N1288">
        <v>0.54042799305957201</v>
      </c>
      <c r="O1288">
        <v>13.409090909090899</v>
      </c>
      <c r="P1288">
        <v>843.69973190348503</v>
      </c>
    </row>
    <row r="1289" spans="1:17" hidden="1" x14ac:dyDescent="0.3">
      <c r="A1289" t="s">
        <v>2740</v>
      </c>
      <c r="B1289" t="s">
        <v>2741</v>
      </c>
      <c r="C1289" t="s">
        <v>3144</v>
      </c>
      <c r="D1289" t="s">
        <v>51</v>
      </c>
      <c r="E1289">
        <v>1517.6613600000001</v>
      </c>
      <c r="F1289">
        <v>2575.8000000000002</v>
      </c>
      <c r="G1289">
        <v>77.362254279407907</v>
      </c>
      <c r="H1289">
        <v>0.35036510800749598</v>
      </c>
      <c r="I1289">
        <v>53.821427265697203</v>
      </c>
      <c r="J1289">
        <v>2.2088514034276101</v>
      </c>
      <c r="K1289">
        <v>2439.8534506004598</v>
      </c>
      <c r="L1289">
        <v>1947.45570106062</v>
      </c>
      <c r="M1289">
        <v>47.337590229678803</v>
      </c>
      <c r="N1289">
        <v>1.07533275713051</v>
      </c>
      <c r="O1289">
        <v>10.053187359267</v>
      </c>
      <c r="P1289">
        <v>114.65</v>
      </c>
    </row>
    <row r="1290" spans="1:17" hidden="1" x14ac:dyDescent="0.3">
      <c r="A1290" t="s">
        <v>2742</v>
      </c>
      <c r="B1290" t="s">
        <v>2743</v>
      </c>
      <c r="C1290" t="s">
        <v>3144</v>
      </c>
      <c r="D1290" t="s">
        <v>48</v>
      </c>
      <c r="E1290">
        <v>1516.8525</v>
      </c>
      <c r="F1290">
        <v>384.5</v>
      </c>
      <c r="G1290">
        <v>-10.9916584712426</v>
      </c>
      <c r="H1290">
        <v>-11.8225479927107</v>
      </c>
      <c r="I1290">
        <v>38.042966117895801</v>
      </c>
      <c r="J1290">
        <v>1.0934417640754199</v>
      </c>
      <c r="K1290">
        <v>405.71048536614302</v>
      </c>
      <c r="L1290">
        <v>364.25599622946697</v>
      </c>
      <c r="M1290">
        <v>43.698242143986199</v>
      </c>
      <c r="N1290">
        <v>0.55097251224929</v>
      </c>
      <c r="O1290">
        <v>29.375812743823101</v>
      </c>
      <c r="P1290">
        <v>67.064957636324095</v>
      </c>
      <c r="Q1290">
        <v>6.9313023796010995E-2</v>
      </c>
    </row>
    <row r="1291" spans="1:17" hidden="1" x14ac:dyDescent="0.3">
      <c r="A1291" t="s">
        <v>2744</v>
      </c>
      <c r="B1291" t="s">
        <v>2745</v>
      </c>
      <c r="C1291" t="s">
        <v>3144</v>
      </c>
      <c r="D1291" t="s">
        <v>51</v>
      </c>
      <c r="E1291">
        <v>1511.1614137250001</v>
      </c>
      <c r="F1291">
        <v>313.45</v>
      </c>
      <c r="G1291">
        <v>14.067555122040501</v>
      </c>
      <c r="H1291">
        <v>7.1711606670321304</v>
      </c>
      <c r="I1291">
        <v>5.9207948124122698</v>
      </c>
      <c r="J1291">
        <v>-2.9954566721640302E-2</v>
      </c>
      <c r="K1291">
        <v>310.18347996237799</v>
      </c>
      <c r="L1291">
        <v>268.22819303556298</v>
      </c>
      <c r="M1291">
        <v>31.151869436389699</v>
      </c>
      <c r="N1291">
        <v>0.72295271192007104</v>
      </c>
      <c r="O1291">
        <v>17.9454458446323</v>
      </c>
      <c r="P1291">
        <v>69.021299541655395</v>
      </c>
      <c r="Q1291">
        <v>4.6594795550944E-2</v>
      </c>
    </row>
    <row r="1292" spans="1:17" hidden="1" x14ac:dyDescent="0.3">
      <c r="A1292" t="s">
        <v>2746</v>
      </c>
      <c r="B1292" t="s">
        <v>2747</v>
      </c>
      <c r="C1292" t="s">
        <v>3144</v>
      </c>
      <c r="D1292" t="s">
        <v>436</v>
      </c>
      <c r="E1292">
        <v>1509.2430180389999</v>
      </c>
      <c r="F1292">
        <v>148.03</v>
      </c>
      <c r="G1292">
        <v>-35.858042760230802</v>
      </c>
      <c r="H1292">
        <v>-10.8951377492624</v>
      </c>
      <c r="I1292">
        <v>-18.259956212666001</v>
      </c>
      <c r="J1292">
        <v>-2.54397236546792</v>
      </c>
      <c r="O1292">
        <v>19.5703573599945</v>
      </c>
      <c r="P1292">
        <v>1.4807705491190799</v>
      </c>
    </row>
    <row r="1293" spans="1:17" hidden="1" x14ac:dyDescent="0.3">
      <c r="A1293" t="s">
        <v>2748</v>
      </c>
      <c r="B1293" t="s">
        <v>2749</v>
      </c>
      <c r="C1293" t="s">
        <v>3144</v>
      </c>
      <c r="D1293" t="s">
        <v>2750</v>
      </c>
      <c r="E1293">
        <v>1504.494449</v>
      </c>
      <c r="F1293">
        <v>666.5</v>
      </c>
      <c r="G1293">
        <v>186.20493984519999</v>
      </c>
      <c r="H1293">
        <v>-5.5672790955359002</v>
      </c>
      <c r="I1293">
        <v>104.55723712207001</v>
      </c>
      <c r="J1293">
        <v>-2.2801929617566898</v>
      </c>
      <c r="K1293">
        <v>612.87865168304302</v>
      </c>
      <c r="L1293">
        <v>423.78756083596198</v>
      </c>
      <c r="M1293">
        <v>43.642248436455802</v>
      </c>
      <c r="N1293">
        <v>0.40248877687642698</v>
      </c>
      <c r="O1293">
        <v>13.1132783195798</v>
      </c>
      <c r="P1293">
        <v>258.42968539930001</v>
      </c>
    </row>
    <row r="1294" spans="1:17" hidden="1" x14ac:dyDescent="0.3">
      <c r="A1294" t="s">
        <v>2751</v>
      </c>
      <c r="B1294" t="s">
        <v>2752</v>
      </c>
      <c r="C1294" t="s">
        <v>3144</v>
      </c>
      <c r="D1294" t="s">
        <v>287</v>
      </c>
      <c r="E1294">
        <v>1504.1690546039999</v>
      </c>
      <c r="F1294">
        <v>27.14</v>
      </c>
      <c r="G1294">
        <v>-43.3558337709065</v>
      </c>
      <c r="H1294">
        <v>-2.82131932341639</v>
      </c>
      <c r="I1294">
        <v>-29.724348828199702</v>
      </c>
      <c r="J1294">
        <v>9.7029685923618096</v>
      </c>
      <c r="K1294">
        <v>29.129747176280301</v>
      </c>
      <c r="L1294">
        <v>31.100300203363499</v>
      </c>
      <c r="M1294">
        <v>40.1494958312447</v>
      </c>
      <c r="N1294">
        <v>0.54443921558560404</v>
      </c>
      <c r="O1294">
        <v>68.7546057479734</v>
      </c>
      <c r="P1294">
        <v>20.622222222222199</v>
      </c>
      <c r="Q1294">
        <v>-4.6588727528842001E-2</v>
      </c>
    </row>
    <row r="1295" spans="1:17" hidden="1" x14ac:dyDescent="0.3">
      <c r="A1295" t="s">
        <v>2753</v>
      </c>
      <c r="B1295" t="s">
        <v>2754</v>
      </c>
      <c r="C1295" t="s">
        <v>3144</v>
      </c>
      <c r="D1295" t="s">
        <v>217</v>
      </c>
      <c r="E1295">
        <v>1502.8189434000001</v>
      </c>
      <c r="F1295">
        <v>876.9</v>
      </c>
      <c r="G1295">
        <v>130.00897857502599</v>
      </c>
      <c r="H1295">
        <v>1.17804556325195</v>
      </c>
      <c r="I1295">
        <v>18.2326240128133</v>
      </c>
      <c r="J1295">
        <v>4.4866502434520896</v>
      </c>
      <c r="K1295">
        <v>852.24276316919804</v>
      </c>
      <c r="L1295">
        <v>707.130119662884</v>
      </c>
      <c r="M1295">
        <v>48.331123658986897</v>
      </c>
      <c r="N1295">
        <v>0.87270836905167903</v>
      </c>
      <c r="O1295">
        <v>15.474968639525599</v>
      </c>
      <c r="P1295">
        <v>163.333333333333</v>
      </c>
      <c r="Q1295">
        <v>0.131389163222075</v>
      </c>
    </row>
    <row r="1296" spans="1:17" hidden="1" x14ac:dyDescent="0.3">
      <c r="A1296" t="s">
        <v>2755</v>
      </c>
      <c r="B1296" t="s">
        <v>2756</v>
      </c>
      <c r="C1296" t="s">
        <v>3144</v>
      </c>
      <c r="D1296" t="s">
        <v>48</v>
      </c>
      <c r="E1296">
        <v>1502.07527817</v>
      </c>
      <c r="F1296">
        <v>253.1</v>
      </c>
      <c r="G1296">
        <v>383.128385725312</v>
      </c>
      <c r="H1296">
        <v>11.5744751014297</v>
      </c>
      <c r="I1296">
        <v>83.588648519280298</v>
      </c>
      <c r="J1296">
        <v>-1.7309140549945601</v>
      </c>
      <c r="K1296">
        <v>240.984724914445</v>
      </c>
      <c r="L1296">
        <v>167.122334392845</v>
      </c>
      <c r="M1296">
        <v>34.324780563661101</v>
      </c>
      <c r="N1296">
        <v>0.89630320022391397</v>
      </c>
      <c r="O1296">
        <v>19.676017384432999</v>
      </c>
      <c r="P1296">
        <v>431.72268907563</v>
      </c>
      <c r="Q1296">
        <v>0.225656049391111</v>
      </c>
    </row>
    <row r="1297" spans="1:17" hidden="1" x14ac:dyDescent="0.3">
      <c r="A1297" t="s">
        <v>2757</v>
      </c>
      <c r="B1297" t="s">
        <v>2758</v>
      </c>
      <c r="C1297" t="s">
        <v>3144</v>
      </c>
      <c r="D1297" t="s">
        <v>745</v>
      </c>
      <c r="E1297">
        <v>1502.0466694199999</v>
      </c>
      <c r="F1297">
        <v>273.27999999999997</v>
      </c>
      <c r="G1297">
        <v>2.03546903327097</v>
      </c>
      <c r="H1297">
        <v>2.1951358964826402</v>
      </c>
      <c r="I1297">
        <v>1.3156094106248</v>
      </c>
      <c r="J1297">
        <v>1.5803746159255201</v>
      </c>
      <c r="K1297">
        <v>272.26100439589601</v>
      </c>
      <c r="L1297">
        <v>251.515662474018</v>
      </c>
      <c r="M1297">
        <v>57.335343564974302</v>
      </c>
      <c r="N1297">
        <v>1.3135680528190401</v>
      </c>
      <c r="O1297">
        <v>5.2693208430913501</v>
      </c>
      <c r="P1297">
        <v>34.693676376361502</v>
      </c>
      <c r="Q1297">
        <v>2.5420345253382999E-2</v>
      </c>
    </row>
    <row r="1298" spans="1:17" hidden="1" x14ac:dyDescent="0.3">
      <c r="A1298" t="s">
        <v>2759</v>
      </c>
      <c r="B1298" t="s">
        <v>2760</v>
      </c>
      <c r="C1298" t="s">
        <v>3144</v>
      </c>
      <c r="D1298" t="s">
        <v>135</v>
      </c>
      <c r="E1298">
        <v>1501.59493656</v>
      </c>
      <c r="F1298">
        <v>117.84</v>
      </c>
      <c r="G1298">
        <v>43.578956033793801</v>
      </c>
      <c r="H1298">
        <v>-12.801855132691401</v>
      </c>
      <c r="I1298">
        <v>3.35967254139715</v>
      </c>
      <c r="J1298">
        <v>-0.234888760883746</v>
      </c>
      <c r="K1298">
        <v>128.864440053332</v>
      </c>
      <c r="L1298">
        <v>116.502891455647</v>
      </c>
      <c r="M1298">
        <v>32.139681890068701</v>
      </c>
      <c r="N1298">
        <v>0.64481082369087195</v>
      </c>
      <c r="O1298">
        <v>28.097420230821399</v>
      </c>
      <c r="P1298">
        <v>78.006042296072494</v>
      </c>
      <c r="Q1298">
        <v>6.8826247431929999E-2</v>
      </c>
    </row>
    <row r="1299" spans="1:17" hidden="1" x14ac:dyDescent="0.3">
      <c r="A1299" t="s">
        <v>2761</v>
      </c>
      <c r="B1299" t="s">
        <v>2762</v>
      </c>
      <c r="C1299" t="s">
        <v>3144</v>
      </c>
      <c r="D1299" t="s">
        <v>271</v>
      </c>
      <c r="E1299">
        <v>1499.29</v>
      </c>
      <c r="F1299">
        <v>1153.3</v>
      </c>
      <c r="G1299">
        <v>32.0593359632662</v>
      </c>
      <c r="H1299">
        <v>-4.5295693567363902</v>
      </c>
      <c r="I1299">
        <v>31.3934063733988</v>
      </c>
      <c r="J1299">
        <v>2.8267202693134599</v>
      </c>
      <c r="K1299">
        <v>1235.3417661440101</v>
      </c>
      <c r="L1299">
        <v>1083.2892799003</v>
      </c>
      <c r="M1299">
        <v>29.489770651402001</v>
      </c>
      <c r="N1299">
        <v>0.44187820723882298</v>
      </c>
      <c r="O1299">
        <v>36.122431284141101</v>
      </c>
      <c r="P1299">
        <v>83.194345167182902</v>
      </c>
      <c r="Q1299">
        <v>6.6676503166866005E-2</v>
      </c>
    </row>
    <row r="1300" spans="1:17" hidden="1" x14ac:dyDescent="0.3">
      <c r="A1300" t="s">
        <v>2763</v>
      </c>
      <c r="B1300" t="s">
        <v>2764</v>
      </c>
      <c r="C1300" t="s">
        <v>3144</v>
      </c>
      <c r="D1300" t="s">
        <v>117</v>
      </c>
      <c r="E1300">
        <v>1498.23922077</v>
      </c>
      <c r="F1300">
        <v>12.51</v>
      </c>
      <c r="G1300">
        <v>5.8143833116659502</v>
      </c>
      <c r="H1300">
        <v>-8.0566253462505202</v>
      </c>
      <c r="I1300">
        <v>-27.424729407141001</v>
      </c>
      <c r="J1300">
        <v>0.76667577848485502</v>
      </c>
      <c r="K1300">
        <v>13.2803643298355</v>
      </c>
      <c r="L1300">
        <v>13.3527425120889</v>
      </c>
      <c r="M1300">
        <v>22.862270830063299</v>
      </c>
      <c r="N1300">
        <v>1.0877667511433999</v>
      </c>
      <c r="O1300">
        <v>47.082334132693802</v>
      </c>
      <c r="P1300">
        <v>60.384615384615302</v>
      </c>
      <c r="Q1300">
        <v>6.0239791419810999E-2</v>
      </c>
    </row>
    <row r="1301" spans="1:17" hidden="1" x14ac:dyDescent="0.3">
      <c r="A1301" t="s">
        <v>2765</v>
      </c>
      <c r="B1301" t="s">
        <v>2766</v>
      </c>
      <c r="C1301" t="s">
        <v>3144</v>
      </c>
      <c r="D1301" t="s">
        <v>276</v>
      </c>
      <c r="E1301">
        <v>1496.5157459699999</v>
      </c>
      <c r="F1301">
        <v>381.9</v>
      </c>
      <c r="G1301">
        <v>77.954098435252007</v>
      </c>
      <c r="H1301">
        <v>-3.06045531603342</v>
      </c>
      <c r="I1301">
        <v>51.545403859340603</v>
      </c>
      <c r="J1301">
        <v>0.20737468806449999</v>
      </c>
      <c r="K1301">
        <v>370.49455818899497</v>
      </c>
      <c r="M1301">
        <v>32.0361480217299</v>
      </c>
      <c r="N1301">
        <v>0.374419831115956</v>
      </c>
      <c r="O1301">
        <v>21.497774286462398</v>
      </c>
      <c r="P1301">
        <v>122.87715202801201</v>
      </c>
    </row>
    <row r="1302" spans="1:17" hidden="1" x14ac:dyDescent="0.3">
      <c r="A1302" t="s">
        <v>2767</v>
      </c>
      <c r="B1302" t="s">
        <v>2768</v>
      </c>
      <c r="C1302" t="s">
        <v>3144</v>
      </c>
      <c r="D1302" t="s">
        <v>190</v>
      </c>
      <c r="E1302">
        <v>1495.034535</v>
      </c>
      <c r="F1302">
        <v>110.51</v>
      </c>
      <c r="G1302">
        <v>-1.75171700146514</v>
      </c>
      <c r="H1302">
        <v>-4.9024948038289802</v>
      </c>
      <c r="I1302">
        <v>-37.845455659603303</v>
      </c>
      <c r="J1302">
        <v>2.5829375213471102</v>
      </c>
      <c r="K1302">
        <v>119.756873381654</v>
      </c>
      <c r="L1302">
        <v>117.660238353297</v>
      </c>
      <c r="M1302">
        <v>30.7699729213453</v>
      </c>
      <c r="N1302">
        <v>0.50002876161022303</v>
      </c>
      <c r="O1302">
        <v>42.068591077730503</v>
      </c>
      <c r="P1302">
        <v>36.854489164086601</v>
      </c>
      <c r="Q1302">
        <v>8.4637009745803002E-2</v>
      </c>
    </row>
    <row r="1303" spans="1:17" hidden="1" x14ac:dyDescent="0.3">
      <c r="A1303" t="s">
        <v>2769</v>
      </c>
      <c r="B1303" t="s">
        <v>2770</v>
      </c>
      <c r="C1303" t="s">
        <v>3144</v>
      </c>
      <c r="D1303" t="s">
        <v>276</v>
      </c>
      <c r="E1303">
        <v>1492.51571468</v>
      </c>
      <c r="F1303">
        <v>110.12</v>
      </c>
      <c r="G1303">
        <v>-35.102085712092297</v>
      </c>
      <c r="H1303">
        <v>-2.0276639582024298</v>
      </c>
      <c r="I1303">
        <v>-8.1877713225600299</v>
      </c>
      <c r="J1303">
        <v>4.7193965040116499</v>
      </c>
      <c r="K1303">
        <v>112.058937051787</v>
      </c>
      <c r="L1303">
        <v>111.66546031119501</v>
      </c>
      <c r="M1303">
        <v>44.879463515467499</v>
      </c>
      <c r="N1303">
        <v>0.73322450110939796</v>
      </c>
      <c r="O1303">
        <v>17.135851798038502</v>
      </c>
      <c r="P1303">
        <v>19.695652173913</v>
      </c>
      <c r="Q1303">
        <v>-5.2166467110887002E-2</v>
      </c>
    </row>
    <row r="1304" spans="1:17" hidden="1" x14ac:dyDescent="0.3">
      <c r="A1304" t="s">
        <v>2771</v>
      </c>
      <c r="B1304" t="s">
        <v>2772</v>
      </c>
      <c r="C1304" t="s">
        <v>3144</v>
      </c>
      <c r="D1304" t="s">
        <v>167</v>
      </c>
      <c r="E1304">
        <v>1486.7286203250001</v>
      </c>
      <c r="F1304">
        <v>1212.45</v>
      </c>
      <c r="G1304">
        <v>-18.7389305564346</v>
      </c>
      <c r="H1304">
        <v>-4.0176416841196101</v>
      </c>
      <c r="I1304">
        <v>9.1254052327438995</v>
      </c>
      <c r="J1304">
        <v>3.8605890712164501</v>
      </c>
      <c r="K1304">
        <v>1252.5822046629301</v>
      </c>
      <c r="L1304">
        <v>1190.7847461194201</v>
      </c>
      <c r="M1304">
        <v>40.036614628720798</v>
      </c>
      <c r="N1304">
        <v>0.74047500065753102</v>
      </c>
      <c r="O1304">
        <v>29.902264010886999</v>
      </c>
      <c r="P1304">
        <v>34.739123187197798</v>
      </c>
      <c r="Q1304">
        <v>-4.2638322688997997E-2</v>
      </c>
    </row>
    <row r="1305" spans="1:17" hidden="1" x14ac:dyDescent="0.3">
      <c r="A1305" t="s">
        <v>2773</v>
      </c>
      <c r="B1305" t="s">
        <v>2774</v>
      </c>
      <c r="C1305" t="s">
        <v>3144</v>
      </c>
      <c r="D1305" t="s">
        <v>72</v>
      </c>
      <c r="E1305">
        <v>1486.38924</v>
      </c>
      <c r="F1305">
        <v>125.09</v>
      </c>
      <c r="G1305">
        <v>2.21400519515882</v>
      </c>
      <c r="H1305">
        <v>0.69930658083018704</v>
      </c>
      <c r="I1305">
        <v>7.4650612061195902</v>
      </c>
      <c r="J1305">
        <v>11.1338009461979</v>
      </c>
      <c r="K1305">
        <v>118.78465111787</v>
      </c>
      <c r="L1305">
        <v>105.669902069881</v>
      </c>
      <c r="M1305">
        <v>62.806701240496103</v>
      </c>
      <c r="N1305">
        <v>0.64561863194382196</v>
      </c>
      <c r="O1305">
        <v>15.1171156767127</v>
      </c>
      <c r="P1305">
        <v>49.988009592326101</v>
      </c>
    </row>
    <row r="1306" spans="1:17" hidden="1" x14ac:dyDescent="0.3">
      <c r="A1306" t="s">
        <v>2775</v>
      </c>
      <c r="B1306" t="s">
        <v>2776</v>
      </c>
      <c r="C1306" t="s">
        <v>3144</v>
      </c>
      <c r="D1306" t="s">
        <v>779</v>
      </c>
      <c r="E1306">
        <v>1481.837757708</v>
      </c>
      <c r="F1306">
        <v>67.83</v>
      </c>
      <c r="G1306">
        <v>62.3686768146191</v>
      </c>
      <c r="H1306">
        <v>4.3791186325454499</v>
      </c>
      <c r="I1306">
        <v>13.6985487386562</v>
      </c>
      <c r="J1306">
        <v>-1.64049689639556</v>
      </c>
      <c r="K1306">
        <v>68.968786101098402</v>
      </c>
      <c r="L1306">
        <v>59.380705455257903</v>
      </c>
      <c r="M1306">
        <v>36.985947936485402</v>
      </c>
      <c r="N1306">
        <v>0.59974952026026596</v>
      </c>
      <c r="O1306">
        <v>14.2562288073124</v>
      </c>
      <c r="P1306">
        <v>116.019108280254</v>
      </c>
      <c r="Q1306">
        <v>0.228080423859406</v>
      </c>
    </row>
    <row r="1307" spans="1:17" hidden="1" x14ac:dyDescent="0.3">
      <c r="A1307" t="s">
        <v>2777</v>
      </c>
      <c r="B1307" t="s">
        <v>2778</v>
      </c>
      <c r="C1307" t="s">
        <v>3144</v>
      </c>
      <c r="D1307" t="s">
        <v>2779</v>
      </c>
      <c r="E1307">
        <v>1470.4750819999999</v>
      </c>
      <c r="F1307">
        <v>1402</v>
      </c>
      <c r="G1307">
        <v>429.086199375886</v>
      </c>
      <c r="H1307">
        <v>-10.353781755110299</v>
      </c>
      <c r="I1307">
        <v>99.882044363466207</v>
      </c>
      <c r="J1307">
        <v>-5.5112033859167902</v>
      </c>
      <c r="K1307">
        <v>1496.36716960373</v>
      </c>
      <c r="L1307">
        <v>982.89836578889697</v>
      </c>
      <c r="M1307">
        <v>24.062551663913801</v>
      </c>
      <c r="N1307">
        <v>0.58060711188204595</v>
      </c>
      <c r="O1307">
        <v>29.062054208273899</v>
      </c>
      <c r="P1307">
        <v>485.63074352548</v>
      </c>
    </row>
    <row r="1308" spans="1:17" hidden="1" x14ac:dyDescent="0.3">
      <c r="A1308" t="s">
        <v>2780</v>
      </c>
      <c r="B1308" t="s">
        <v>2781</v>
      </c>
      <c r="C1308" t="s">
        <v>3144</v>
      </c>
      <c r="D1308" t="s">
        <v>276</v>
      </c>
      <c r="E1308">
        <v>1469.49</v>
      </c>
      <c r="F1308">
        <v>503.25</v>
      </c>
      <c r="G1308">
        <v>-3.2435981227713802</v>
      </c>
      <c r="H1308">
        <v>-0.48736176935258702</v>
      </c>
      <c r="I1308">
        <v>24.653017384836101</v>
      </c>
      <c r="J1308">
        <v>2.0410586351003999</v>
      </c>
      <c r="K1308">
        <v>511.972866944999</v>
      </c>
      <c r="L1308">
        <v>450.34546157796501</v>
      </c>
      <c r="M1308">
        <v>27.498877879960698</v>
      </c>
      <c r="N1308">
        <v>0.80405035212999698</v>
      </c>
      <c r="O1308">
        <v>14.028812717337299</v>
      </c>
      <c r="P1308">
        <v>53.3363802559414</v>
      </c>
      <c r="Q1308">
        <v>-1.8429438155187002E-2</v>
      </c>
    </row>
    <row r="1309" spans="1:17" hidden="1" x14ac:dyDescent="0.3">
      <c r="A1309" t="s">
        <v>2782</v>
      </c>
      <c r="B1309" t="s">
        <v>2783</v>
      </c>
      <c r="C1309" t="s">
        <v>3144</v>
      </c>
      <c r="D1309" t="s">
        <v>21</v>
      </c>
      <c r="E1309">
        <v>1467.861919635</v>
      </c>
      <c r="F1309">
        <v>262.95</v>
      </c>
      <c r="G1309">
        <v>80.987249494718796</v>
      </c>
      <c r="H1309">
        <v>2.0567512306670701</v>
      </c>
      <c r="I1309">
        <v>61.209578048466703</v>
      </c>
      <c r="J1309">
        <v>2.05921078961094</v>
      </c>
      <c r="K1309">
        <v>254.31996088927599</v>
      </c>
      <c r="L1309">
        <v>193.57611931696201</v>
      </c>
      <c r="M1309">
        <v>38.756110932059798</v>
      </c>
      <c r="N1309">
        <v>0.33456771479754499</v>
      </c>
      <c r="O1309">
        <v>21.658109906826301</v>
      </c>
      <c r="P1309">
        <v>137.96380090497701</v>
      </c>
      <c r="Q1309">
        <v>0.106276597538561</v>
      </c>
    </row>
    <row r="1310" spans="1:17" hidden="1" x14ac:dyDescent="0.3">
      <c r="A1310" t="s">
        <v>2784</v>
      </c>
      <c r="B1310" t="s">
        <v>2785</v>
      </c>
      <c r="C1310" t="s">
        <v>3144</v>
      </c>
      <c r="D1310" t="s">
        <v>984</v>
      </c>
      <c r="E1310">
        <v>1467.68984514</v>
      </c>
      <c r="F1310">
        <v>224.46</v>
      </c>
      <c r="G1310">
        <v>-53.3163552923805</v>
      </c>
      <c r="H1310">
        <v>2.7548847428653298</v>
      </c>
      <c r="I1310">
        <v>-13.8506262440845</v>
      </c>
      <c r="J1310">
        <v>4.76169160773141</v>
      </c>
      <c r="K1310">
        <v>217.735739308896</v>
      </c>
      <c r="L1310">
        <v>229.31818068650199</v>
      </c>
      <c r="M1310">
        <v>58.844146494780901</v>
      </c>
      <c r="N1310">
        <v>1.52007729744341</v>
      </c>
      <c r="O1310">
        <v>37.195936915263196</v>
      </c>
      <c r="P1310">
        <v>17.456828885400299</v>
      </c>
      <c r="Q1310">
        <v>-3.6554530229291997E-2</v>
      </c>
    </row>
    <row r="1311" spans="1:17" hidden="1" x14ac:dyDescent="0.3">
      <c r="A1311" t="s">
        <v>2786</v>
      </c>
      <c r="B1311" t="s">
        <v>2787</v>
      </c>
      <c r="C1311" t="s">
        <v>3144</v>
      </c>
      <c r="D1311" t="s">
        <v>284</v>
      </c>
      <c r="E1311">
        <v>1458.852698117</v>
      </c>
      <c r="F1311">
        <v>177.79</v>
      </c>
      <c r="G1311">
        <v>-40.116793054921899</v>
      </c>
      <c r="H1311">
        <v>-1.14340774722854</v>
      </c>
      <c r="I1311">
        <v>-13.897535608237799</v>
      </c>
      <c r="J1311">
        <v>-0.34404271733708602</v>
      </c>
      <c r="K1311">
        <v>180.93561144478599</v>
      </c>
      <c r="M1311">
        <v>34.8845669375103</v>
      </c>
      <c r="N1311">
        <v>0.53610694165235395</v>
      </c>
      <c r="O1311">
        <v>23.685246639293499</v>
      </c>
      <c r="P1311">
        <v>38.142968142968101</v>
      </c>
    </row>
    <row r="1312" spans="1:17" hidden="1" x14ac:dyDescent="0.3">
      <c r="A1312" t="s">
        <v>2788</v>
      </c>
      <c r="B1312" t="s">
        <v>2789</v>
      </c>
      <c r="C1312" t="s">
        <v>3144</v>
      </c>
      <c r="D1312" t="s">
        <v>143</v>
      </c>
      <c r="E1312">
        <v>1458.100519656</v>
      </c>
      <c r="F1312">
        <v>157.47</v>
      </c>
      <c r="G1312">
        <v>36.7948386199228</v>
      </c>
      <c r="H1312">
        <v>-9.1116816151929001</v>
      </c>
      <c r="I1312">
        <v>-19.177214339402099</v>
      </c>
      <c r="J1312">
        <v>-1.3860695985535101</v>
      </c>
      <c r="K1312">
        <v>176.05607564418401</v>
      </c>
      <c r="L1312">
        <v>168.17683058515101</v>
      </c>
      <c r="M1312">
        <v>19.605708296704101</v>
      </c>
      <c r="N1312">
        <v>0.48743230648131303</v>
      </c>
      <c r="O1312">
        <v>69.905378802311503</v>
      </c>
      <c r="P1312">
        <v>73.329664281783096</v>
      </c>
      <c r="Q1312">
        <v>7.4776033536261E-2</v>
      </c>
    </row>
    <row r="1313" spans="1:17" hidden="1" x14ac:dyDescent="0.3">
      <c r="A1313" t="s">
        <v>2790</v>
      </c>
      <c r="B1313" t="s">
        <v>2791</v>
      </c>
      <c r="C1313" t="s">
        <v>3144</v>
      </c>
      <c r="D1313" t="s">
        <v>37</v>
      </c>
      <c r="E1313">
        <v>1454.4690000000001</v>
      </c>
      <c r="F1313">
        <v>43.32</v>
      </c>
      <c r="G1313">
        <v>-38.414125878991399</v>
      </c>
      <c r="H1313">
        <v>-7.27110924500185</v>
      </c>
      <c r="I1313">
        <v>-10.1481709418457</v>
      </c>
      <c r="J1313">
        <v>4.9825410945070896</v>
      </c>
      <c r="K1313">
        <v>44.592471283225201</v>
      </c>
      <c r="L1313">
        <v>45.347191341595298</v>
      </c>
      <c r="M1313">
        <v>44.830066158900898</v>
      </c>
      <c r="N1313">
        <v>0.74960022988894304</v>
      </c>
      <c r="O1313">
        <v>83.264081255771003</v>
      </c>
      <c r="P1313">
        <v>19.668508287292799</v>
      </c>
      <c r="Q1313">
        <v>0.18398342216166899</v>
      </c>
    </row>
    <row r="1314" spans="1:17" hidden="1" x14ac:dyDescent="0.3">
      <c r="A1314" t="s">
        <v>2792</v>
      </c>
      <c r="B1314" t="s">
        <v>2793</v>
      </c>
      <c r="C1314" t="s">
        <v>3144</v>
      </c>
      <c r="D1314" t="s">
        <v>276</v>
      </c>
      <c r="E1314">
        <v>1453.5903204900001</v>
      </c>
      <c r="F1314">
        <v>1017.45</v>
      </c>
      <c r="G1314">
        <v>146.24758545087099</v>
      </c>
      <c r="H1314">
        <v>18.139660940514599</v>
      </c>
      <c r="I1314">
        <v>35.714522645154403</v>
      </c>
      <c r="J1314">
        <v>9.1327067031999292</v>
      </c>
      <c r="K1314">
        <v>914.89918186497698</v>
      </c>
      <c r="L1314">
        <v>690.53843633479801</v>
      </c>
      <c r="M1314">
        <v>55.128028830037003</v>
      </c>
      <c r="N1314">
        <v>0.95100354179487501</v>
      </c>
      <c r="O1314">
        <v>8.7424443461595107</v>
      </c>
      <c r="P1314">
        <v>201.511335012594</v>
      </c>
      <c r="Q1314">
        <v>0.149270536332894</v>
      </c>
    </row>
    <row r="1315" spans="1:17" hidden="1" x14ac:dyDescent="0.3">
      <c r="A1315" t="s">
        <v>2794</v>
      </c>
      <c r="B1315" t="s">
        <v>2795</v>
      </c>
      <c r="C1315" t="s">
        <v>3144</v>
      </c>
      <c r="D1315" t="s">
        <v>984</v>
      </c>
      <c r="E1315">
        <v>1450.3927036</v>
      </c>
      <c r="F1315">
        <v>380.3</v>
      </c>
      <c r="G1315">
        <v>-35.877728146757498</v>
      </c>
      <c r="H1315">
        <v>13.995600565533801</v>
      </c>
      <c r="I1315">
        <v>-3.50711086350687</v>
      </c>
      <c r="J1315">
        <v>13.2215606356691</v>
      </c>
      <c r="K1315">
        <v>347.13424960919502</v>
      </c>
      <c r="L1315">
        <v>347.63072721242702</v>
      </c>
      <c r="M1315">
        <v>66.220533699044594</v>
      </c>
      <c r="N1315">
        <v>2.2219881151580099</v>
      </c>
      <c r="O1315">
        <v>40.888772022087799</v>
      </c>
      <c r="P1315">
        <v>38.290909090908997</v>
      </c>
      <c r="Q1315">
        <v>7.0344825351165999E-2</v>
      </c>
    </row>
    <row r="1316" spans="1:17" hidden="1" x14ac:dyDescent="0.3">
      <c r="A1316" t="s">
        <v>2796</v>
      </c>
      <c r="B1316" t="s">
        <v>2797</v>
      </c>
      <c r="C1316" t="s">
        <v>3144</v>
      </c>
      <c r="D1316" t="s">
        <v>117</v>
      </c>
      <c r="E1316">
        <v>1446.8557648799999</v>
      </c>
      <c r="F1316">
        <v>64.28</v>
      </c>
      <c r="G1316">
        <v>24.833126928777101</v>
      </c>
      <c r="H1316">
        <v>-5.8509670387983101</v>
      </c>
      <c r="I1316">
        <v>-1.2796373039003801</v>
      </c>
      <c r="J1316">
        <v>0.38356414706557102</v>
      </c>
      <c r="K1316">
        <v>69.168941604022507</v>
      </c>
      <c r="L1316">
        <v>62.490134106297297</v>
      </c>
      <c r="M1316">
        <v>16.0169470633884</v>
      </c>
      <c r="N1316">
        <v>0.36289506731635601</v>
      </c>
      <c r="O1316">
        <v>33.789670192906001</v>
      </c>
      <c r="P1316">
        <v>78.307905686546405</v>
      </c>
      <c r="Q1316">
        <v>5.0251207296284003E-2</v>
      </c>
    </row>
    <row r="1317" spans="1:17" hidden="1" x14ac:dyDescent="0.3">
      <c r="A1317" t="s">
        <v>2798</v>
      </c>
      <c r="B1317" t="s">
        <v>2799</v>
      </c>
      <c r="C1317" t="s">
        <v>3144</v>
      </c>
      <c r="D1317" t="s">
        <v>403</v>
      </c>
      <c r="E1317">
        <v>1445.7</v>
      </c>
      <c r="F1317">
        <v>240.95</v>
      </c>
      <c r="G1317">
        <v>-4.9790242828514</v>
      </c>
      <c r="H1317">
        <v>-1.9816709060537701</v>
      </c>
      <c r="I1317">
        <v>62.4914416915259</v>
      </c>
      <c r="J1317">
        <v>2.3124260568508799</v>
      </c>
      <c r="K1317">
        <v>243.77556692908999</v>
      </c>
      <c r="L1317">
        <v>206.75690801052099</v>
      </c>
      <c r="M1317">
        <v>30.948115801157901</v>
      </c>
      <c r="N1317">
        <v>0.39285988172887298</v>
      </c>
      <c r="O1317">
        <v>19.9418966590579</v>
      </c>
      <c r="P1317">
        <v>113.230088495575</v>
      </c>
      <c r="Q1317">
        <v>-7.5107159405288004E-2</v>
      </c>
    </row>
    <row r="1318" spans="1:17" hidden="1" x14ac:dyDescent="0.3">
      <c r="A1318" t="s">
        <v>2800</v>
      </c>
      <c r="B1318" t="s">
        <v>2801</v>
      </c>
      <c r="C1318" t="s">
        <v>3144</v>
      </c>
      <c r="D1318" t="s">
        <v>217</v>
      </c>
      <c r="E1318">
        <v>1445.24861106</v>
      </c>
      <c r="F1318">
        <v>378.15</v>
      </c>
      <c r="G1318">
        <v>-51.528276332836903</v>
      </c>
      <c r="H1318">
        <v>5.7701999097352896</v>
      </c>
      <c r="I1318">
        <v>-28.7808116711224</v>
      </c>
      <c r="J1318">
        <v>5.9120373208064203</v>
      </c>
      <c r="K1318">
        <v>386.62881594227002</v>
      </c>
      <c r="L1318">
        <v>445.96961566570099</v>
      </c>
      <c r="M1318">
        <v>51.525088005160697</v>
      </c>
      <c r="N1318">
        <v>1.7062713361440101</v>
      </c>
      <c r="O1318">
        <v>68.028560095200305</v>
      </c>
      <c r="P1318">
        <v>8.3834909716251094</v>
      </c>
    </row>
    <row r="1319" spans="1:17" hidden="1" x14ac:dyDescent="0.3">
      <c r="A1319" t="s">
        <v>2802</v>
      </c>
      <c r="B1319" t="s">
        <v>2803</v>
      </c>
      <c r="C1319" t="s">
        <v>3144</v>
      </c>
      <c r="D1319" t="s">
        <v>271</v>
      </c>
      <c r="E1319">
        <v>1442.27975664</v>
      </c>
      <c r="F1319">
        <v>412.4</v>
      </c>
      <c r="G1319">
        <v>-35.850231592482203</v>
      </c>
      <c r="H1319">
        <v>3.5823520388594798</v>
      </c>
      <c r="I1319">
        <v>14.82000494911</v>
      </c>
      <c r="J1319">
        <v>0.314167912218561</v>
      </c>
      <c r="K1319">
        <v>422.52979309713402</v>
      </c>
      <c r="L1319">
        <v>408.26585658859699</v>
      </c>
      <c r="M1319">
        <v>30.057594872485399</v>
      </c>
      <c r="N1319">
        <v>0.56993132909581301</v>
      </c>
      <c r="O1319">
        <v>21.338506304558599</v>
      </c>
      <c r="P1319">
        <v>41.888869774642998</v>
      </c>
      <c r="Q1319">
        <v>5.0570050585946998E-2</v>
      </c>
    </row>
    <row r="1320" spans="1:17" hidden="1" x14ac:dyDescent="0.3">
      <c r="A1320" t="s">
        <v>2804</v>
      </c>
      <c r="B1320" t="s">
        <v>2805</v>
      </c>
      <c r="C1320" t="s">
        <v>3144</v>
      </c>
      <c r="D1320" t="s">
        <v>21</v>
      </c>
      <c r="E1320">
        <v>1433.9122477599999</v>
      </c>
      <c r="F1320">
        <v>386.2</v>
      </c>
      <c r="G1320">
        <v>-4.0406740614571701</v>
      </c>
      <c r="H1320">
        <v>-6.4156612140877796</v>
      </c>
      <c r="I1320">
        <v>23.016847859443502</v>
      </c>
      <c r="J1320">
        <v>0.71245027298514596</v>
      </c>
      <c r="K1320">
        <v>395.73331916169599</v>
      </c>
      <c r="L1320">
        <v>351.73185137386798</v>
      </c>
      <c r="M1320">
        <v>29.932362077693998</v>
      </c>
      <c r="N1320">
        <v>0.43514117988226703</v>
      </c>
      <c r="O1320">
        <v>17.814603832211201</v>
      </c>
      <c r="P1320">
        <v>55.475040257648899</v>
      </c>
      <c r="Q1320">
        <v>-1.8331805439871E-2</v>
      </c>
    </row>
    <row r="1321" spans="1:17" hidden="1" x14ac:dyDescent="0.3">
      <c r="A1321" t="s">
        <v>2806</v>
      </c>
      <c r="B1321" t="s">
        <v>2807</v>
      </c>
      <c r="C1321" t="s">
        <v>3144</v>
      </c>
      <c r="D1321" t="s">
        <v>634</v>
      </c>
      <c r="E1321">
        <v>1431.0675762000001</v>
      </c>
      <c r="F1321">
        <v>206.77</v>
      </c>
      <c r="G1321">
        <v>-47.726613549062797</v>
      </c>
      <c r="H1321">
        <v>-7.0327996122532204</v>
      </c>
      <c r="I1321">
        <v>-33.545519638143602</v>
      </c>
      <c r="J1321">
        <v>1.5616409223430301</v>
      </c>
      <c r="K1321">
        <v>227.58024919292899</v>
      </c>
      <c r="L1321">
        <v>250.87902604411701</v>
      </c>
      <c r="M1321">
        <v>19.1015669616407</v>
      </c>
      <c r="N1321">
        <v>0.84888036120844901</v>
      </c>
      <c r="O1321">
        <v>60.0812496977317</v>
      </c>
      <c r="P1321">
        <v>0.838819800048762</v>
      </c>
      <c r="Q1321">
        <v>3.0435285617800002E-2</v>
      </c>
    </row>
    <row r="1322" spans="1:17" hidden="1" x14ac:dyDescent="0.3">
      <c r="A1322" t="s">
        <v>2808</v>
      </c>
      <c r="B1322" t="s">
        <v>2809</v>
      </c>
      <c r="C1322" t="s">
        <v>3144</v>
      </c>
      <c r="D1322" t="s">
        <v>2779</v>
      </c>
      <c r="E1322">
        <v>1427.203125</v>
      </c>
      <c r="F1322">
        <v>17.91</v>
      </c>
      <c r="G1322">
        <v>67.464738397699193</v>
      </c>
      <c r="H1322">
        <v>29.083362924189899</v>
      </c>
      <c r="I1322">
        <v>68.175620106251898</v>
      </c>
      <c r="J1322">
        <v>18.280882971508301</v>
      </c>
      <c r="K1322">
        <v>14.6181954179612</v>
      </c>
      <c r="L1322">
        <v>14.224460660879901</v>
      </c>
      <c r="M1322">
        <v>71.933894210665699</v>
      </c>
      <c r="N1322">
        <v>2.57248333561011</v>
      </c>
      <c r="O1322">
        <v>4.1317699609156797</v>
      </c>
      <c r="P1322">
        <v>135.03937007874001</v>
      </c>
      <c r="Q1322">
        <v>0.23825557662494201</v>
      </c>
    </row>
    <row r="1323" spans="1:17" hidden="1" x14ac:dyDescent="0.3">
      <c r="A1323" t="s">
        <v>2810</v>
      </c>
      <c r="B1323" t="s">
        <v>2811</v>
      </c>
      <c r="C1323" t="s">
        <v>3144</v>
      </c>
      <c r="D1323" t="s">
        <v>135</v>
      </c>
      <c r="E1323">
        <v>1427.08849656299</v>
      </c>
      <c r="F1323">
        <v>55.57</v>
      </c>
      <c r="G1323">
        <v>96.734359756081304</v>
      </c>
      <c r="H1323">
        <v>16.555855968977799</v>
      </c>
      <c r="I1323">
        <v>50.908002634552801</v>
      </c>
      <c r="J1323">
        <v>2.5796406138003301</v>
      </c>
      <c r="K1323">
        <v>51.138573874730902</v>
      </c>
      <c r="L1323">
        <v>39.681620482978197</v>
      </c>
      <c r="M1323">
        <v>42.656791744330498</v>
      </c>
      <c r="N1323">
        <v>0.482257398367398</v>
      </c>
      <c r="O1323">
        <v>23.987763181572799</v>
      </c>
      <c r="P1323">
        <v>132.99790356394101</v>
      </c>
      <c r="Q1323">
        <v>8.6210369807691006E-2</v>
      </c>
    </row>
    <row r="1324" spans="1:17" hidden="1" x14ac:dyDescent="0.3">
      <c r="A1324" t="s">
        <v>2812</v>
      </c>
      <c r="B1324" t="s">
        <v>2813</v>
      </c>
      <c r="C1324" t="s">
        <v>3144</v>
      </c>
      <c r="D1324" t="s">
        <v>227</v>
      </c>
      <c r="E1324">
        <v>1420.5535245000001</v>
      </c>
      <c r="F1324">
        <v>503.8</v>
      </c>
      <c r="G1324">
        <v>89.866583997412206</v>
      </c>
      <c r="H1324">
        <v>19.383091549207901</v>
      </c>
      <c r="I1324">
        <v>12.4524413787813</v>
      </c>
      <c r="J1324">
        <v>-2.8314945698860301</v>
      </c>
      <c r="K1324">
        <v>479.520007259267</v>
      </c>
      <c r="L1324">
        <v>405.32838238888098</v>
      </c>
      <c r="M1324">
        <v>42.3682905291491</v>
      </c>
      <c r="N1324">
        <v>2.0559463958292801</v>
      </c>
      <c r="O1324">
        <v>23.3922191345772</v>
      </c>
      <c r="P1324">
        <v>126.834759117514</v>
      </c>
      <c r="Q1324">
        <v>0.13200666756719601</v>
      </c>
    </row>
    <row r="1325" spans="1:17" hidden="1" x14ac:dyDescent="0.3">
      <c r="A1325" t="s">
        <v>2814</v>
      </c>
      <c r="B1325" t="s">
        <v>2815</v>
      </c>
      <c r="C1325" t="s">
        <v>3144</v>
      </c>
      <c r="D1325" t="s">
        <v>612</v>
      </c>
      <c r="E1325">
        <v>1415.9705315199999</v>
      </c>
      <c r="F1325">
        <v>22.64</v>
      </c>
      <c r="G1325">
        <v>46.802130248400097</v>
      </c>
      <c r="H1325">
        <v>83.552679134460107</v>
      </c>
      <c r="I1325">
        <v>74.470111318775906</v>
      </c>
      <c r="J1325">
        <v>22.2924423463895</v>
      </c>
      <c r="K1325">
        <v>15.3841835351451</v>
      </c>
      <c r="L1325">
        <v>13.932841134373501</v>
      </c>
      <c r="M1325">
        <v>73.225881459251298</v>
      </c>
      <c r="N1325">
        <v>3.8213541603030898</v>
      </c>
      <c r="O1325">
        <v>16.386925795052999</v>
      </c>
      <c r="P1325">
        <v>126.4</v>
      </c>
      <c r="Q1325">
        <v>5.6357457734988001E-2</v>
      </c>
    </row>
    <row r="1326" spans="1:17" hidden="1" x14ac:dyDescent="0.3">
      <c r="A1326" t="s">
        <v>2816</v>
      </c>
      <c r="B1326" t="s">
        <v>2817</v>
      </c>
      <c r="C1326" t="s">
        <v>3144</v>
      </c>
      <c r="D1326" t="s">
        <v>607</v>
      </c>
      <c r="E1326">
        <v>1409.3629905</v>
      </c>
      <c r="F1326">
        <v>645</v>
      </c>
      <c r="G1326">
        <v>24.523102836243599</v>
      </c>
      <c r="H1326">
        <v>-6.9378434146510797</v>
      </c>
      <c r="I1326">
        <v>35.121686553565198</v>
      </c>
      <c r="J1326">
        <v>0.99366256538535902</v>
      </c>
      <c r="K1326">
        <v>693.39393377586896</v>
      </c>
      <c r="L1326">
        <v>582.98639050171505</v>
      </c>
      <c r="M1326">
        <v>27.424388327876901</v>
      </c>
      <c r="N1326">
        <v>0.43109144615711398</v>
      </c>
      <c r="O1326">
        <v>34.093023255813897</v>
      </c>
      <c r="P1326">
        <v>70.747849106551897</v>
      </c>
      <c r="Q1326">
        <v>2.6555071411200001E-2</v>
      </c>
    </row>
    <row r="1327" spans="1:17" hidden="1" x14ac:dyDescent="0.3">
      <c r="A1327" t="s">
        <v>2818</v>
      </c>
      <c r="B1327" t="s">
        <v>2819</v>
      </c>
      <c r="C1327" t="s">
        <v>3144</v>
      </c>
      <c r="D1327" t="s">
        <v>217</v>
      </c>
      <c r="E1327">
        <v>1407.6535275000001</v>
      </c>
      <c r="F1327">
        <v>4435.6499999999996</v>
      </c>
      <c r="G1327">
        <v>1766.16257880693</v>
      </c>
      <c r="H1327">
        <v>51.256726855135298</v>
      </c>
      <c r="I1327">
        <v>1133.5368930465099</v>
      </c>
      <c r="J1327">
        <v>11.2953232212427</v>
      </c>
      <c r="K1327">
        <v>3012.3147760127299</v>
      </c>
      <c r="L1327">
        <v>1571.73695025397</v>
      </c>
      <c r="M1327">
        <v>99.956168135650799</v>
      </c>
      <c r="N1327">
        <v>1.0824950726078399</v>
      </c>
      <c r="O1327">
        <v>0</v>
      </c>
      <c r="P1327">
        <v>2032.5240384615299</v>
      </c>
      <c r="Q1327">
        <v>0.343993696018977</v>
      </c>
    </row>
    <row r="1328" spans="1:17" hidden="1" x14ac:dyDescent="0.3">
      <c r="A1328" t="s">
        <v>2820</v>
      </c>
      <c r="B1328" t="s">
        <v>2821</v>
      </c>
      <c r="C1328" t="s">
        <v>3144</v>
      </c>
      <c r="D1328" t="s">
        <v>398</v>
      </c>
      <c r="E1328">
        <v>1404.00935</v>
      </c>
      <c r="F1328">
        <v>1317.7</v>
      </c>
      <c r="G1328">
        <v>212.36205653125199</v>
      </c>
      <c r="H1328">
        <v>2.4813696424051499</v>
      </c>
      <c r="I1328">
        <v>82.832612811666095</v>
      </c>
      <c r="J1328">
        <v>6.4320159588459198</v>
      </c>
      <c r="K1328">
        <v>1209.8508580530599</v>
      </c>
      <c r="L1328">
        <v>873.97428209014299</v>
      </c>
      <c r="M1328">
        <v>59.337336842712702</v>
      </c>
      <c r="N1328">
        <v>0.32898050001141799</v>
      </c>
      <c r="O1328">
        <v>19.769294983683601</v>
      </c>
      <c r="P1328">
        <v>317.58833782284898</v>
      </c>
      <c r="Q1328">
        <v>0.14567384971771799</v>
      </c>
    </row>
    <row r="1329" spans="1:17" hidden="1" x14ac:dyDescent="0.3">
      <c r="A1329" t="s">
        <v>2822</v>
      </c>
      <c r="B1329" t="s">
        <v>2823</v>
      </c>
      <c r="C1329" t="s">
        <v>3144</v>
      </c>
      <c r="D1329" t="s">
        <v>72</v>
      </c>
      <c r="E1329">
        <v>1401.475285425</v>
      </c>
      <c r="F1329">
        <v>45596.45</v>
      </c>
      <c r="G1329">
        <v>127.458085740082</v>
      </c>
      <c r="H1329">
        <v>-13.346110664346099</v>
      </c>
      <c r="I1329">
        <v>75.004300010646105</v>
      </c>
      <c r="J1329">
        <v>-1.55046258882237</v>
      </c>
      <c r="K1329">
        <v>51008.684982028397</v>
      </c>
      <c r="L1329">
        <v>39593.237176984003</v>
      </c>
      <c r="M1329">
        <v>13.351405396977899</v>
      </c>
      <c r="N1329">
        <v>0.90477016478751005</v>
      </c>
      <c r="O1329">
        <v>46.939070914511902</v>
      </c>
      <c r="P1329">
        <v>183.20776397515499</v>
      </c>
      <c r="Q1329">
        <v>8.2990566419118006E-2</v>
      </c>
    </row>
    <row r="1330" spans="1:17" hidden="1" x14ac:dyDescent="0.3">
      <c r="A1330" t="s">
        <v>2824</v>
      </c>
      <c r="B1330" t="s">
        <v>2825</v>
      </c>
      <c r="C1330" t="s">
        <v>3144</v>
      </c>
      <c r="D1330" t="s">
        <v>446</v>
      </c>
      <c r="E1330">
        <v>1398.38656661</v>
      </c>
      <c r="F1330">
        <v>584.65</v>
      </c>
      <c r="G1330">
        <v>96.944722824371198</v>
      </c>
      <c r="H1330">
        <v>-4.4612803442751598</v>
      </c>
      <c r="I1330">
        <v>34.295495266166803</v>
      </c>
      <c r="J1330">
        <v>5.3831993871379398</v>
      </c>
      <c r="K1330">
        <v>568.49363643119398</v>
      </c>
      <c r="L1330">
        <v>463.61360998339302</v>
      </c>
      <c r="M1330">
        <v>44.713283637914202</v>
      </c>
      <c r="N1330">
        <v>0.39154834148254802</v>
      </c>
      <c r="O1330">
        <v>14.2478405883862</v>
      </c>
      <c r="P1330">
        <v>135.65094719871001</v>
      </c>
      <c r="Q1330">
        <v>0.13382515569509101</v>
      </c>
    </row>
    <row r="1331" spans="1:17" hidden="1" x14ac:dyDescent="0.3">
      <c r="A1331" t="s">
        <v>2826</v>
      </c>
      <c r="B1331" t="s">
        <v>2827</v>
      </c>
      <c r="C1331" t="s">
        <v>3144</v>
      </c>
      <c r="D1331" t="s">
        <v>406</v>
      </c>
      <c r="E1331">
        <v>1398.2930016</v>
      </c>
      <c r="F1331">
        <v>226.16</v>
      </c>
      <c r="G1331">
        <v>-33.164730196249501</v>
      </c>
      <c r="H1331">
        <v>-10.968248453952</v>
      </c>
      <c r="I1331">
        <v>-17.085783471509899</v>
      </c>
      <c r="J1331">
        <v>0.84386390676970002</v>
      </c>
      <c r="K1331">
        <v>250.71849138544599</v>
      </c>
      <c r="L1331">
        <v>250.20711018738999</v>
      </c>
      <c r="M1331">
        <v>20.292715359191099</v>
      </c>
      <c r="N1331">
        <v>0.47426321224040702</v>
      </c>
      <c r="O1331">
        <v>37.933321542270903</v>
      </c>
      <c r="P1331">
        <v>10.295049987807801</v>
      </c>
      <c r="Q1331">
        <v>8.7951832248441997E-2</v>
      </c>
    </row>
    <row r="1332" spans="1:17" hidden="1" x14ac:dyDescent="0.3">
      <c r="A1332" t="s">
        <v>2828</v>
      </c>
      <c r="B1332" t="s">
        <v>2829</v>
      </c>
      <c r="C1332" t="s">
        <v>3144</v>
      </c>
      <c r="D1332" t="s">
        <v>984</v>
      </c>
      <c r="E1332">
        <v>1392.72584852</v>
      </c>
      <c r="F1332">
        <v>75.16</v>
      </c>
      <c r="G1332">
        <v>-54.469646955160002</v>
      </c>
      <c r="H1332">
        <v>4.0227190175313901</v>
      </c>
      <c r="I1332">
        <v>-12.726695822241901</v>
      </c>
      <c r="J1332">
        <v>5.8458897967400398</v>
      </c>
      <c r="K1332">
        <v>73.834106261857002</v>
      </c>
      <c r="L1332">
        <v>77.278159169628907</v>
      </c>
      <c r="M1332">
        <v>50.715861510668603</v>
      </c>
      <c r="N1332">
        <v>1.66150137065272</v>
      </c>
      <c r="O1332">
        <v>39.835018626929198</v>
      </c>
      <c r="P1332">
        <v>21.225806451612801</v>
      </c>
      <c r="Q1332">
        <v>-1.1987170555737999E-2</v>
      </c>
    </row>
    <row r="1333" spans="1:17" hidden="1" x14ac:dyDescent="0.3">
      <c r="A1333" t="s">
        <v>2830</v>
      </c>
      <c r="B1333" t="s">
        <v>2831</v>
      </c>
      <c r="C1333" t="s">
        <v>3144</v>
      </c>
      <c r="D1333" t="s">
        <v>276</v>
      </c>
      <c r="E1333">
        <v>1392.5722923119999</v>
      </c>
      <c r="F1333">
        <v>148.08000000000001</v>
      </c>
      <c r="G1333">
        <v>30.353034086067399</v>
      </c>
      <c r="H1333">
        <v>7.9653553947315503</v>
      </c>
      <c r="I1333">
        <v>39.155092729560202</v>
      </c>
      <c r="J1333">
        <v>-4.2534380880819702</v>
      </c>
      <c r="K1333">
        <v>147.64294525802001</v>
      </c>
      <c r="L1333">
        <v>123.824909069081</v>
      </c>
      <c r="M1333">
        <v>31.897997232854902</v>
      </c>
      <c r="N1333">
        <v>0.44313568838668599</v>
      </c>
      <c r="O1333">
        <v>20.205294435440301</v>
      </c>
      <c r="P1333">
        <v>80.805860805860803</v>
      </c>
      <c r="Q1333">
        <v>1.700115104052E-3</v>
      </c>
    </row>
    <row r="1334" spans="1:17" hidden="1" x14ac:dyDescent="0.3">
      <c r="A1334" t="s">
        <v>2832</v>
      </c>
      <c r="B1334" t="s">
        <v>2833</v>
      </c>
      <c r="C1334" t="s">
        <v>3144</v>
      </c>
      <c r="D1334" t="s">
        <v>607</v>
      </c>
      <c r="E1334">
        <v>1391.3965851200001</v>
      </c>
      <c r="F1334">
        <v>141.32</v>
      </c>
      <c r="G1334">
        <v>-22.326134128570999</v>
      </c>
      <c r="H1334">
        <v>3.9184062077219899</v>
      </c>
      <c r="I1334">
        <v>-12.9647702841384</v>
      </c>
      <c r="J1334">
        <v>-1.07345847299423</v>
      </c>
      <c r="K1334">
        <v>147.90105433351201</v>
      </c>
      <c r="L1334">
        <v>142.45856750951501</v>
      </c>
      <c r="M1334">
        <v>33.135033684880199</v>
      </c>
      <c r="N1334">
        <v>1.29474821213669</v>
      </c>
      <c r="O1334">
        <v>32.996037362015201</v>
      </c>
      <c r="P1334">
        <v>23.4235807860262</v>
      </c>
      <c r="Q1334">
        <v>-7.8193182895102006E-2</v>
      </c>
    </row>
    <row r="1335" spans="1:17" hidden="1" x14ac:dyDescent="0.3">
      <c r="A1335" t="s">
        <v>2834</v>
      </c>
      <c r="B1335" t="s">
        <v>2835</v>
      </c>
      <c r="C1335" t="s">
        <v>3144</v>
      </c>
      <c r="D1335" t="s">
        <v>190</v>
      </c>
      <c r="E1335">
        <v>1388.5778319999999</v>
      </c>
      <c r="F1335">
        <v>1530.4</v>
      </c>
      <c r="G1335">
        <v>82.752485712913895</v>
      </c>
      <c r="H1335">
        <v>-11.601989760175</v>
      </c>
      <c r="I1335">
        <v>52.086786551007599</v>
      </c>
      <c r="J1335">
        <v>-2.4824737612321002</v>
      </c>
      <c r="K1335">
        <v>1484.56123815353</v>
      </c>
      <c r="L1335">
        <v>1152.4690153363399</v>
      </c>
      <c r="M1335">
        <v>35.864639031613997</v>
      </c>
      <c r="N1335">
        <v>0.52533321255193199</v>
      </c>
      <c r="O1335">
        <v>21.857030841610001</v>
      </c>
      <c r="P1335">
        <v>115.200731210011</v>
      </c>
      <c r="Q1335">
        <v>0.120181093494696</v>
      </c>
    </row>
    <row r="1336" spans="1:17" hidden="1" x14ac:dyDescent="0.3">
      <c r="A1336" t="s">
        <v>2836</v>
      </c>
      <c r="B1336" t="s">
        <v>2837</v>
      </c>
      <c r="C1336" t="s">
        <v>3144</v>
      </c>
      <c r="D1336" t="s">
        <v>227</v>
      </c>
      <c r="E1336">
        <v>1387.3213962299999</v>
      </c>
      <c r="F1336">
        <v>2275.35</v>
      </c>
      <c r="G1336">
        <v>170.21443925050599</v>
      </c>
      <c r="H1336">
        <v>30.780043794340099</v>
      </c>
      <c r="I1336">
        <v>73.426570744656402</v>
      </c>
      <c r="J1336">
        <v>4.3189626753764898</v>
      </c>
      <c r="K1336">
        <v>1959.32966761753</v>
      </c>
      <c r="L1336">
        <v>1447.17148742106</v>
      </c>
      <c r="M1336">
        <v>45.172863964923998</v>
      </c>
      <c r="N1336">
        <v>0.22925323430301101</v>
      </c>
      <c r="O1336">
        <v>17.278660425868502</v>
      </c>
      <c r="P1336">
        <v>208.31300813008099</v>
      </c>
      <c r="Q1336">
        <v>0.12339916305136001</v>
      </c>
    </row>
    <row r="1337" spans="1:17" hidden="1" x14ac:dyDescent="0.3">
      <c r="A1337" t="s">
        <v>2838</v>
      </c>
      <c r="B1337" t="s">
        <v>2839</v>
      </c>
      <c r="C1337" t="s">
        <v>3144</v>
      </c>
      <c r="D1337" t="s">
        <v>482</v>
      </c>
      <c r="E1337">
        <v>1383.40756313</v>
      </c>
      <c r="F1337">
        <v>599.35</v>
      </c>
      <c r="G1337">
        <v>8.8269371614638903</v>
      </c>
      <c r="H1337">
        <v>-3.5318138619695199</v>
      </c>
      <c r="I1337">
        <v>20.723020690603999</v>
      </c>
      <c r="J1337">
        <v>12.3206121377732</v>
      </c>
      <c r="K1337">
        <v>529.34274671427897</v>
      </c>
      <c r="L1337">
        <v>487.75472005183599</v>
      </c>
      <c r="M1337">
        <v>68.154119173352797</v>
      </c>
      <c r="N1337">
        <v>1.87609525839517</v>
      </c>
      <c r="O1337">
        <v>9.2683740719112304</v>
      </c>
      <c r="P1337">
        <v>69.307909604519693</v>
      </c>
      <c r="Q1337">
        <v>-9.554327202425E-3</v>
      </c>
    </row>
    <row r="1338" spans="1:17" hidden="1" x14ac:dyDescent="0.3">
      <c r="A1338" t="s">
        <v>2840</v>
      </c>
      <c r="B1338" t="s">
        <v>2841</v>
      </c>
      <c r="C1338" t="s">
        <v>3144</v>
      </c>
      <c r="D1338" t="s">
        <v>482</v>
      </c>
      <c r="E1338">
        <v>1378.229821977</v>
      </c>
      <c r="F1338">
        <v>80.13</v>
      </c>
      <c r="G1338">
        <v>-4.7574301753484898</v>
      </c>
      <c r="H1338">
        <v>-9.3033050601951093</v>
      </c>
      <c r="I1338">
        <v>0.26534708131595802</v>
      </c>
      <c r="J1338">
        <v>2.42944423057908</v>
      </c>
      <c r="K1338">
        <v>87.101055683064502</v>
      </c>
      <c r="L1338">
        <v>82.668381685244299</v>
      </c>
      <c r="M1338">
        <v>29.6812400388838</v>
      </c>
      <c r="N1338">
        <v>0.51959663184459504</v>
      </c>
      <c r="O1338">
        <v>30.9746661674778</v>
      </c>
      <c r="P1338">
        <v>43.217158176943599</v>
      </c>
      <c r="Q1338">
        <v>-6.2240163676705998E-2</v>
      </c>
    </row>
    <row r="1339" spans="1:17" hidden="1" x14ac:dyDescent="0.3">
      <c r="A1339" t="s">
        <v>2842</v>
      </c>
      <c r="B1339" t="s">
        <v>2843</v>
      </c>
      <c r="C1339" t="s">
        <v>3144</v>
      </c>
      <c r="D1339" t="s">
        <v>48</v>
      </c>
      <c r="E1339">
        <v>1376.822069761</v>
      </c>
      <c r="F1339">
        <v>61.51</v>
      </c>
      <c r="G1339">
        <v>-35.434118730447999</v>
      </c>
      <c r="H1339">
        <v>-8.9227634905206408</v>
      </c>
      <c r="I1339">
        <v>-24.469856356125899</v>
      </c>
      <c r="J1339">
        <v>-0.36047947339492398</v>
      </c>
      <c r="K1339">
        <v>68.415948233900096</v>
      </c>
      <c r="L1339">
        <v>68.6411907084983</v>
      </c>
      <c r="M1339">
        <v>26.2828535039346</v>
      </c>
      <c r="N1339">
        <v>0.40582306349369202</v>
      </c>
      <c r="O1339">
        <v>51.4387904405787</v>
      </c>
      <c r="P1339">
        <v>14.650512581547</v>
      </c>
      <c r="Q1339">
        <v>7.4648640872324007E-2</v>
      </c>
    </row>
    <row r="1340" spans="1:17" hidden="1" x14ac:dyDescent="0.3">
      <c r="A1340" t="s">
        <v>2844</v>
      </c>
      <c r="B1340" t="s">
        <v>2845</v>
      </c>
      <c r="C1340" t="s">
        <v>3144</v>
      </c>
      <c r="D1340" t="s">
        <v>77</v>
      </c>
      <c r="E1340">
        <v>1376.47</v>
      </c>
      <c r="F1340">
        <v>46.66</v>
      </c>
      <c r="G1340">
        <v>-27.282636473737501</v>
      </c>
      <c r="H1340">
        <v>-1.5610734217770399</v>
      </c>
      <c r="I1340">
        <v>-14.698700495341299</v>
      </c>
      <c r="J1340">
        <v>1.54910664893919</v>
      </c>
      <c r="K1340">
        <v>48.755806669399497</v>
      </c>
      <c r="L1340">
        <v>48.275170001772999</v>
      </c>
      <c r="M1340">
        <v>34.873028670826102</v>
      </c>
      <c r="N1340">
        <v>0.57543102343899</v>
      </c>
      <c r="O1340">
        <v>29.6280369770896</v>
      </c>
      <c r="P1340">
        <v>20.724450194049101</v>
      </c>
      <c r="Q1340">
        <v>3.4056190479943002E-2</v>
      </c>
    </row>
    <row r="1341" spans="1:17" hidden="1" x14ac:dyDescent="0.3">
      <c r="A1341" t="s">
        <v>2846</v>
      </c>
      <c r="B1341" t="s">
        <v>2847</v>
      </c>
      <c r="C1341" t="s">
        <v>3144</v>
      </c>
      <c r="D1341" t="s">
        <v>398</v>
      </c>
      <c r="E1341">
        <v>1373.214052544</v>
      </c>
      <c r="F1341">
        <v>34.24</v>
      </c>
      <c r="G1341">
        <v>17.623040604194198</v>
      </c>
      <c r="H1341">
        <v>-2.3398292903216502</v>
      </c>
      <c r="I1341">
        <v>-22.052943958462901</v>
      </c>
      <c r="J1341">
        <v>0.56497580933105795</v>
      </c>
      <c r="K1341">
        <v>36.990740612592703</v>
      </c>
      <c r="L1341">
        <v>35.514870347012099</v>
      </c>
      <c r="M1341">
        <v>29.130187693147199</v>
      </c>
      <c r="N1341">
        <v>0.50030068111840897</v>
      </c>
      <c r="O1341">
        <v>35.806074766355103</v>
      </c>
      <c r="P1341">
        <v>67.843137254901904</v>
      </c>
      <c r="Q1341">
        <v>-2.5577357656099E-2</v>
      </c>
    </row>
    <row r="1342" spans="1:17" hidden="1" x14ac:dyDescent="0.3">
      <c r="A1342" t="s">
        <v>2848</v>
      </c>
      <c r="B1342" t="s">
        <v>2849</v>
      </c>
      <c r="C1342" t="s">
        <v>3144</v>
      </c>
      <c r="D1342" t="s">
        <v>77</v>
      </c>
      <c r="E1342">
        <v>1370.1401676017999</v>
      </c>
      <c r="F1342">
        <v>115.47</v>
      </c>
      <c r="G1342">
        <v>2.7382087472508201</v>
      </c>
      <c r="H1342">
        <v>-0.79440675511037195</v>
      </c>
      <c r="I1342">
        <v>-9.2782623476305002</v>
      </c>
      <c r="J1342">
        <v>-4.2167420699228897</v>
      </c>
      <c r="K1342">
        <v>125.672133683285</v>
      </c>
      <c r="L1342">
        <v>115.638387417543</v>
      </c>
      <c r="M1342">
        <v>39.7222622461924</v>
      </c>
      <c r="N1342">
        <v>0.68140365600573904</v>
      </c>
      <c r="O1342">
        <v>28.916601714731101</v>
      </c>
      <c r="P1342">
        <v>53.754993342210298</v>
      </c>
    </row>
    <row r="1343" spans="1:17" hidden="1" x14ac:dyDescent="0.3">
      <c r="A1343" t="s">
        <v>2850</v>
      </c>
      <c r="B1343" t="s">
        <v>2851</v>
      </c>
      <c r="C1343" t="s">
        <v>3144</v>
      </c>
      <c r="D1343" t="s">
        <v>51</v>
      </c>
      <c r="E1343">
        <v>1368.222188494</v>
      </c>
      <c r="F1343">
        <v>130.27000000000001</v>
      </c>
      <c r="G1343">
        <v>18.3298569882115</v>
      </c>
      <c r="H1343">
        <v>9.0522427294257106</v>
      </c>
      <c r="I1343">
        <v>-0.51792063312918102</v>
      </c>
      <c r="J1343">
        <v>1.0211867853415699</v>
      </c>
      <c r="K1343">
        <v>125.673219529584</v>
      </c>
      <c r="L1343">
        <v>115.84401927536101</v>
      </c>
      <c r="M1343">
        <v>44.236517857107899</v>
      </c>
      <c r="N1343">
        <v>1.43295611172399</v>
      </c>
      <c r="O1343">
        <v>14.838412527826801</v>
      </c>
      <c r="P1343">
        <v>68.416289592760194</v>
      </c>
      <c r="Q1343">
        <v>5.5880615921650003E-3</v>
      </c>
    </row>
    <row r="1344" spans="1:17" hidden="1" x14ac:dyDescent="0.3">
      <c r="A1344" t="s">
        <v>2852</v>
      </c>
      <c r="B1344" t="s">
        <v>2853</v>
      </c>
      <c r="C1344" t="s">
        <v>3144</v>
      </c>
      <c r="D1344" t="s">
        <v>482</v>
      </c>
      <c r="E1344">
        <v>1366.126246542</v>
      </c>
      <c r="F1344">
        <v>219.62</v>
      </c>
      <c r="G1344">
        <v>-30.151151150253298</v>
      </c>
      <c r="H1344">
        <v>-1.27806476376837</v>
      </c>
      <c r="I1344">
        <v>11.1451579714202</v>
      </c>
      <c r="J1344">
        <v>2.9721405074180001</v>
      </c>
      <c r="K1344">
        <v>221.85134979473099</v>
      </c>
      <c r="L1344">
        <v>208.336149827908</v>
      </c>
      <c r="M1344">
        <v>27.598691954026101</v>
      </c>
      <c r="N1344">
        <v>0.49609338667379099</v>
      </c>
      <c r="O1344">
        <v>19.9890720335124</v>
      </c>
      <c r="P1344">
        <v>37.348342714196299</v>
      </c>
      <c r="Q1344">
        <v>-6.961866111794E-3</v>
      </c>
    </row>
    <row r="1345" spans="1:17" hidden="1" x14ac:dyDescent="0.3">
      <c r="A1345" t="s">
        <v>2854</v>
      </c>
      <c r="B1345" t="s">
        <v>2855</v>
      </c>
      <c r="C1345" t="s">
        <v>3144</v>
      </c>
      <c r="D1345" t="s">
        <v>77</v>
      </c>
      <c r="E1345">
        <v>1365.871204948</v>
      </c>
      <c r="F1345">
        <v>92.66</v>
      </c>
      <c r="G1345">
        <v>-26.933486522349298</v>
      </c>
      <c r="H1345">
        <v>-5.8724218304872497</v>
      </c>
      <c r="I1345">
        <v>-23.935267827777999</v>
      </c>
      <c r="J1345">
        <v>-1.39834060008067</v>
      </c>
      <c r="K1345">
        <v>99.619543093328602</v>
      </c>
      <c r="L1345">
        <v>101.370468313198</v>
      </c>
      <c r="M1345">
        <v>33.280570726415</v>
      </c>
      <c r="N1345">
        <v>1.40298764083044</v>
      </c>
      <c r="O1345">
        <v>33.714655730628103</v>
      </c>
      <c r="P1345">
        <v>11.3701923076922</v>
      </c>
      <c r="Q1345">
        <v>-4.2960222448739996E-3</v>
      </c>
    </row>
    <row r="1346" spans="1:17" hidden="1" x14ac:dyDescent="0.3">
      <c r="A1346" t="s">
        <v>2856</v>
      </c>
      <c r="B1346" t="s">
        <v>2857</v>
      </c>
      <c r="C1346" t="s">
        <v>3144</v>
      </c>
      <c r="D1346" t="s">
        <v>562</v>
      </c>
      <c r="E1346">
        <v>1360.9197936149999</v>
      </c>
      <c r="F1346">
        <v>400.15</v>
      </c>
      <c r="G1346">
        <v>71.323248030969907</v>
      </c>
      <c r="H1346">
        <v>0.92871112502831099</v>
      </c>
      <c r="I1346">
        <v>42.328089293230299</v>
      </c>
      <c r="J1346">
        <v>9.8122407069102096</v>
      </c>
      <c r="K1346">
        <v>372.20367616295198</v>
      </c>
      <c r="L1346">
        <v>297.617236963925</v>
      </c>
      <c r="M1346">
        <v>50.084697259095599</v>
      </c>
      <c r="N1346">
        <v>0.80410396141784701</v>
      </c>
      <c r="O1346">
        <v>13.669873797326</v>
      </c>
      <c r="P1346">
        <v>126.073446327683</v>
      </c>
      <c r="Q1346">
        <v>7.3224048009904993E-2</v>
      </c>
    </row>
    <row r="1347" spans="1:17" hidden="1" x14ac:dyDescent="0.3">
      <c r="A1347" t="s">
        <v>2858</v>
      </c>
      <c r="B1347" t="s">
        <v>2859</v>
      </c>
      <c r="C1347" t="s">
        <v>3144</v>
      </c>
      <c r="D1347" t="s">
        <v>21</v>
      </c>
      <c r="E1347">
        <v>1355.9555937600001</v>
      </c>
      <c r="F1347">
        <v>139.19999999999999</v>
      </c>
      <c r="G1347">
        <v>39.009097652901801</v>
      </c>
      <c r="H1347">
        <v>-6.3751951782640699</v>
      </c>
      <c r="I1347">
        <v>22.0383781296986</v>
      </c>
      <c r="J1347">
        <v>8.0540687716178407</v>
      </c>
      <c r="K1347">
        <v>143.22350775327399</v>
      </c>
      <c r="L1347">
        <v>120.70709112970199</v>
      </c>
      <c r="M1347">
        <v>46.2643084285585</v>
      </c>
      <c r="N1347">
        <v>0.45964341375606799</v>
      </c>
      <c r="O1347">
        <v>32.399425287356301</v>
      </c>
      <c r="P1347">
        <v>92</v>
      </c>
      <c r="Q1347">
        <v>9.4295428328114994E-2</v>
      </c>
    </row>
    <row r="1348" spans="1:17" hidden="1" x14ac:dyDescent="0.3">
      <c r="A1348" t="s">
        <v>2860</v>
      </c>
      <c r="B1348" t="s">
        <v>2861</v>
      </c>
      <c r="C1348" t="s">
        <v>3144</v>
      </c>
      <c r="D1348" t="s">
        <v>2862</v>
      </c>
      <c r="E1348">
        <v>1352.264566092</v>
      </c>
      <c r="F1348">
        <v>38.76</v>
      </c>
      <c r="G1348">
        <v>-26.7017457205921</v>
      </c>
      <c r="H1348">
        <v>25.205891921027799</v>
      </c>
      <c r="I1348">
        <v>-4.3487253256554198E-2</v>
      </c>
      <c r="J1348">
        <v>-7.3170485087760699</v>
      </c>
      <c r="K1348">
        <v>35.516216393449703</v>
      </c>
      <c r="L1348">
        <v>34.0590731691317</v>
      </c>
      <c r="M1348">
        <v>41.7721589106701</v>
      </c>
      <c r="N1348">
        <v>1.1987166155809399</v>
      </c>
      <c r="O1348">
        <v>34.158926728586103</v>
      </c>
      <c r="P1348">
        <v>49.076923076923002</v>
      </c>
      <c r="Q1348">
        <v>0.15983185022690199</v>
      </c>
    </row>
    <row r="1349" spans="1:17" hidden="1" x14ac:dyDescent="0.3">
      <c r="A1349" t="s">
        <v>2863</v>
      </c>
      <c r="B1349" t="s">
        <v>2864</v>
      </c>
      <c r="C1349" t="s">
        <v>3144</v>
      </c>
      <c r="D1349" t="s">
        <v>117</v>
      </c>
      <c r="E1349">
        <v>1350.39664186</v>
      </c>
      <c r="F1349">
        <v>708.05</v>
      </c>
      <c r="G1349">
        <v>-29.867295692674698</v>
      </c>
      <c r="H1349">
        <v>6.6629240719573</v>
      </c>
      <c r="I1349">
        <v>0.77025455741981996</v>
      </c>
      <c r="J1349">
        <v>0.99394669037260297</v>
      </c>
      <c r="K1349">
        <v>695.73026442786602</v>
      </c>
      <c r="L1349">
        <v>660.15467852048698</v>
      </c>
      <c r="M1349">
        <v>48.905806202980699</v>
      </c>
      <c r="N1349">
        <v>2.1663491743942598</v>
      </c>
      <c r="O1349">
        <v>19.341854388814301</v>
      </c>
      <c r="P1349">
        <v>28.970856102003602</v>
      </c>
      <c r="Q1349">
        <v>4.5689443903577001E-2</v>
      </c>
    </row>
    <row r="1350" spans="1:17" hidden="1" x14ac:dyDescent="0.3">
      <c r="A1350" t="s">
        <v>2865</v>
      </c>
      <c r="B1350" t="s">
        <v>2866</v>
      </c>
      <c r="C1350" t="s">
        <v>3144</v>
      </c>
      <c r="D1350" t="s">
        <v>612</v>
      </c>
      <c r="E1350">
        <v>1345.76594271</v>
      </c>
      <c r="F1350">
        <v>225.54</v>
      </c>
      <c r="G1350">
        <v>-21.607728626575</v>
      </c>
      <c r="H1350">
        <v>-15.0027400884437</v>
      </c>
      <c r="I1350">
        <v>-13.971876227290799</v>
      </c>
      <c r="J1350">
        <v>1.92837716792134</v>
      </c>
      <c r="K1350">
        <v>248.58245709834401</v>
      </c>
      <c r="L1350">
        <v>239.21966770537301</v>
      </c>
      <c r="M1350">
        <v>25.380249242538699</v>
      </c>
      <c r="N1350">
        <v>0.55379253559429797</v>
      </c>
      <c r="O1350">
        <v>36.561142147734301</v>
      </c>
      <c r="P1350">
        <v>17.468749999999901</v>
      </c>
      <c r="Q1350">
        <v>-1.6789820172492E-2</v>
      </c>
    </row>
    <row r="1351" spans="1:17" hidden="1" x14ac:dyDescent="0.3">
      <c r="A1351" t="s">
        <v>2867</v>
      </c>
      <c r="B1351" t="s">
        <v>2868</v>
      </c>
      <c r="C1351" t="s">
        <v>3144</v>
      </c>
      <c r="D1351" t="s">
        <v>284</v>
      </c>
      <c r="E1351">
        <v>1343.6573149999999</v>
      </c>
      <c r="F1351">
        <v>82.39</v>
      </c>
      <c r="G1351">
        <v>-35.376708951726798</v>
      </c>
      <c r="H1351">
        <v>-4.4877975597080804</v>
      </c>
      <c r="I1351">
        <v>-16.8467091673071</v>
      </c>
      <c r="J1351">
        <v>1.5165214112460701</v>
      </c>
      <c r="K1351">
        <v>85.3336475718027</v>
      </c>
      <c r="L1351">
        <v>85.098989982027305</v>
      </c>
      <c r="M1351">
        <v>26.658552228437198</v>
      </c>
      <c r="N1351">
        <v>0.449106564511697</v>
      </c>
      <c r="O1351">
        <v>27.381963830561901</v>
      </c>
      <c r="P1351">
        <v>19.405797101449199</v>
      </c>
      <c r="Q1351">
        <v>-3.115274372182E-3</v>
      </c>
    </row>
    <row r="1352" spans="1:17" hidden="1" x14ac:dyDescent="0.3">
      <c r="A1352" t="s">
        <v>2869</v>
      </c>
      <c r="B1352" t="s">
        <v>2870</v>
      </c>
      <c r="C1352" t="s">
        <v>3144</v>
      </c>
      <c r="D1352" t="s">
        <v>63</v>
      </c>
      <c r="E1352">
        <v>1343.452</v>
      </c>
      <c r="F1352">
        <v>883.85</v>
      </c>
      <c r="G1352">
        <v>93.874431564726393</v>
      </c>
      <c r="H1352">
        <v>-8.7064406801182503</v>
      </c>
      <c r="I1352">
        <v>72.878439078429807</v>
      </c>
      <c r="J1352">
        <v>5.41369952814361</v>
      </c>
      <c r="K1352">
        <v>872.18418138915195</v>
      </c>
      <c r="L1352">
        <v>694.15399058341904</v>
      </c>
      <c r="M1352">
        <v>51.344952203078499</v>
      </c>
      <c r="N1352">
        <v>0.210671146746231</v>
      </c>
      <c r="O1352">
        <v>21.994682355603299</v>
      </c>
      <c r="P1352">
        <v>126.628205128205</v>
      </c>
      <c r="Q1352">
        <v>0.15692732834878001</v>
      </c>
    </row>
    <row r="1353" spans="1:17" hidden="1" x14ac:dyDescent="0.3">
      <c r="A1353" t="s">
        <v>2871</v>
      </c>
      <c r="B1353" t="s">
        <v>2872</v>
      </c>
      <c r="C1353" t="s">
        <v>3144</v>
      </c>
      <c r="D1353" t="s">
        <v>1629</v>
      </c>
      <c r="E1353">
        <v>1341.1121656749999</v>
      </c>
      <c r="F1353">
        <v>1771.75</v>
      </c>
      <c r="G1353">
        <v>42.036425234404497</v>
      </c>
      <c r="H1353">
        <v>2.67153361186209</v>
      </c>
      <c r="I1353">
        <v>28.064513005120499</v>
      </c>
      <c r="J1353">
        <v>1.7095425970573499</v>
      </c>
      <c r="K1353">
        <v>1714.94108350229</v>
      </c>
      <c r="L1353">
        <v>1440.65126960924</v>
      </c>
      <c r="M1353">
        <v>42.582477195010199</v>
      </c>
      <c r="N1353">
        <v>0.36727206356117598</v>
      </c>
      <c r="O1353">
        <v>16.173275010582699</v>
      </c>
      <c r="P1353">
        <v>81.708630326649896</v>
      </c>
      <c r="Q1353">
        <v>7.2809921936808006E-2</v>
      </c>
    </row>
    <row r="1354" spans="1:17" hidden="1" x14ac:dyDescent="0.3">
      <c r="A1354" t="s">
        <v>2873</v>
      </c>
      <c r="B1354" t="s">
        <v>2874</v>
      </c>
      <c r="C1354" t="s">
        <v>3144</v>
      </c>
      <c r="D1354" t="s">
        <v>125</v>
      </c>
      <c r="E1354">
        <v>1338.9694740719999</v>
      </c>
      <c r="F1354">
        <v>24.12</v>
      </c>
      <c r="G1354">
        <v>-22.211679495426502</v>
      </c>
      <c r="H1354">
        <v>-3.8576420492280201</v>
      </c>
      <c r="I1354">
        <v>-33.2972075601241</v>
      </c>
      <c r="J1354">
        <v>1.72874493855086</v>
      </c>
      <c r="K1354">
        <v>26.387989697704501</v>
      </c>
      <c r="L1354">
        <v>27.827955226271701</v>
      </c>
      <c r="M1354">
        <v>33.4083985449792</v>
      </c>
      <c r="N1354">
        <v>0.88331624874510295</v>
      </c>
      <c r="O1354">
        <v>63.349917081260301</v>
      </c>
      <c r="P1354">
        <v>10.136986301369801</v>
      </c>
      <c r="Q1354">
        <v>0.195011741441108</v>
      </c>
    </row>
    <row r="1355" spans="1:17" hidden="1" x14ac:dyDescent="0.3">
      <c r="A1355" t="s">
        <v>2875</v>
      </c>
      <c r="B1355" t="s">
        <v>2876</v>
      </c>
      <c r="C1355" t="s">
        <v>3144</v>
      </c>
      <c r="D1355" t="s">
        <v>24</v>
      </c>
      <c r="E1355">
        <v>1328.1889408899999</v>
      </c>
      <c r="F1355">
        <v>294.7</v>
      </c>
      <c r="G1355">
        <v>-60.954619283810402</v>
      </c>
      <c r="H1355">
        <v>2.1013951640123101</v>
      </c>
      <c r="I1355">
        <v>-30.683410844469499</v>
      </c>
      <c r="J1355">
        <v>3.7094023400198202</v>
      </c>
      <c r="K1355">
        <v>308.61635914650401</v>
      </c>
      <c r="M1355">
        <v>41.4987747940771</v>
      </c>
      <c r="N1355">
        <v>1.0117551360153201</v>
      </c>
      <c r="O1355">
        <v>59.144893111638901</v>
      </c>
      <c r="P1355">
        <v>2.1136521136520998</v>
      </c>
    </row>
    <row r="1356" spans="1:17" hidden="1" x14ac:dyDescent="0.3">
      <c r="A1356" t="s">
        <v>2877</v>
      </c>
      <c r="B1356" t="s">
        <v>2878</v>
      </c>
      <c r="C1356" t="s">
        <v>3144</v>
      </c>
      <c r="D1356" t="s">
        <v>51</v>
      </c>
      <c r="E1356">
        <v>1327.9709664</v>
      </c>
      <c r="F1356">
        <v>663</v>
      </c>
      <c r="G1356">
        <v>-0.62292798660194304</v>
      </c>
      <c r="H1356">
        <v>-2.41257144832888</v>
      </c>
      <c r="I1356">
        <v>-2.4952555363658502</v>
      </c>
      <c r="J1356">
        <v>2.8581568267303501</v>
      </c>
      <c r="K1356">
        <v>697.72897157797502</v>
      </c>
      <c r="L1356">
        <v>633.24533356413099</v>
      </c>
      <c r="M1356">
        <v>28.9562648728764</v>
      </c>
      <c r="N1356">
        <v>0.51678920612805501</v>
      </c>
      <c r="O1356">
        <v>22.450980392156801</v>
      </c>
      <c r="P1356">
        <v>40.466101694915203</v>
      </c>
      <c r="Q1356">
        <v>4.8181530627148E-2</v>
      </c>
    </row>
    <row r="1357" spans="1:17" hidden="1" x14ac:dyDescent="0.3">
      <c r="A1357" t="s">
        <v>2879</v>
      </c>
      <c r="B1357" t="s">
        <v>2880</v>
      </c>
      <c r="C1357" t="s">
        <v>3144</v>
      </c>
      <c r="D1357" t="s">
        <v>1000</v>
      </c>
      <c r="E1357">
        <v>1326.39364</v>
      </c>
      <c r="F1357">
        <v>87.1</v>
      </c>
      <c r="G1357">
        <v>-21.501745720592101</v>
      </c>
      <c r="H1357">
        <v>-8.3412107474339095E-2</v>
      </c>
      <c r="I1357">
        <v>-13.7308251875605</v>
      </c>
      <c r="J1357">
        <v>5.1837842138939703</v>
      </c>
      <c r="K1357">
        <v>89.165909715272804</v>
      </c>
      <c r="L1357">
        <v>89.253612012438097</v>
      </c>
      <c r="M1357">
        <v>37.7342634313951</v>
      </c>
      <c r="N1357">
        <v>0.39529887388297302</v>
      </c>
      <c r="O1357">
        <v>32.778415614236501</v>
      </c>
      <c r="P1357">
        <v>17.702702702702599</v>
      </c>
      <c r="Q1357">
        <v>-1.4484235175369E-2</v>
      </c>
    </row>
    <row r="1358" spans="1:17" hidden="1" x14ac:dyDescent="0.3">
      <c r="A1358" t="s">
        <v>2881</v>
      </c>
      <c r="B1358" t="s">
        <v>2882</v>
      </c>
      <c r="C1358" t="s">
        <v>3144</v>
      </c>
      <c r="D1358" t="s">
        <v>766</v>
      </c>
      <c r="E1358">
        <v>1323.1547499999999</v>
      </c>
      <c r="F1358">
        <v>247.55</v>
      </c>
      <c r="G1358">
        <v>-52.894059301973201</v>
      </c>
      <c r="H1358">
        <v>10.460203173967599</v>
      </c>
      <c r="I1358">
        <v>-41.839529346502403</v>
      </c>
      <c r="J1358">
        <v>0.80060770831141603</v>
      </c>
      <c r="K1358">
        <v>245.942047022541</v>
      </c>
      <c r="M1358">
        <v>50.710142618915903</v>
      </c>
      <c r="N1358">
        <v>2.0040659898556901</v>
      </c>
      <c r="O1358">
        <v>88.244799030498797</v>
      </c>
      <c r="P1358">
        <v>16.774376149818298</v>
      </c>
    </row>
    <row r="1359" spans="1:17" hidden="1" x14ac:dyDescent="0.3">
      <c r="A1359" t="s">
        <v>2883</v>
      </c>
      <c r="B1359" t="s">
        <v>2884</v>
      </c>
      <c r="C1359" t="s">
        <v>3144</v>
      </c>
      <c r="D1359" t="s">
        <v>83</v>
      </c>
      <c r="E1359">
        <v>1322.8819860000001</v>
      </c>
      <c r="F1359">
        <v>826.45</v>
      </c>
      <c r="G1359">
        <v>-25.896670462475399</v>
      </c>
      <c r="H1359">
        <v>2.34841986271624</v>
      </c>
      <c r="I1359">
        <v>-5.4937939886940397</v>
      </c>
      <c r="J1359">
        <v>0.10857691380675399</v>
      </c>
      <c r="K1359">
        <v>842.56978441627996</v>
      </c>
      <c r="L1359">
        <v>819.74489104306599</v>
      </c>
      <c r="M1359">
        <v>39.283349976496197</v>
      </c>
      <c r="N1359">
        <v>0.694790701123428</v>
      </c>
      <c r="O1359">
        <v>26.613830237763899</v>
      </c>
      <c r="P1359">
        <v>18.428028946048499</v>
      </c>
      <c r="Q1359">
        <v>-6.5240762901532995E-2</v>
      </c>
    </row>
    <row r="1360" spans="1:17" hidden="1" x14ac:dyDescent="0.3">
      <c r="A1360" t="s">
        <v>2885</v>
      </c>
      <c r="B1360" t="s">
        <v>2886</v>
      </c>
      <c r="C1360" t="s">
        <v>3144</v>
      </c>
      <c r="D1360" t="s">
        <v>607</v>
      </c>
      <c r="E1360">
        <v>1320.1398431299999</v>
      </c>
      <c r="F1360">
        <v>23.74</v>
      </c>
      <c r="G1360">
        <v>-67.278718553709794</v>
      </c>
      <c r="H1360">
        <v>-12.375133627357</v>
      </c>
      <c r="I1360">
        <v>-2.9487616787220898</v>
      </c>
      <c r="J1360">
        <v>2.1768068368303899</v>
      </c>
      <c r="K1360">
        <v>24.147894997839</v>
      </c>
      <c r="L1360">
        <v>24.965324392024201</v>
      </c>
      <c r="M1360">
        <v>30.482768668379201</v>
      </c>
      <c r="N1360">
        <v>0.54545307314998503</v>
      </c>
      <c r="O1360">
        <v>67.860151642796893</v>
      </c>
      <c r="P1360">
        <v>58.266666666666602</v>
      </c>
      <c r="Q1360">
        <v>0.24552454722876399</v>
      </c>
    </row>
    <row r="1361" spans="1:17" hidden="1" x14ac:dyDescent="0.3">
      <c r="A1361" t="s">
        <v>2887</v>
      </c>
      <c r="B1361" t="s">
        <v>2888</v>
      </c>
      <c r="C1361" t="s">
        <v>3144</v>
      </c>
      <c r="D1361" t="s">
        <v>167</v>
      </c>
      <c r="E1361">
        <v>1317.6031364999999</v>
      </c>
      <c r="F1361">
        <v>551.35</v>
      </c>
      <c r="G1361">
        <v>-78.184062011594406</v>
      </c>
      <c r="H1361">
        <v>-15.7536646261748</v>
      </c>
      <c r="I1361">
        <v>-28.732702274543701</v>
      </c>
      <c r="J1361">
        <v>3.1891268409171101</v>
      </c>
      <c r="K1361">
        <v>606.98855879262806</v>
      </c>
      <c r="L1361">
        <v>681.24094093951101</v>
      </c>
      <c r="M1361">
        <v>17.698007518322601</v>
      </c>
      <c r="N1361">
        <v>0.96551483748148204</v>
      </c>
      <c r="O1361">
        <v>103.845107463498</v>
      </c>
      <c r="P1361">
        <v>21.509641873278198</v>
      </c>
      <c r="Q1361">
        <v>6.3569333905950003E-3</v>
      </c>
    </row>
    <row r="1362" spans="1:17" hidden="1" x14ac:dyDescent="0.3">
      <c r="A1362" t="s">
        <v>2889</v>
      </c>
      <c r="B1362" t="s">
        <v>2890</v>
      </c>
      <c r="C1362" t="s">
        <v>3144</v>
      </c>
      <c r="D1362" t="s">
        <v>276</v>
      </c>
      <c r="E1362">
        <v>1316.3701224899901</v>
      </c>
      <c r="F1362">
        <v>766.9</v>
      </c>
      <c r="G1362">
        <v>-0.18896817555649201</v>
      </c>
      <c r="H1362">
        <v>17.355108503699199</v>
      </c>
      <c r="I1362">
        <v>25.452608633240398</v>
      </c>
      <c r="J1362">
        <v>-4.7303888449105198</v>
      </c>
      <c r="K1362">
        <v>619.85541641928603</v>
      </c>
      <c r="L1362">
        <v>580.777138411789</v>
      </c>
      <c r="M1362">
        <v>74.741347529756098</v>
      </c>
      <c r="N1362">
        <v>3.8576159623489601</v>
      </c>
      <c r="O1362">
        <v>3.5337071326117999</v>
      </c>
      <c r="P1362">
        <v>73.900226757369595</v>
      </c>
      <c r="Q1362">
        <v>6.9757293498770995E-2</v>
      </c>
    </row>
    <row r="1363" spans="1:17" hidden="1" x14ac:dyDescent="0.3">
      <c r="A1363" t="s">
        <v>2891</v>
      </c>
      <c r="B1363" t="s">
        <v>2892</v>
      </c>
      <c r="C1363" t="s">
        <v>3144</v>
      </c>
      <c r="D1363" t="s">
        <v>436</v>
      </c>
      <c r="E1363">
        <v>1313.6458166899999</v>
      </c>
      <c r="F1363">
        <v>78.62</v>
      </c>
      <c r="G1363">
        <v>28.695651676805198</v>
      </c>
      <c r="H1363">
        <v>-0.16940675511037201</v>
      </c>
      <c r="I1363">
        <v>-7.9954624517158397</v>
      </c>
      <c r="J1363">
        <v>-3.7930833671638702</v>
      </c>
      <c r="K1363">
        <v>80.8282065248805</v>
      </c>
      <c r="L1363">
        <v>71.979583891878093</v>
      </c>
      <c r="M1363">
        <v>35.105144521623302</v>
      </c>
      <c r="N1363">
        <v>1.3946663179297301</v>
      </c>
      <c r="O1363">
        <v>16.5733909946578</v>
      </c>
      <c r="P1363">
        <v>70.542299349240693</v>
      </c>
      <c r="Q1363">
        <v>6.3847252257531004E-2</v>
      </c>
    </row>
    <row r="1364" spans="1:17" hidden="1" x14ac:dyDescent="0.3">
      <c r="A1364" t="s">
        <v>2893</v>
      </c>
      <c r="B1364" t="s">
        <v>2894</v>
      </c>
      <c r="C1364" t="s">
        <v>3144</v>
      </c>
      <c r="D1364" t="s">
        <v>233</v>
      </c>
      <c r="E1364">
        <v>1312.71773568</v>
      </c>
      <c r="F1364">
        <v>280.60000000000002</v>
      </c>
      <c r="G1364">
        <v>97.038846753387006</v>
      </c>
      <c r="H1364">
        <v>13.4781908130402</v>
      </c>
      <c r="I1364">
        <v>70.162490697773706</v>
      </c>
      <c r="J1364">
        <v>5.62681964038432</v>
      </c>
      <c r="K1364">
        <v>252.44333748347901</v>
      </c>
      <c r="L1364">
        <v>209.17483484725</v>
      </c>
      <c r="M1364">
        <v>47.857070444787901</v>
      </c>
      <c r="N1364">
        <v>0.38710964860215302</v>
      </c>
      <c r="O1364">
        <v>10.299358517462499</v>
      </c>
      <c r="P1364">
        <v>129.62356792144001</v>
      </c>
      <c r="Q1364">
        <v>0.13364397032608499</v>
      </c>
    </row>
    <row r="1365" spans="1:17" hidden="1" x14ac:dyDescent="0.3">
      <c r="A1365" t="s">
        <v>2895</v>
      </c>
      <c r="B1365" t="s">
        <v>2896</v>
      </c>
      <c r="C1365" t="s">
        <v>3144</v>
      </c>
      <c r="D1365" t="s">
        <v>83</v>
      </c>
      <c r="E1365">
        <v>1311.8452500000001</v>
      </c>
      <c r="F1365">
        <v>129.94999999999999</v>
      </c>
      <c r="G1365">
        <v>-45.051922740225102</v>
      </c>
      <c r="H1365">
        <v>-11.1237113908719</v>
      </c>
      <c r="I1365">
        <v>-21.328184216205202</v>
      </c>
      <c r="J1365">
        <v>-2.4428637876683101</v>
      </c>
      <c r="K1365">
        <v>146.40182362285901</v>
      </c>
      <c r="L1365">
        <v>148.74379526863001</v>
      </c>
      <c r="M1365">
        <v>16.768722088848602</v>
      </c>
      <c r="N1365">
        <v>0.47876927288941801</v>
      </c>
      <c r="O1365">
        <v>56.213928434012999</v>
      </c>
      <c r="P1365">
        <v>14.543851917144099</v>
      </c>
      <c r="Q1365">
        <v>8.1116584467987002E-2</v>
      </c>
    </row>
    <row r="1366" spans="1:17" hidden="1" x14ac:dyDescent="0.3">
      <c r="A1366" t="s">
        <v>2897</v>
      </c>
      <c r="B1366" t="s">
        <v>2898</v>
      </c>
      <c r="C1366" t="s">
        <v>3144</v>
      </c>
      <c r="D1366" t="s">
        <v>2899</v>
      </c>
      <c r="E1366">
        <v>1311.4619654999999</v>
      </c>
      <c r="F1366">
        <v>529.95000000000005</v>
      </c>
      <c r="G1366">
        <v>126.695844640853</v>
      </c>
      <c r="H1366">
        <v>5.7575232269362999</v>
      </c>
      <c r="I1366">
        <v>59.7928258318098</v>
      </c>
      <c r="J1366">
        <v>3.7872800150863002</v>
      </c>
      <c r="K1366">
        <v>501.93477549823598</v>
      </c>
      <c r="L1366">
        <v>399.22374943701698</v>
      </c>
      <c r="M1366">
        <v>54.075229783885597</v>
      </c>
      <c r="N1366">
        <v>1.19381394242207</v>
      </c>
      <c r="O1366">
        <v>5.4816492121898097</v>
      </c>
      <c r="P1366">
        <v>166.30653266331601</v>
      </c>
    </row>
    <row r="1367" spans="1:17" hidden="1" x14ac:dyDescent="0.3">
      <c r="A1367" t="s">
        <v>2900</v>
      </c>
      <c r="B1367" t="s">
        <v>2901</v>
      </c>
      <c r="C1367" t="s">
        <v>3144</v>
      </c>
      <c r="D1367" t="s">
        <v>398</v>
      </c>
      <c r="E1367">
        <v>1299.2264325599999</v>
      </c>
      <c r="F1367">
        <v>4070.85</v>
      </c>
      <c r="G1367">
        <v>6.4705879226540199</v>
      </c>
      <c r="H1367">
        <v>2.0512267536485398</v>
      </c>
      <c r="I1367">
        <v>20.796998572493099</v>
      </c>
      <c r="J1367">
        <v>-5.3268200741678999</v>
      </c>
      <c r="K1367">
        <v>4045.9068421481502</v>
      </c>
      <c r="L1367">
        <v>3575.3294310746301</v>
      </c>
      <c r="M1367">
        <v>41.609252295849601</v>
      </c>
      <c r="N1367">
        <v>1.6370885750704001</v>
      </c>
      <c r="O1367">
        <v>20.122333173661499</v>
      </c>
      <c r="P1367">
        <v>67.870103092783495</v>
      </c>
      <c r="Q1367">
        <v>2.0903034538571001E-2</v>
      </c>
    </row>
    <row r="1368" spans="1:17" hidden="1" x14ac:dyDescent="0.3">
      <c r="A1368" t="s">
        <v>2902</v>
      </c>
      <c r="B1368" t="s">
        <v>2903</v>
      </c>
      <c r="C1368" t="s">
        <v>3144</v>
      </c>
      <c r="D1368" t="s">
        <v>21</v>
      </c>
      <c r="E1368">
        <v>1291.19343851299</v>
      </c>
      <c r="F1368">
        <v>193.93</v>
      </c>
      <c r="G1368">
        <v>30.257270672850499</v>
      </c>
      <c r="H1368">
        <v>-6.1577678002410003</v>
      </c>
      <c r="I1368">
        <v>19.1381138289874</v>
      </c>
      <c r="J1368">
        <v>0.59860076980328703</v>
      </c>
      <c r="K1368">
        <v>206.18759619984601</v>
      </c>
      <c r="L1368">
        <v>170.35603918401699</v>
      </c>
      <c r="M1368">
        <v>22.877670007973101</v>
      </c>
      <c r="N1368">
        <v>0.258282942498823</v>
      </c>
      <c r="O1368">
        <v>28.860929201258099</v>
      </c>
      <c r="P1368">
        <v>64.836379090522698</v>
      </c>
      <c r="Q1368">
        <v>0.100085983744196</v>
      </c>
    </row>
    <row r="1369" spans="1:17" hidden="1" x14ac:dyDescent="0.3">
      <c r="A1369" t="s">
        <v>2904</v>
      </c>
      <c r="B1369" t="s">
        <v>2905</v>
      </c>
      <c r="C1369" t="s">
        <v>3144</v>
      </c>
      <c r="D1369" t="s">
        <v>21</v>
      </c>
      <c r="E1369">
        <v>1290.946261008</v>
      </c>
      <c r="F1369">
        <v>115.88</v>
      </c>
      <c r="G1369">
        <v>0.77311461460342901</v>
      </c>
      <c r="H1369">
        <v>-4.4434958239362796</v>
      </c>
      <c r="I1369">
        <v>-19.281155211062199</v>
      </c>
      <c r="J1369">
        <v>1.82023573892151</v>
      </c>
      <c r="K1369">
        <v>122.328707141981</v>
      </c>
      <c r="L1369">
        <v>118.198671126088</v>
      </c>
      <c r="M1369">
        <v>26.253120338291598</v>
      </c>
      <c r="N1369">
        <v>0.28643996180268699</v>
      </c>
      <c r="O1369">
        <v>52.312737314463199</v>
      </c>
      <c r="P1369">
        <v>43.061728395061699</v>
      </c>
      <c r="Q1369">
        <v>-1.5415607567987001E-2</v>
      </c>
    </row>
    <row r="1370" spans="1:17" hidden="1" x14ac:dyDescent="0.3">
      <c r="A1370" t="s">
        <v>2906</v>
      </c>
      <c r="B1370" t="s">
        <v>2907</v>
      </c>
      <c r="C1370" t="s">
        <v>3144</v>
      </c>
      <c r="E1370">
        <v>1286.7591510899999</v>
      </c>
      <c r="F1370">
        <v>517.65</v>
      </c>
      <c r="G1370">
        <v>111.56281682292099</v>
      </c>
      <c r="H1370">
        <v>23.168795492080601</v>
      </c>
      <c r="I1370">
        <v>129.16090337048601</v>
      </c>
      <c r="J1370">
        <v>19.540602029259102</v>
      </c>
      <c r="M1370">
        <v>69.560819369423101</v>
      </c>
      <c r="O1370">
        <v>8.7607456775813795</v>
      </c>
      <c r="P1370">
        <v>152.26608187134499</v>
      </c>
    </row>
    <row r="1371" spans="1:17" hidden="1" x14ac:dyDescent="0.3">
      <c r="A1371" t="s">
        <v>2908</v>
      </c>
      <c r="B1371" t="s">
        <v>2909</v>
      </c>
      <c r="C1371" t="s">
        <v>3144</v>
      </c>
      <c r="D1371" t="s">
        <v>140</v>
      </c>
      <c r="E1371">
        <v>1284.97499208</v>
      </c>
      <c r="F1371">
        <v>803.4</v>
      </c>
      <c r="G1371">
        <v>-20.877292627047598</v>
      </c>
      <c r="H1371">
        <v>3.33758731129537</v>
      </c>
      <c r="I1371">
        <v>-26.222518127068501</v>
      </c>
      <c r="J1371">
        <v>1.0368783611578201</v>
      </c>
      <c r="K1371">
        <v>820.17731345308096</v>
      </c>
      <c r="L1371">
        <v>838.58060929600299</v>
      </c>
      <c r="M1371">
        <v>37.446097909288</v>
      </c>
      <c r="N1371">
        <v>0.60563019031388399</v>
      </c>
      <c r="O1371">
        <v>34.428678117998501</v>
      </c>
      <c r="P1371">
        <v>9.2243899123105102</v>
      </c>
      <c r="Q1371">
        <v>0.106818784193112</v>
      </c>
    </row>
    <row r="1372" spans="1:17" hidden="1" x14ac:dyDescent="0.3">
      <c r="A1372" t="s">
        <v>2910</v>
      </c>
      <c r="B1372" t="s">
        <v>2911</v>
      </c>
      <c r="C1372" t="s">
        <v>3144</v>
      </c>
      <c r="D1372" t="s">
        <v>48</v>
      </c>
      <c r="E1372">
        <v>1281.59916696</v>
      </c>
      <c r="F1372">
        <v>224.28</v>
      </c>
      <c r="G1372">
        <v>230.43356252600501</v>
      </c>
      <c r="H1372">
        <v>46.111335850301799</v>
      </c>
      <c r="I1372">
        <v>68.968600963463999</v>
      </c>
      <c r="J1372">
        <v>1.6781805437439501</v>
      </c>
      <c r="K1372">
        <v>189.10741686108599</v>
      </c>
      <c r="L1372">
        <v>136.64311422499699</v>
      </c>
      <c r="M1372">
        <v>47.561360101750402</v>
      </c>
      <c r="N1372">
        <v>1.41616460317548</v>
      </c>
      <c r="O1372">
        <v>14.053861244872399</v>
      </c>
      <c r="P1372">
        <v>289.037294015611</v>
      </c>
      <c r="Q1372">
        <v>0.128693235748087</v>
      </c>
    </row>
    <row r="1373" spans="1:17" hidden="1" x14ac:dyDescent="0.3">
      <c r="A1373" t="s">
        <v>2912</v>
      </c>
      <c r="B1373" t="s">
        <v>2913</v>
      </c>
      <c r="C1373" t="s">
        <v>3144</v>
      </c>
      <c r="D1373" t="s">
        <v>398</v>
      </c>
      <c r="E1373">
        <v>1281.394657998</v>
      </c>
      <c r="F1373">
        <v>101.01</v>
      </c>
      <c r="G1373">
        <v>6.1940876127412503</v>
      </c>
      <c r="H1373">
        <v>-25.454205562859901</v>
      </c>
      <c r="I1373">
        <v>33.485519183686101</v>
      </c>
      <c r="J1373">
        <v>16.633387837903001</v>
      </c>
      <c r="K1373">
        <v>95.526122430220497</v>
      </c>
      <c r="L1373">
        <v>77.2166827578952</v>
      </c>
      <c r="M1373">
        <v>55.0068138334982</v>
      </c>
      <c r="N1373">
        <v>0.77853260216136899</v>
      </c>
      <c r="O1373">
        <v>34.343134343134302</v>
      </c>
      <c r="P1373">
        <v>116.75965665235999</v>
      </c>
      <c r="Q1373">
        <v>6.4803080020193998E-2</v>
      </c>
    </row>
    <row r="1374" spans="1:17" hidden="1" x14ac:dyDescent="0.3">
      <c r="A1374" t="s">
        <v>2914</v>
      </c>
      <c r="B1374" t="s">
        <v>2915</v>
      </c>
      <c r="C1374" t="s">
        <v>3144</v>
      </c>
      <c r="D1374" t="s">
        <v>271</v>
      </c>
      <c r="E1374">
        <v>1281.3328128000001</v>
      </c>
      <c r="F1374">
        <v>1280.8</v>
      </c>
      <c r="G1374">
        <v>291.37040908426098</v>
      </c>
      <c r="H1374">
        <v>-8.5842698348347497</v>
      </c>
      <c r="I1374">
        <v>-4.1742886604208804</v>
      </c>
      <c r="J1374">
        <v>-2.85161269941583</v>
      </c>
      <c r="K1374">
        <v>1374.7640775667201</v>
      </c>
      <c r="L1374">
        <v>1182.8501658725399</v>
      </c>
      <c r="M1374">
        <v>40.174242728970498</v>
      </c>
      <c r="N1374">
        <v>1.4197582239953199</v>
      </c>
      <c r="O1374">
        <v>35.614459712679498</v>
      </c>
      <c r="P1374">
        <v>339.23182441700902</v>
      </c>
      <c r="Q1374">
        <v>0.16430789216362701</v>
      </c>
    </row>
    <row r="1375" spans="1:17" hidden="1" x14ac:dyDescent="0.3">
      <c r="A1375" t="s">
        <v>2916</v>
      </c>
      <c r="B1375" t="s">
        <v>2917</v>
      </c>
      <c r="C1375" t="s">
        <v>3144</v>
      </c>
      <c r="D1375" t="s">
        <v>276</v>
      </c>
      <c r="E1375">
        <v>1279.8297812999999</v>
      </c>
      <c r="F1375">
        <v>214.59</v>
      </c>
      <c r="G1375">
        <v>42.696017857682598</v>
      </c>
      <c r="H1375">
        <v>-3.3929842723099699</v>
      </c>
      <c r="I1375">
        <v>46.278079000790001</v>
      </c>
      <c r="J1375">
        <v>7.9940498307134705E-2</v>
      </c>
      <c r="K1375">
        <v>210.011850372601</v>
      </c>
      <c r="L1375">
        <v>164.185400369391</v>
      </c>
      <c r="M1375">
        <v>29.94466897185</v>
      </c>
      <c r="N1375">
        <v>0.39598781066108202</v>
      </c>
      <c r="O1375">
        <v>24.619040961834202</v>
      </c>
      <c r="P1375">
        <v>98.4188626907073</v>
      </c>
      <c r="Q1375">
        <v>0.13203282199489799</v>
      </c>
    </row>
    <row r="1376" spans="1:17" hidden="1" x14ac:dyDescent="0.3">
      <c r="A1376" t="s">
        <v>2918</v>
      </c>
      <c r="B1376" t="s">
        <v>2919</v>
      </c>
      <c r="C1376" t="s">
        <v>3144</v>
      </c>
      <c r="D1376" t="s">
        <v>190</v>
      </c>
      <c r="E1376">
        <v>1276.5769519579901</v>
      </c>
      <c r="F1376">
        <v>197.89</v>
      </c>
      <c r="G1376">
        <v>-52.534546613552301</v>
      </c>
      <c r="H1376">
        <v>-13.1777400884437</v>
      </c>
      <c r="I1376">
        <v>-34.936460065987497</v>
      </c>
      <c r="J1376">
        <v>-3.6354424084418899</v>
      </c>
      <c r="O1376">
        <v>36.889180858052399</v>
      </c>
      <c r="P1376">
        <v>1.4248372712828401</v>
      </c>
    </row>
    <row r="1377" spans="1:17" hidden="1" x14ac:dyDescent="0.3">
      <c r="A1377" t="s">
        <v>2920</v>
      </c>
      <c r="B1377" t="s">
        <v>2921</v>
      </c>
      <c r="C1377" t="s">
        <v>3144</v>
      </c>
      <c r="D1377" t="s">
        <v>540</v>
      </c>
      <c r="E1377">
        <v>1267.9202632700001</v>
      </c>
      <c r="F1377">
        <v>523.29999999999995</v>
      </c>
      <c r="G1377">
        <v>-11.435639278015</v>
      </c>
      <c r="H1377">
        <v>-4.4918090601707004</v>
      </c>
      <c r="I1377">
        <v>12.403539316469899</v>
      </c>
      <c r="J1377">
        <v>0.71617758575903701</v>
      </c>
      <c r="K1377">
        <v>547.85622677041601</v>
      </c>
      <c r="L1377">
        <v>503.82984777994699</v>
      </c>
      <c r="M1377">
        <v>38.445091561842197</v>
      </c>
      <c r="N1377">
        <v>0.89605243515252198</v>
      </c>
      <c r="O1377">
        <v>29.9445824574813</v>
      </c>
      <c r="P1377">
        <v>55.028884609687402</v>
      </c>
      <c r="Q1377">
        <v>0.143001504493947</v>
      </c>
    </row>
    <row r="1378" spans="1:17" hidden="1" x14ac:dyDescent="0.3">
      <c r="A1378" t="s">
        <v>2922</v>
      </c>
      <c r="B1378" t="s">
        <v>2923</v>
      </c>
      <c r="C1378" t="s">
        <v>3144</v>
      </c>
      <c r="D1378" t="s">
        <v>271</v>
      </c>
      <c r="E1378">
        <v>1266.1701</v>
      </c>
      <c r="F1378">
        <v>195</v>
      </c>
      <c r="G1378">
        <v>128.384608926738</v>
      </c>
      <c r="H1378">
        <v>-0.45241629057517502</v>
      </c>
      <c r="I1378">
        <v>131.13236567169301</v>
      </c>
      <c r="J1378">
        <v>-0.50599410516166199</v>
      </c>
      <c r="K1378">
        <v>188.01883113210101</v>
      </c>
      <c r="L1378">
        <v>133.407068688782</v>
      </c>
      <c r="M1378">
        <v>38.761012737385002</v>
      </c>
      <c r="N1378">
        <v>0.567616044165551</v>
      </c>
      <c r="O1378">
        <v>11.989743589743499</v>
      </c>
      <c r="P1378">
        <v>205.64263322884</v>
      </c>
      <c r="Q1378">
        <v>0.14239431791819701</v>
      </c>
    </row>
    <row r="1379" spans="1:17" hidden="1" x14ac:dyDescent="0.3">
      <c r="A1379" t="s">
        <v>2924</v>
      </c>
      <c r="B1379" t="s">
        <v>2925</v>
      </c>
      <c r="C1379" t="s">
        <v>3144</v>
      </c>
      <c r="D1379" t="s">
        <v>161</v>
      </c>
      <c r="E1379">
        <v>1265.918607331</v>
      </c>
      <c r="F1379">
        <v>190.61</v>
      </c>
      <c r="G1379">
        <v>37.2625555419242</v>
      </c>
      <c r="H1379">
        <v>-1.5654152326801201</v>
      </c>
      <c r="I1379">
        <v>46.7514132907408</v>
      </c>
      <c r="J1379">
        <v>1.7930570719177401</v>
      </c>
      <c r="K1379">
        <v>201.10248504792801</v>
      </c>
      <c r="L1379">
        <v>172.52165753489001</v>
      </c>
      <c r="M1379">
        <v>34.235753404787097</v>
      </c>
      <c r="N1379">
        <v>0.27147061639403602</v>
      </c>
      <c r="O1379">
        <v>33.670846230522997</v>
      </c>
      <c r="P1379">
        <v>97.830825116761801</v>
      </c>
      <c r="Q1379">
        <v>0.17748023578494801</v>
      </c>
    </row>
    <row r="1380" spans="1:17" hidden="1" x14ac:dyDescent="0.3">
      <c r="A1380" t="s">
        <v>2926</v>
      </c>
      <c r="B1380" t="s">
        <v>2927</v>
      </c>
      <c r="C1380" t="s">
        <v>3144</v>
      </c>
      <c r="D1380" t="s">
        <v>83</v>
      </c>
      <c r="E1380">
        <v>1260.2639778</v>
      </c>
      <c r="F1380">
        <v>258</v>
      </c>
      <c r="G1380">
        <v>-1.8580879034829501</v>
      </c>
      <c r="H1380">
        <v>11.3777748732821</v>
      </c>
      <c r="I1380">
        <v>-11.643366189218501</v>
      </c>
      <c r="J1380">
        <v>0.70628432599241298</v>
      </c>
      <c r="K1380">
        <v>259.98088635480002</v>
      </c>
      <c r="L1380">
        <v>266.24037020995701</v>
      </c>
      <c r="M1380">
        <v>33.532834059853499</v>
      </c>
      <c r="N1380">
        <v>1.4134156735008201</v>
      </c>
      <c r="O1380">
        <v>48.062015503875898</v>
      </c>
      <c r="P1380">
        <v>56.363636363636303</v>
      </c>
    </row>
    <row r="1381" spans="1:17" hidden="1" x14ac:dyDescent="0.3">
      <c r="A1381" t="s">
        <v>2928</v>
      </c>
      <c r="B1381" t="s">
        <v>2929</v>
      </c>
      <c r="C1381" t="s">
        <v>3144</v>
      </c>
      <c r="D1381" t="s">
        <v>83</v>
      </c>
      <c r="E1381">
        <v>1251.63124464</v>
      </c>
      <c r="F1381">
        <v>130.19999999999999</v>
      </c>
      <c r="G1381">
        <v>-1.24212751207522</v>
      </c>
      <c r="H1381">
        <v>17.744328291411499</v>
      </c>
      <c r="I1381">
        <v>-1.41536936679313</v>
      </c>
      <c r="J1381">
        <v>12.5701497996802</v>
      </c>
      <c r="K1381">
        <v>117.026008366422</v>
      </c>
      <c r="L1381">
        <v>109.66759080854</v>
      </c>
      <c r="M1381">
        <v>56.255486331330403</v>
      </c>
      <c r="N1381">
        <v>0.98152889064339499</v>
      </c>
      <c r="O1381">
        <v>25.683563748079798</v>
      </c>
      <c r="P1381">
        <v>48.970251716247098</v>
      </c>
      <c r="Q1381">
        <v>-3.5760875900740001E-2</v>
      </c>
    </row>
    <row r="1382" spans="1:17" hidden="1" x14ac:dyDescent="0.3">
      <c r="A1382" t="s">
        <v>2930</v>
      </c>
      <c r="B1382" t="s">
        <v>2931</v>
      </c>
      <c r="C1382" t="s">
        <v>3144</v>
      </c>
      <c r="D1382" t="s">
        <v>2932</v>
      </c>
      <c r="E1382">
        <v>1244.5345624709901</v>
      </c>
      <c r="F1382">
        <v>191.57</v>
      </c>
      <c r="G1382">
        <v>-67.340438866011695</v>
      </c>
      <c r="H1382">
        <v>-1.7892087353083901</v>
      </c>
      <c r="I1382">
        <v>-17.150741075920902</v>
      </c>
      <c r="J1382">
        <v>0.96743581581009597</v>
      </c>
      <c r="K1382">
        <v>194.43310886358799</v>
      </c>
      <c r="M1382">
        <v>27.181595576897202</v>
      </c>
      <c r="N1382">
        <v>0.77904663465551405</v>
      </c>
      <c r="O1382">
        <v>69.546379913347593</v>
      </c>
      <c r="P1382">
        <v>31.9352617079889</v>
      </c>
    </row>
    <row r="1383" spans="1:17" hidden="1" x14ac:dyDescent="0.3">
      <c r="A1383" t="s">
        <v>2933</v>
      </c>
      <c r="B1383" t="s">
        <v>2934</v>
      </c>
      <c r="C1383" t="s">
        <v>3144</v>
      </c>
      <c r="D1383" t="s">
        <v>190</v>
      </c>
      <c r="E1383">
        <v>1244.0999999999999</v>
      </c>
      <c r="F1383">
        <v>124.41</v>
      </c>
      <c r="G1383">
        <v>92.079088352167403</v>
      </c>
      <c r="H1383">
        <v>-1.7337070407080799</v>
      </c>
      <c r="I1383">
        <v>31.814204123928398</v>
      </c>
      <c r="J1383">
        <v>3.1919779022840098</v>
      </c>
      <c r="K1383">
        <v>114.23796095556099</v>
      </c>
      <c r="L1383">
        <v>93.983811780441201</v>
      </c>
      <c r="M1383">
        <v>54.725163111954203</v>
      </c>
      <c r="N1383">
        <v>0.53141341383082996</v>
      </c>
      <c r="O1383">
        <v>11.3254561530423</v>
      </c>
      <c r="P1383">
        <v>146.356435643564</v>
      </c>
      <c r="Q1383">
        <v>7.2384192435510003E-2</v>
      </c>
    </row>
    <row r="1384" spans="1:17" hidden="1" x14ac:dyDescent="0.3">
      <c r="A1384" t="s">
        <v>2935</v>
      </c>
      <c r="B1384" t="s">
        <v>2936</v>
      </c>
      <c r="C1384" t="s">
        <v>3144</v>
      </c>
      <c r="D1384" t="s">
        <v>446</v>
      </c>
      <c r="E1384">
        <v>1242.89920412999</v>
      </c>
      <c r="F1384">
        <v>512.54999999999995</v>
      </c>
      <c r="G1384">
        <v>-55.091233010553303</v>
      </c>
      <c r="H1384">
        <v>-13.6605200768379</v>
      </c>
      <c r="I1384">
        <v>-41.150062885324303</v>
      </c>
      <c r="J1384">
        <v>0.56642133485758095</v>
      </c>
      <c r="K1384">
        <v>588.22534655410595</v>
      </c>
      <c r="L1384">
        <v>659.09320594243695</v>
      </c>
      <c r="M1384">
        <v>13.345203513185099</v>
      </c>
      <c r="N1384">
        <v>0.96400000932048802</v>
      </c>
      <c r="O1384">
        <v>62.862159789288803</v>
      </c>
      <c r="P1384">
        <v>1.4347912131406899</v>
      </c>
      <c r="Q1384">
        <v>-3.7467218292327999E-2</v>
      </c>
    </row>
    <row r="1385" spans="1:17" hidden="1" x14ac:dyDescent="0.3">
      <c r="A1385" t="s">
        <v>2937</v>
      </c>
      <c r="B1385" t="s">
        <v>2938</v>
      </c>
      <c r="C1385" t="s">
        <v>3144</v>
      </c>
      <c r="D1385" t="s">
        <v>80</v>
      </c>
      <c r="E1385">
        <v>1238.5567189000001</v>
      </c>
      <c r="F1385">
        <v>47.51</v>
      </c>
      <c r="G1385">
        <v>-0.29634031518669701</v>
      </c>
      <c r="H1385">
        <v>-9.0913374017832904</v>
      </c>
      <c r="I1385">
        <v>-36.578168976948803</v>
      </c>
      <c r="J1385">
        <v>0.86048302487947703</v>
      </c>
      <c r="K1385">
        <v>53.360960458508998</v>
      </c>
      <c r="L1385">
        <v>56.603538492625198</v>
      </c>
      <c r="M1385">
        <v>19.236428647782301</v>
      </c>
      <c r="N1385">
        <v>1.17382713556563</v>
      </c>
      <c r="O1385">
        <v>82.066933277204797</v>
      </c>
      <c r="P1385">
        <v>31.9722222222222</v>
      </c>
      <c r="Q1385">
        <v>-4.3792681626419999E-2</v>
      </c>
    </row>
    <row r="1386" spans="1:17" hidden="1" x14ac:dyDescent="0.3">
      <c r="A1386" t="s">
        <v>2939</v>
      </c>
      <c r="B1386" t="s">
        <v>2940</v>
      </c>
      <c r="C1386" t="s">
        <v>3144</v>
      </c>
      <c r="D1386" t="s">
        <v>106</v>
      </c>
      <c r="E1386">
        <v>1236.7759960000001</v>
      </c>
      <c r="F1386">
        <v>485</v>
      </c>
      <c r="G1386">
        <v>73.845758977674706</v>
      </c>
      <c r="H1386">
        <v>-13.3475497514778</v>
      </c>
      <c r="I1386">
        <v>3.1753229193383699</v>
      </c>
      <c r="J1386">
        <v>0.81093241332249599</v>
      </c>
      <c r="K1386">
        <v>537.37160040557706</v>
      </c>
      <c r="L1386">
        <v>473.53166934092098</v>
      </c>
      <c r="M1386">
        <v>31.243076647453801</v>
      </c>
      <c r="N1386">
        <v>0.47936058546684701</v>
      </c>
      <c r="O1386">
        <v>46.391752577319501</v>
      </c>
      <c r="P1386">
        <v>143.35173105870501</v>
      </c>
      <c r="Q1386">
        <v>0.153799603695704</v>
      </c>
    </row>
    <row r="1387" spans="1:17" hidden="1" x14ac:dyDescent="0.3">
      <c r="A1387" t="s">
        <v>2941</v>
      </c>
      <c r="B1387" t="s">
        <v>2942</v>
      </c>
      <c r="C1387" t="s">
        <v>3144</v>
      </c>
      <c r="D1387" t="s">
        <v>287</v>
      </c>
      <c r="E1387">
        <v>1236.4263580500001</v>
      </c>
      <c r="F1387">
        <v>737.75</v>
      </c>
      <c r="G1387">
        <v>37.215267660719</v>
      </c>
      <c r="H1387">
        <v>-0.421953618725667</v>
      </c>
      <c r="I1387">
        <v>13.970512226481</v>
      </c>
      <c r="J1387">
        <v>-2.2719325751667201</v>
      </c>
      <c r="K1387">
        <v>762.12972869567</v>
      </c>
      <c r="L1387">
        <v>615.10778970588694</v>
      </c>
      <c r="M1387">
        <v>26.243291717136302</v>
      </c>
      <c r="N1387">
        <v>0.38798843105845499</v>
      </c>
      <c r="O1387">
        <v>36.929854286682499</v>
      </c>
      <c r="P1387">
        <v>120.223880597014</v>
      </c>
      <c r="Q1387">
        <v>0.19034051830201301</v>
      </c>
    </row>
    <row r="1388" spans="1:17" hidden="1" x14ac:dyDescent="0.3">
      <c r="A1388" t="s">
        <v>2943</v>
      </c>
      <c r="B1388" t="s">
        <v>2944</v>
      </c>
      <c r="C1388" t="s">
        <v>3144</v>
      </c>
      <c r="D1388" t="s">
        <v>135</v>
      </c>
      <c r="E1388">
        <v>1235.41581</v>
      </c>
      <c r="F1388">
        <v>985.95</v>
      </c>
      <c r="G1388">
        <v>42.425564875606803</v>
      </c>
      <c r="H1388">
        <v>0.83895796959161795</v>
      </c>
      <c r="I1388">
        <v>-6.0756964566491503</v>
      </c>
      <c r="J1388">
        <v>-1.0242521913015601</v>
      </c>
      <c r="K1388">
        <v>953.25256811710597</v>
      </c>
      <c r="L1388">
        <v>875.31501742865396</v>
      </c>
      <c r="M1388">
        <v>53.802125161213702</v>
      </c>
      <c r="N1388">
        <v>0.83865563479036997</v>
      </c>
      <c r="O1388">
        <v>20.665348141386399</v>
      </c>
      <c r="P1388">
        <v>74.504424778761006</v>
      </c>
    </row>
    <row r="1389" spans="1:17" hidden="1" x14ac:dyDescent="0.3">
      <c r="A1389" t="s">
        <v>2945</v>
      </c>
      <c r="B1389" t="s">
        <v>2946</v>
      </c>
      <c r="C1389" t="s">
        <v>3144</v>
      </c>
      <c r="D1389" t="s">
        <v>579</v>
      </c>
      <c r="E1389">
        <v>1235.0203476439999</v>
      </c>
      <c r="F1389">
        <v>229.34</v>
      </c>
      <c r="G1389">
        <v>-21.783330802177101</v>
      </c>
      <c r="H1389">
        <v>-2.6880669419636098</v>
      </c>
      <c r="I1389">
        <v>-6.11853671937659</v>
      </c>
      <c r="J1389">
        <v>2.5455297140024</v>
      </c>
      <c r="K1389">
        <v>240.26518790200501</v>
      </c>
      <c r="L1389">
        <v>229.44995060564801</v>
      </c>
      <c r="M1389">
        <v>34.786681490175198</v>
      </c>
      <c r="N1389">
        <v>0.39628064899777998</v>
      </c>
      <c r="O1389">
        <v>27.496293712391999</v>
      </c>
      <c r="P1389">
        <v>26.707182320441898</v>
      </c>
      <c r="Q1389">
        <v>3.9478965672064999E-2</v>
      </c>
    </row>
    <row r="1390" spans="1:17" hidden="1" x14ac:dyDescent="0.3">
      <c r="A1390" t="s">
        <v>2947</v>
      </c>
      <c r="B1390" t="s">
        <v>2948</v>
      </c>
      <c r="C1390" t="s">
        <v>3144</v>
      </c>
      <c r="D1390" t="s">
        <v>21</v>
      </c>
      <c r="E1390">
        <v>1230.4728502999999</v>
      </c>
      <c r="F1390">
        <v>705.5</v>
      </c>
      <c r="G1390">
        <v>126.636654568948</v>
      </c>
      <c r="H1390">
        <v>-0.39528088098449299</v>
      </c>
      <c r="I1390">
        <v>-7.2008609403321797</v>
      </c>
      <c r="J1390">
        <v>-1.1412849341154201</v>
      </c>
      <c r="K1390">
        <v>678.50848878431896</v>
      </c>
      <c r="L1390">
        <v>552.32308832944</v>
      </c>
      <c r="M1390">
        <v>47.432988100108297</v>
      </c>
      <c r="N1390">
        <v>0.73157316826136298</v>
      </c>
      <c r="O1390">
        <v>8.4337349397590309</v>
      </c>
      <c r="P1390">
        <v>184.47580645161199</v>
      </c>
      <c r="Q1390">
        <v>0.125339042580524</v>
      </c>
    </row>
    <row r="1391" spans="1:17" hidden="1" x14ac:dyDescent="0.3">
      <c r="A1391" t="s">
        <v>2949</v>
      </c>
      <c r="B1391" t="s">
        <v>2950</v>
      </c>
      <c r="C1391" t="s">
        <v>3144</v>
      </c>
      <c r="D1391" t="s">
        <v>1500</v>
      </c>
      <c r="E1391">
        <v>1226.2435101359999</v>
      </c>
      <c r="F1391">
        <v>211.44</v>
      </c>
      <c r="G1391">
        <v>-51.8424218383674</v>
      </c>
      <c r="H1391">
        <v>-7.4694154738862402</v>
      </c>
      <c r="I1391">
        <v>-26.4090867716654</v>
      </c>
      <c r="J1391">
        <v>0.36202767646915002</v>
      </c>
      <c r="K1391">
        <v>222.98157928568199</v>
      </c>
      <c r="L1391">
        <v>236.49491388644799</v>
      </c>
      <c r="M1391">
        <v>30.146933578899201</v>
      </c>
      <c r="N1391">
        <v>0.44041088438779302</v>
      </c>
      <c r="O1391">
        <v>40.701853953840299</v>
      </c>
      <c r="P1391">
        <v>6.0647103085026401</v>
      </c>
      <c r="Q1391">
        <v>-1.2380330229241E-2</v>
      </c>
    </row>
    <row r="1392" spans="1:17" hidden="1" x14ac:dyDescent="0.3">
      <c r="A1392" t="s">
        <v>2951</v>
      </c>
      <c r="B1392" t="s">
        <v>2952</v>
      </c>
      <c r="C1392" t="s">
        <v>3144</v>
      </c>
      <c r="D1392" t="s">
        <v>984</v>
      </c>
      <c r="E1392">
        <v>1225.9013518500001</v>
      </c>
      <c r="F1392">
        <v>869.95</v>
      </c>
      <c r="G1392">
        <v>5.5083746126383799</v>
      </c>
      <c r="H1392">
        <v>3.73042565648674</v>
      </c>
      <c r="I1392">
        <v>42.191495011994697</v>
      </c>
      <c r="J1392">
        <v>0.59909667270077704</v>
      </c>
      <c r="K1392">
        <v>850.689017915985</v>
      </c>
      <c r="L1392">
        <v>726.88452853308002</v>
      </c>
      <c r="M1392">
        <v>38.572218481259597</v>
      </c>
      <c r="N1392">
        <v>1.7360785815411699</v>
      </c>
      <c r="O1392">
        <v>16.098626357836601</v>
      </c>
      <c r="P1392">
        <v>66.657088122605302</v>
      </c>
      <c r="Q1392">
        <v>0.10471752499810601</v>
      </c>
    </row>
    <row r="1393" spans="1:17" hidden="1" x14ac:dyDescent="0.3">
      <c r="A1393" t="s">
        <v>2953</v>
      </c>
      <c r="B1393" t="s">
        <v>2954</v>
      </c>
      <c r="C1393" t="s">
        <v>3144</v>
      </c>
      <c r="D1393" t="s">
        <v>279</v>
      </c>
      <c r="E1393">
        <v>1221.4311124999999</v>
      </c>
      <c r="F1393">
        <v>328.85</v>
      </c>
      <c r="G1393">
        <v>215.74238727685699</v>
      </c>
      <c r="H1393">
        <v>6.2213907909018804</v>
      </c>
      <c r="I1393">
        <v>50.080405610371798</v>
      </c>
      <c r="J1393">
        <v>7.1043737914873102</v>
      </c>
      <c r="K1393">
        <v>316.09204335440398</v>
      </c>
      <c r="L1393">
        <v>238.583183756203</v>
      </c>
      <c r="M1393">
        <v>36.513988949716698</v>
      </c>
      <c r="N1393">
        <v>0.33157548314542001</v>
      </c>
      <c r="O1393">
        <v>25.802037403071299</v>
      </c>
      <c r="P1393">
        <v>320.54225540386301</v>
      </c>
    </row>
    <row r="1394" spans="1:17" hidden="1" x14ac:dyDescent="0.3">
      <c r="A1394" t="s">
        <v>2955</v>
      </c>
      <c r="B1394" t="s">
        <v>2956</v>
      </c>
      <c r="C1394" t="s">
        <v>3144</v>
      </c>
      <c r="D1394" t="s">
        <v>2779</v>
      </c>
      <c r="E1394">
        <v>1220.5592300000001</v>
      </c>
      <c r="F1394">
        <v>1488.85</v>
      </c>
      <c r="G1394">
        <v>493.85731762876998</v>
      </c>
      <c r="H1394">
        <v>-21.1053041910078</v>
      </c>
      <c r="I1394">
        <v>56.957070028914202</v>
      </c>
      <c r="J1394">
        <v>-4.5553277010499897</v>
      </c>
      <c r="K1394">
        <v>1736.79560988194</v>
      </c>
      <c r="L1394">
        <v>1274.94587921978</v>
      </c>
      <c r="M1394">
        <v>17.939312610776302</v>
      </c>
      <c r="N1394">
        <v>0.80653442240373396</v>
      </c>
      <c r="O1394">
        <v>48.436712899217497</v>
      </c>
      <c r="P1394">
        <v>530.60144006776704</v>
      </c>
    </row>
    <row r="1395" spans="1:17" hidden="1" x14ac:dyDescent="0.3">
      <c r="A1395" t="s">
        <v>2957</v>
      </c>
      <c r="B1395" t="s">
        <v>2958</v>
      </c>
      <c r="C1395" t="s">
        <v>3144</v>
      </c>
      <c r="D1395" t="s">
        <v>117</v>
      </c>
      <c r="E1395">
        <v>1217.5758777000001</v>
      </c>
      <c r="F1395">
        <v>955.5</v>
      </c>
      <c r="G1395">
        <v>626.33578885072302</v>
      </c>
      <c r="H1395">
        <v>4.4280008097005004</v>
      </c>
      <c r="I1395">
        <v>52.705701361860399</v>
      </c>
      <c r="J1395">
        <v>8.2664000605250596</v>
      </c>
      <c r="K1395">
        <v>931.116777109395</v>
      </c>
      <c r="L1395">
        <v>694.382038681518</v>
      </c>
      <c r="M1395">
        <v>45.414528224968102</v>
      </c>
      <c r="N1395">
        <v>0.57080107802768798</v>
      </c>
      <c r="O1395">
        <v>13.8356881214024</v>
      </c>
      <c r="P1395">
        <v>716.66666666666595</v>
      </c>
      <c r="Q1395">
        <v>0.16526192314013999</v>
      </c>
    </row>
    <row r="1396" spans="1:17" hidden="1" x14ac:dyDescent="0.3">
      <c r="A1396" t="s">
        <v>2959</v>
      </c>
      <c r="B1396" t="s">
        <v>2960</v>
      </c>
      <c r="C1396" t="s">
        <v>3144</v>
      </c>
      <c r="D1396" t="s">
        <v>190</v>
      </c>
      <c r="E1396">
        <v>1217.2598894</v>
      </c>
      <c r="F1396">
        <v>677.2</v>
      </c>
      <c r="G1396">
        <v>-14.943976528587999</v>
      </c>
      <c r="H1396">
        <v>4.5336235479199303</v>
      </c>
      <c r="I1396">
        <v>11.2118831370964</v>
      </c>
      <c r="J1396">
        <v>-1.7030275579299701</v>
      </c>
      <c r="K1396">
        <v>674.55572326418803</v>
      </c>
      <c r="L1396">
        <v>634.44587959396495</v>
      </c>
      <c r="M1396">
        <v>46.425535200289197</v>
      </c>
      <c r="N1396">
        <v>0.85052240417138203</v>
      </c>
      <c r="O1396">
        <v>12.2268163024217</v>
      </c>
      <c r="P1396">
        <v>38.175882472964702</v>
      </c>
      <c r="Q1396">
        <v>6.1375788234618998E-2</v>
      </c>
    </row>
    <row r="1397" spans="1:17" hidden="1" x14ac:dyDescent="0.3">
      <c r="A1397" t="s">
        <v>2961</v>
      </c>
      <c r="B1397" t="s">
        <v>2962</v>
      </c>
      <c r="C1397" t="s">
        <v>3144</v>
      </c>
      <c r="D1397" t="s">
        <v>2963</v>
      </c>
      <c r="E1397">
        <v>1214.6969875</v>
      </c>
      <c r="F1397">
        <v>623.75</v>
      </c>
      <c r="G1397">
        <v>35.745921033955703</v>
      </c>
      <c r="H1397">
        <v>-11.0069954075926</v>
      </c>
      <c r="I1397">
        <v>32.783307378299</v>
      </c>
      <c r="J1397">
        <v>-1.2720395961200901</v>
      </c>
      <c r="K1397">
        <v>691.52469354039101</v>
      </c>
      <c r="L1397">
        <v>590.48634522824295</v>
      </c>
      <c r="M1397">
        <v>25.747780583271201</v>
      </c>
      <c r="N1397">
        <v>0.36378056840713802</v>
      </c>
      <c r="O1397">
        <v>52.144288577154299</v>
      </c>
      <c r="P1397">
        <v>75.704225352112601</v>
      </c>
    </row>
    <row r="1398" spans="1:17" hidden="1" x14ac:dyDescent="0.3">
      <c r="A1398" t="s">
        <v>2964</v>
      </c>
      <c r="B1398" t="s">
        <v>2965</v>
      </c>
      <c r="C1398" t="s">
        <v>3144</v>
      </c>
      <c r="D1398" t="s">
        <v>607</v>
      </c>
      <c r="E1398">
        <v>1211.8261337910001</v>
      </c>
      <c r="F1398">
        <v>46.41</v>
      </c>
      <c r="G1398">
        <v>-31.508028443105101</v>
      </c>
      <c r="H1398">
        <v>-3.6435248764568802</v>
      </c>
      <c r="I1398">
        <v>-5.9847463757453303</v>
      </c>
      <c r="J1398">
        <v>3.13706864880049</v>
      </c>
      <c r="K1398">
        <v>48.3428740331887</v>
      </c>
      <c r="L1398">
        <v>47.692608186926797</v>
      </c>
      <c r="M1398">
        <v>33.302966880889599</v>
      </c>
      <c r="N1398">
        <v>0.66440265158582001</v>
      </c>
      <c r="O1398">
        <v>44.580909286791602</v>
      </c>
      <c r="P1398">
        <v>27.499999999999901</v>
      </c>
      <c r="Q1398">
        <v>-1.8988666191391002E-2</v>
      </c>
    </row>
    <row r="1399" spans="1:17" hidden="1" x14ac:dyDescent="0.3">
      <c r="A1399" t="s">
        <v>2966</v>
      </c>
      <c r="B1399" t="s">
        <v>2967</v>
      </c>
      <c r="C1399" t="s">
        <v>3144</v>
      </c>
      <c r="D1399" t="s">
        <v>2298</v>
      </c>
      <c r="E1399">
        <v>1211.46132055</v>
      </c>
      <c r="F1399">
        <v>521.29999999999995</v>
      </c>
      <c r="G1399">
        <v>121.923254279407</v>
      </c>
      <c r="H1399">
        <v>-14.5395147983276</v>
      </c>
      <c r="I1399">
        <v>-51.536727789835801</v>
      </c>
      <c r="J1399">
        <v>-2.5125324497819501</v>
      </c>
      <c r="K1399">
        <v>651.493768372256</v>
      </c>
      <c r="L1399">
        <v>641.23592456300003</v>
      </c>
      <c r="M1399">
        <v>22.072201950521102</v>
      </c>
      <c r="N1399">
        <v>1.4494945713216001</v>
      </c>
      <c r="O1399">
        <v>87.991559562631807</v>
      </c>
      <c r="P1399">
        <v>184.941240776168</v>
      </c>
      <c r="Q1399">
        <v>0.23957684940413301</v>
      </c>
    </row>
    <row r="1400" spans="1:17" hidden="1" x14ac:dyDescent="0.3">
      <c r="A1400" t="s">
        <v>2968</v>
      </c>
      <c r="B1400" t="s">
        <v>2969</v>
      </c>
      <c r="C1400" t="s">
        <v>3144</v>
      </c>
      <c r="D1400" t="s">
        <v>436</v>
      </c>
      <c r="E1400">
        <v>1209.7831922799901</v>
      </c>
      <c r="F1400">
        <v>185.41</v>
      </c>
      <c r="G1400">
        <v>53.340473228843301</v>
      </c>
      <c r="H1400">
        <v>21.9611411721813</v>
      </c>
      <c r="I1400">
        <v>-24.645277265822799</v>
      </c>
      <c r="J1400">
        <v>-4.2173672569649998</v>
      </c>
      <c r="K1400">
        <v>165.01955608496101</v>
      </c>
      <c r="L1400">
        <v>169.355484739254</v>
      </c>
      <c r="M1400">
        <v>52.038822427655703</v>
      </c>
      <c r="N1400">
        <v>0.66950874976158603</v>
      </c>
      <c r="O1400">
        <v>60.859716304406398</v>
      </c>
      <c r="P1400">
        <v>91.144329896907195</v>
      </c>
      <c r="Q1400">
        <v>4.2199992541232002E-2</v>
      </c>
    </row>
    <row r="1401" spans="1:17" hidden="1" x14ac:dyDescent="0.3">
      <c r="A1401" t="s">
        <v>2970</v>
      </c>
      <c r="B1401" t="s">
        <v>2971</v>
      </c>
      <c r="C1401" t="s">
        <v>3144</v>
      </c>
      <c r="D1401" t="s">
        <v>634</v>
      </c>
      <c r="E1401">
        <v>1207.2313750000001</v>
      </c>
      <c r="F1401">
        <v>306.25</v>
      </c>
      <c r="G1401">
        <v>5.1195345940244597</v>
      </c>
      <c r="H1401">
        <v>0.19591798148343301</v>
      </c>
      <c r="I1401">
        <v>-11.5587217441308</v>
      </c>
      <c r="J1401">
        <v>1.21938319977025</v>
      </c>
      <c r="K1401">
        <v>313.15636897263499</v>
      </c>
      <c r="L1401">
        <v>278.772736078462</v>
      </c>
      <c r="M1401">
        <v>30.255688107734802</v>
      </c>
      <c r="N1401">
        <v>0.335689326221844</v>
      </c>
      <c r="O1401">
        <v>30.285714285714199</v>
      </c>
      <c r="P1401">
        <v>45.073424917100901</v>
      </c>
    </row>
    <row r="1402" spans="1:17" hidden="1" x14ac:dyDescent="0.3">
      <c r="A1402" t="s">
        <v>2972</v>
      </c>
      <c r="B1402" t="s">
        <v>2973</v>
      </c>
      <c r="C1402" t="s">
        <v>3144</v>
      </c>
      <c r="D1402" t="s">
        <v>21</v>
      </c>
      <c r="E1402">
        <v>1205.9923200000001</v>
      </c>
      <c r="F1402">
        <v>1017.2</v>
      </c>
      <c r="G1402">
        <v>-31.700839793924398</v>
      </c>
      <c r="H1402">
        <v>-0.16784425511037801</v>
      </c>
      <c r="I1402">
        <v>-22.808880300582501</v>
      </c>
      <c r="J1402">
        <v>3.34640018616824</v>
      </c>
      <c r="K1402">
        <v>1045.73445384501</v>
      </c>
      <c r="L1402">
        <v>1078.6663240550499</v>
      </c>
      <c r="M1402">
        <v>42.2233215438673</v>
      </c>
      <c r="N1402">
        <v>0.51019971971408196</v>
      </c>
      <c r="O1402">
        <v>44.2587495084545</v>
      </c>
      <c r="P1402">
        <v>6.4517816964052104</v>
      </c>
      <c r="Q1402">
        <v>0.10704877702986799</v>
      </c>
    </row>
    <row r="1403" spans="1:17" hidden="1" x14ac:dyDescent="0.3">
      <c r="A1403" t="s">
        <v>2974</v>
      </c>
      <c r="B1403" t="s">
        <v>2975</v>
      </c>
      <c r="C1403" t="s">
        <v>3144</v>
      </c>
      <c r="D1403" t="s">
        <v>766</v>
      </c>
      <c r="E1403">
        <v>1201.408813041</v>
      </c>
      <c r="F1403">
        <v>238.01</v>
      </c>
      <c r="G1403">
        <v>-38.065797510386403</v>
      </c>
      <c r="H1403">
        <v>0.18525137337546699</v>
      </c>
      <c r="I1403">
        <v>-28.504318551823001</v>
      </c>
      <c r="J1403">
        <v>3.1884284974488799</v>
      </c>
      <c r="K1403">
        <v>256.63287920606302</v>
      </c>
      <c r="M1403">
        <v>32.290591589332898</v>
      </c>
      <c r="N1403">
        <v>0.40016811702705402</v>
      </c>
      <c r="O1403">
        <v>34.742237721104097</v>
      </c>
      <c r="P1403">
        <v>4.5508455963101104</v>
      </c>
    </row>
    <row r="1404" spans="1:17" hidden="1" x14ac:dyDescent="0.3">
      <c r="A1404" t="s">
        <v>2976</v>
      </c>
      <c r="B1404" t="s">
        <v>2977</v>
      </c>
      <c r="C1404" t="s">
        <v>3144</v>
      </c>
      <c r="D1404" t="s">
        <v>607</v>
      </c>
      <c r="E1404">
        <v>1198.7237124000001</v>
      </c>
      <c r="F1404">
        <v>166.8</v>
      </c>
      <c r="G1404">
        <v>-21.607042670832801</v>
      </c>
      <c r="H1404">
        <v>-5.0321186195171403</v>
      </c>
      <c r="I1404">
        <v>14.0276236476778</v>
      </c>
      <c r="J1404">
        <v>0.72471365063315396</v>
      </c>
      <c r="K1404">
        <v>177.582197351947</v>
      </c>
      <c r="L1404">
        <v>157.46561560726801</v>
      </c>
      <c r="M1404">
        <v>24.917941314546901</v>
      </c>
      <c r="N1404">
        <v>0.51918296066822001</v>
      </c>
      <c r="O1404">
        <v>32.464028776978402</v>
      </c>
      <c r="P1404">
        <v>71.604938271604894</v>
      </c>
      <c r="Q1404">
        <v>0.125034649920333</v>
      </c>
    </row>
    <row r="1405" spans="1:17" hidden="1" x14ac:dyDescent="0.3">
      <c r="A1405" t="s">
        <v>2978</v>
      </c>
      <c r="B1405" t="s">
        <v>2979</v>
      </c>
      <c r="C1405" t="s">
        <v>3144</v>
      </c>
      <c r="D1405" t="s">
        <v>403</v>
      </c>
      <c r="E1405">
        <v>1198.5</v>
      </c>
      <c r="F1405">
        <v>39.950000000000003</v>
      </c>
      <c r="G1405">
        <v>-34.145532702840597</v>
      </c>
      <c r="H1405">
        <v>-11.7721106270549</v>
      </c>
      <c r="I1405">
        <v>-7.2024888219219898</v>
      </c>
      <c r="J1405">
        <v>3.32323791623149</v>
      </c>
      <c r="K1405">
        <v>43.867562458216298</v>
      </c>
      <c r="M1405">
        <v>29.192043800916998</v>
      </c>
      <c r="N1405">
        <v>0.25927275247591403</v>
      </c>
      <c r="O1405">
        <v>41.576971214017497</v>
      </c>
      <c r="P1405">
        <v>33.1666666666666</v>
      </c>
    </row>
    <row r="1406" spans="1:17" hidden="1" x14ac:dyDescent="0.3">
      <c r="A1406" t="s">
        <v>2980</v>
      </c>
      <c r="B1406" t="s">
        <v>2981</v>
      </c>
      <c r="C1406" t="s">
        <v>3144</v>
      </c>
      <c r="D1406" t="s">
        <v>51</v>
      </c>
      <c r="E1406">
        <v>1198.2895350399999</v>
      </c>
      <c r="F1406">
        <v>1939.6</v>
      </c>
      <c r="G1406">
        <v>-27.522820316314501</v>
      </c>
      <c r="H1406">
        <v>-6.0208859066737199</v>
      </c>
      <c r="I1406">
        <v>-20.578129442792999</v>
      </c>
      <c r="J1406">
        <v>-0.85324986054653795</v>
      </c>
      <c r="K1406">
        <v>2211.9802709812202</v>
      </c>
      <c r="L1406">
        <v>2210.9637367448399</v>
      </c>
      <c r="M1406">
        <v>17.856221240074799</v>
      </c>
      <c r="N1406">
        <v>0.38769892933364197</v>
      </c>
      <c r="O1406">
        <v>45.591874613322297</v>
      </c>
      <c r="P1406">
        <v>12.2388750651003</v>
      </c>
      <c r="Q1406">
        <v>-3.2626654111494E-2</v>
      </c>
    </row>
    <row r="1407" spans="1:17" hidden="1" x14ac:dyDescent="0.3">
      <c r="A1407" t="s">
        <v>2982</v>
      </c>
      <c r="B1407" t="s">
        <v>2983</v>
      </c>
      <c r="C1407" t="s">
        <v>3144</v>
      </c>
      <c r="D1407" t="s">
        <v>406</v>
      </c>
      <c r="E1407">
        <v>1194.3108648770001</v>
      </c>
      <c r="F1407">
        <v>171.73</v>
      </c>
      <c r="G1407">
        <v>-21.970856969815198</v>
      </c>
      <c r="H1407">
        <v>-7.04894262008927</v>
      </c>
      <c r="I1407">
        <v>8.4438521391898504</v>
      </c>
      <c r="J1407">
        <v>1.8028912265835499</v>
      </c>
      <c r="K1407">
        <v>174.21655285697</v>
      </c>
      <c r="L1407">
        <v>162.37811469174699</v>
      </c>
      <c r="M1407">
        <v>29.883177041820598</v>
      </c>
      <c r="N1407">
        <v>0.53186111452231999</v>
      </c>
      <c r="O1407">
        <v>13.841495370639899</v>
      </c>
      <c r="P1407">
        <v>30.543519574306298</v>
      </c>
      <c r="Q1407">
        <v>1.2813914257482E-2</v>
      </c>
    </row>
    <row r="1408" spans="1:17" hidden="1" x14ac:dyDescent="0.3">
      <c r="A1408" t="s">
        <v>2984</v>
      </c>
      <c r="B1408" t="s">
        <v>2985</v>
      </c>
      <c r="C1408" t="s">
        <v>3144</v>
      </c>
      <c r="D1408" t="s">
        <v>634</v>
      </c>
      <c r="E1408">
        <v>1191.7593949100001</v>
      </c>
      <c r="F1408">
        <v>136.57</v>
      </c>
      <c r="G1408">
        <v>-50.8192592034192</v>
      </c>
      <c r="H1408">
        <v>-4.3724353818563202</v>
      </c>
      <c r="I1408">
        <v>-26.879175670097901</v>
      </c>
      <c r="J1408">
        <v>2.82758568898906</v>
      </c>
      <c r="K1408">
        <v>146.24547229391399</v>
      </c>
      <c r="L1408">
        <v>157.02240670481601</v>
      </c>
      <c r="M1408">
        <v>23.9757781317706</v>
      </c>
      <c r="N1408">
        <v>0.33815175228032401</v>
      </c>
      <c r="O1408">
        <v>46.408435234678102</v>
      </c>
      <c r="P1408">
        <v>8.04588607594936</v>
      </c>
      <c r="Q1408">
        <v>4.8679671169909997E-2</v>
      </c>
    </row>
    <row r="1409" spans="1:17" hidden="1" x14ac:dyDescent="0.3">
      <c r="A1409" t="s">
        <v>2986</v>
      </c>
      <c r="B1409" t="s">
        <v>2987</v>
      </c>
      <c r="C1409" t="s">
        <v>3144</v>
      </c>
      <c r="D1409" t="s">
        <v>1361</v>
      </c>
      <c r="E1409">
        <v>1188.62775564</v>
      </c>
      <c r="F1409">
        <v>787.8</v>
      </c>
      <c r="G1409">
        <v>87.9649209460745</v>
      </c>
      <c r="H1409">
        <v>-2.0503614291608101</v>
      </c>
      <c r="I1409">
        <v>74.2174417444038</v>
      </c>
      <c r="J1409">
        <v>2.0898797301453902</v>
      </c>
      <c r="K1409">
        <v>795.60422996321199</v>
      </c>
      <c r="L1409">
        <v>606.87193819524498</v>
      </c>
      <c r="M1409">
        <v>30.095601860926301</v>
      </c>
      <c r="N1409">
        <v>0.158613629775962</v>
      </c>
      <c r="O1409">
        <v>30.363036303630299</v>
      </c>
      <c r="P1409">
        <v>135.12908521116199</v>
      </c>
      <c r="Q1409">
        <v>0.15392217530855601</v>
      </c>
    </row>
    <row r="1410" spans="1:17" hidden="1" x14ac:dyDescent="0.3">
      <c r="A1410" t="s">
        <v>2988</v>
      </c>
      <c r="B1410" t="s">
        <v>2989</v>
      </c>
      <c r="C1410" t="s">
        <v>3144</v>
      </c>
      <c r="D1410" t="s">
        <v>190</v>
      </c>
      <c r="E1410">
        <v>1185.308421855</v>
      </c>
      <c r="F1410">
        <v>747.15</v>
      </c>
      <c r="G1410">
        <v>52.315819391461197</v>
      </c>
      <c r="H1410">
        <v>-4.8277163349839602</v>
      </c>
      <c r="I1410">
        <v>9.6966641899476098</v>
      </c>
      <c r="J1410">
        <v>4.2054790779884303</v>
      </c>
      <c r="K1410">
        <v>827.17514227496201</v>
      </c>
      <c r="L1410">
        <v>755.26783450265702</v>
      </c>
      <c r="M1410">
        <v>33.734335094503002</v>
      </c>
      <c r="N1410">
        <v>0.60952412789164101</v>
      </c>
      <c r="O1410">
        <v>46.496687412166203</v>
      </c>
      <c r="P1410">
        <v>100.308310991957</v>
      </c>
      <c r="Q1410">
        <v>0.175414141139388</v>
      </c>
    </row>
    <row r="1411" spans="1:17" hidden="1" x14ac:dyDescent="0.3">
      <c r="A1411" t="s">
        <v>2990</v>
      </c>
      <c r="B1411" t="s">
        <v>2991</v>
      </c>
      <c r="C1411" t="s">
        <v>3144</v>
      </c>
      <c r="D1411" t="s">
        <v>995</v>
      </c>
      <c r="E1411">
        <v>1171.505593375</v>
      </c>
      <c r="F1411">
        <v>830.05</v>
      </c>
      <c r="G1411">
        <v>28.817943054433901</v>
      </c>
      <c r="H1411">
        <v>9.9763669770092598</v>
      </c>
      <c r="I1411">
        <v>-12.288182982551101</v>
      </c>
      <c r="J1411">
        <v>3.7619971300492701</v>
      </c>
      <c r="K1411">
        <v>805.54776830373805</v>
      </c>
      <c r="L1411">
        <v>746.74302975394596</v>
      </c>
      <c r="M1411">
        <v>38.625422934038902</v>
      </c>
      <c r="N1411">
        <v>0.43007467300921198</v>
      </c>
      <c r="O1411">
        <v>19.8361544485272</v>
      </c>
      <c r="P1411">
        <v>64.106366152629406</v>
      </c>
      <c r="Q1411">
        <v>0.117887886797903</v>
      </c>
    </row>
    <row r="1412" spans="1:17" hidden="1" x14ac:dyDescent="0.3">
      <c r="A1412" t="s">
        <v>2992</v>
      </c>
      <c r="B1412" t="s">
        <v>2993</v>
      </c>
      <c r="C1412" t="s">
        <v>3144</v>
      </c>
      <c r="D1412" t="s">
        <v>187</v>
      </c>
      <c r="E1412">
        <v>1171.05019406</v>
      </c>
      <c r="F1412">
        <v>528.20000000000005</v>
      </c>
      <c r="G1412">
        <v>-37.000356831703201</v>
      </c>
      <c r="H1412">
        <v>-13.494355630366</v>
      </c>
      <c r="I1412">
        <v>1.1479612711337699</v>
      </c>
      <c r="J1412">
        <v>-9.4900660105431606E-2</v>
      </c>
      <c r="K1412">
        <v>561.13301526612497</v>
      </c>
      <c r="L1412">
        <v>512.52146111892102</v>
      </c>
      <c r="M1412">
        <v>25.302433032208199</v>
      </c>
      <c r="N1412">
        <v>0.51668395279035395</v>
      </c>
      <c r="O1412">
        <v>32.487694055281999</v>
      </c>
      <c r="P1412">
        <v>35.331796054317202</v>
      </c>
      <c r="Q1412">
        <v>5.4973971988222001E-2</v>
      </c>
    </row>
    <row r="1413" spans="1:17" hidden="1" x14ac:dyDescent="0.3">
      <c r="A1413" t="s">
        <v>2994</v>
      </c>
      <c r="B1413" t="s">
        <v>2995</v>
      </c>
      <c r="C1413" t="s">
        <v>3144</v>
      </c>
      <c r="D1413" t="s">
        <v>485</v>
      </c>
      <c r="E1413">
        <v>1170.018022212</v>
      </c>
      <c r="F1413">
        <v>95.94</v>
      </c>
      <c r="G1413">
        <v>25.295044006534699</v>
      </c>
      <c r="H1413">
        <v>-2.56889914089717</v>
      </c>
      <c r="I1413">
        <v>6.1824043966548201</v>
      </c>
      <c r="J1413">
        <v>-1.5896317652215901</v>
      </c>
      <c r="K1413">
        <v>97.992308351976902</v>
      </c>
      <c r="L1413">
        <v>86.857840668548505</v>
      </c>
      <c r="M1413">
        <v>31.4265991503988</v>
      </c>
      <c r="N1413">
        <v>0.48319898113697801</v>
      </c>
      <c r="O1413">
        <v>32.1138211382113</v>
      </c>
      <c r="P1413">
        <v>65.699481865284895</v>
      </c>
      <c r="Q1413">
        <v>-5.4684050719821999E-2</v>
      </c>
    </row>
    <row r="1414" spans="1:17" hidden="1" x14ac:dyDescent="0.3">
      <c r="A1414" t="s">
        <v>2996</v>
      </c>
      <c r="B1414" t="s">
        <v>2997</v>
      </c>
      <c r="C1414" t="s">
        <v>3144</v>
      </c>
      <c r="D1414" t="s">
        <v>271</v>
      </c>
      <c r="E1414">
        <v>1169.6188308000001</v>
      </c>
      <c r="F1414">
        <v>1002.75</v>
      </c>
      <c r="G1414">
        <v>11.2787107601784</v>
      </c>
      <c r="H1414">
        <v>1.91642258428386</v>
      </c>
      <c r="I1414">
        <v>-5.9053796933798202</v>
      </c>
      <c r="J1414">
        <v>0.68355962921597202</v>
      </c>
      <c r="K1414">
        <v>1005.81871821195</v>
      </c>
      <c r="L1414">
        <v>929.50594245411696</v>
      </c>
      <c r="M1414">
        <v>33.395934243477299</v>
      </c>
      <c r="N1414">
        <v>1.1743998247396901</v>
      </c>
      <c r="O1414">
        <v>11.687858389429</v>
      </c>
      <c r="P1414">
        <v>51.312811226799397</v>
      </c>
      <c r="Q1414">
        <v>5.0976471250289E-2</v>
      </c>
    </row>
    <row r="1415" spans="1:17" hidden="1" x14ac:dyDescent="0.3">
      <c r="A1415" t="s">
        <v>2998</v>
      </c>
      <c r="B1415" t="s">
        <v>2999</v>
      </c>
      <c r="C1415" t="s">
        <v>3144</v>
      </c>
      <c r="D1415" t="s">
        <v>51</v>
      </c>
      <c r="E1415">
        <v>1165.10616628</v>
      </c>
      <c r="F1415">
        <v>368.9</v>
      </c>
      <c r="G1415">
        <v>-50.866531035498703</v>
      </c>
      <c r="H1415">
        <v>8.1916545356673101E-2</v>
      </c>
      <c r="I1415">
        <v>5.19520589632954</v>
      </c>
      <c r="J1415">
        <v>3.36266641516817</v>
      </c>
      <c r="K1415">
        <v>380.33243096455499</v>
      </c>
      <c r="L1415">
        <v>358.48805851120198</v>
      </c>
      <c r="M1415">
        <v>33.0319554639918</v>
      </c>
      <c r="N1415">
        <v>0.45423990994456398</v>
      </c>
      <c r="O1415">
        <v>39.170506912442299</v>
      </c>
      <c r="P1415">
        <v>40.1063425750094</v>
      </c>
      <c r="Q1415">
        <v>-1.8385993539557E-2</v>
      </c>
    </row>
    <row r="1416" spans="1:17" hidden="1" x14ac:dyDescent="0.3">
      <c r="A1416" t="s">
        <v>3000</v>
      </c>
      <c r="B1416" t="s">
        <v>3001</v>
      </c>
      <c r="C1416" t="s">
        <v>3144</v>
      </c>
      <c r="D1416" t="s">
        <v>634</v>
      </c>
      <c r="E1416">
        <v>1164</v>
      </c>
      <c r="F1416">
        <v>116.4</v>
      </c>
      <c r="G1416">
        <v>-36.503725918611799</v>
      </c>
      <c r="H1416">
        <v>-2.2528778294905298</v>
      </c>
      <c r="I1416">
        <v>-19.8453291063867</v>
      </c>
      <c r="J1416">
        <v>1.9152761048953699</v>
      </c>
      <c r="K1416">
        <v>119.438739536455</v>
      </c>
      <c r="L1416">
        <v>121.792318217332</v>
      </c>
      <c r="M1416">
        <v>41.989638780100996</v>
      </c>
      <c r="N1416">
        <v>0.96279921005907299</v>
      </c>
      <c r="O1416">
        <v>33.161512027491398</v>
      </c>
      <c r="P1416">
        <v>16.051844466600201</v>
      </c>
      <c r="Q1416">
        <v>9.2663426730190002E-3</v>
      </c>
    </row>
    <row r="1417" spans="1:17" hidden="1" x14ac:dyDescent="0.3">
      <c r="A1417" t="s">
        <v>3002</v>
      </c>
      <c r="B1417" t="s">
        <v>3003</v>
      </c>
      <c r="C1417" t="s">
        <v>3144</v>
      </c>
      <c r="D1417" t="s">
        <v>190</v>
      </c>
      <c r="E1417">
        <v>1163.419789</v>
      </c>
      <c r="F1417">
        <v>127.7</v>
      </c>
      <c r="G1417">
        <v>-17.706526250796301</v>
      </c>
      <c r="H1417">
        <v>-7.1209413732402798</v>
      </c>
      <c r="I1417">
        <v>-14.287889650661899</v>
      </c>
      <c r="J1417">
        <v>-0.27558985889545801</v>
      </c>
      <c r="K1417">
        <v>136.65104731591299</v>
      </c>
      <c r="L1417">
        <v>131.58634644172199</v>
      </c>
      <c r="M1417">
        <v>21.339975960096901</v>
      </c>
      <c r="N1417">
        <v>0.60782901824707403</v>
      </c>
      <c r="O1417">
        <v>22.161315583398501</v>
      </c>
      <c r="P1417">
        <v>17.155963302752198</v>
      </c>
      <c r="Q1417">
        <v>7.1723117184631993E-2</v>
      </c>
    </row>
    <row r="1418" spans="1:17" hidden="1" x14ac:dyDescent="0.3">
      <c r="A1418" t="s">
        <v>3004</v>
      </c>
      <c r="B1418" t="s">
        <v>3005</v>
      </c>
      <c r="C1418" t="s">
        <v>3144</v>
      </c>
      <c r="D1418" t="s">
        <v>612</v>
      </c>
      <c r="E1418">
        <v>1161.3209324709901</v>
      </c>
      <c r="F1418">
        <v>180.13</v>
      </c>
      <c r="G1418">
        <v>-44.252613043611298</v>
      </c>
      <c r="H1418">
        <v>-9.3389201612672696</v>
      </c>
      <c r="I1418">
        <v>-32.564308835115803</v>
      </c>
      <c r="J1418">
        <v>-3.07340466369654</v>
      </c>
      <c r="K1418">
        <v>199.985461128118</v>
      </c>
      <c r="L1418">
        <v>219.51771749099899</v>
      </c>
      <c r="M1418">
        <v>17.429517291222201</v>
      </c>
      <c r="N1418">
        <v>0.79310098101064397</v>
      </c>
      <c r="O1418">
        <v>70.904346860600697</v>
      </c>
      <c r="P1418">
        <v>1.19662921348313</v>
      </c>
      <c r="Q1418">
        <v>7.3543448599285993E-2</v>
      </c>
    </row>
    <row r="1419" spans="1:17" hidden="1" x14ac:dyDescent="0.3">
      <c r="A1419" t="s">
        <v>3006</v>
      </c>
      <c r="B1419" t="s">
        <v>3007</v>
      </c>
      <c r="C1419" t="s">
        <v>3144</v>
      </c>
      <c r="D1419" t="s">
        <v>51</v>
      </c>
      <c r="E1419">
        <v>1156.185693205</v>
      </c>
      <c r="F1419">
        <v>436.55</v>
      </c>
      <c r="G1419">
        <v>-23.597616672800999</v>
      </c>
      <c r="H1419">
        <v>5.7185159502036296</v>
      </c>
      <c r="I1419">
        <v>28.480673360945499</v>
      </c>
      <c r="J1419">
        <v>8.6552814445430499</v>
      </c>
      <c r="K1419">
        <v>398.46225213269798</v>
      </c>
      <c r="L1419">
        <v>368.07630762846202</v>
      </c>
      <c r="M1419">
        <v>75.693341945716995</v>
      </c>
      <c r="N1419">
        <v>0.48056750451131802</v>
      </c>
      <c r="O1419">
        <v>3.5047531783301</v>
      </c>
      <c r="P1419">
        <v>59.557748538011602</v>
      </c>
      <c r="Q1419">
        <v>0.107130550540717</v>
      </c>
    </row>
    <row r="1420" spans="1:17" hidden="1" x14ac:dyDescent="0.3">
      <c r="A1420" t="s">
        <v>3008</v>
      </c>
      <c r="B1420" t="s">
        <v>3009</v>
      </c>
      <c r="C1420" t="s">
        <v>3144</v>
      </c>
      <c r="D1420" t="s">
        <v>398</v>
      </c>
      <c r="E1420">
        <v>1145.8654767999999</v>
      </c>
      <c r="F1420">
        <v>110.06</v>
      </c>
      <c r="G1420">
        <v>25.4439125427132</v>
      </c>
      <c r="H1420">
        <v>16.8805879183742</v>
      </c>
      <c r="I1420">
        <v>75.596934550467097</v>
      </c>
      <c r="J1420">
        <v>4.9361366362496799</v>
      </c>
      <c r="K1420">
        <v>94.902141702043195</v>
      </c>
      <c r="L1420">
        <v>76.518785778033504</v>
      </c>
      <c r="M1420">
        <v>58.286586656626497</v>
      </c>
      <c r="N1420">
        <v>0.44905771770587899</v>
      </c>
      <c r="O1420">
        <v>12.5658731600944</v>
      </c>
      <c r="P1420">
        <v>123.699186991869</v>
      </c>
      <c r="Q1420">
        <v>0.121150713205099</v>
      </c>
    </row>
    <row r="1421" spans="1:17" hidden="1" x14ac:dyDescent="0.3">
      <c r="A1421" t="s">
        <v>3010</v>
      </c>
      <c r="B1421" t="s">
        <v>3011</v>
      </c>
      <c r="C1421" t="s">
        <v>3144</v>
      </c>
      <c r="D1421" t="s">
        <v>325</v>
      </c>
      <c r="E1421">
        <v>1143.7923989999999</v>
      </c>
      <c r="F1421">
        <v>54.55</v>
      </c>
      <c r="G1421">
        <v>359.44143101318798</v>
      </c>
      <c r="H1421">
        <v>41.589488950411003</v>
      </c>
      <c r="I1421">
        <v>119.06511719828001</v>
      </c>
      <c r="J1421">
        <v>-6.9720957128428802</v>
      </c>
      <c r="K1421">
        <v>46.483279267301</v>
      </c>
      <c r="L1421">
        <v>32.676369443770298</v>
      </c>
      <c r="M1421">
        <v>38.350643553071897</v>
      </c>
      <c r="N1421">
        <v>1.21003369524522</v>
      </c>
      <c r="O1421">
        <v>21.814848762603098</v>
      </c>
      <c r="P1421">
        <v>388.14317673378002</v>
      </c>
    </row>
    <row r="1422" spans="1:17" hidden="1" x14ac:dyDescent="0.3">
      <c r="A1422" t="s">
        <v>3012</v>
      </c>
      <c r="B1422" t="s">
        <v>3013</v>
      </c>
      <c r="C1422" t="s">
        <v>3144</v>
      </c>
      <c r="D1422" t="s">
        <v>1629</v>
      </c>
      <c r="E1422">
        <v>1143.6323749999999</v>
      </c>
      <c r="F1422">
        <v>110.15</v>
      </c>
      <c r="G1422">
        <v>816.79181651116699</v>
      </c>
      <c r="H1422">
        <v>49.102622369769399</v>
      </c>
      <c r="I1422">
        <v>447.32473119452601</v>
      </c>
      <c r="J1422">
        <v>10.527610226931101</v>
      </c>
      <c r="K1422">
        <v>76.723105101890198</v>
      </c>
      <c r="L1422">
        <v>45.364501898041802</v>
      </c>
      <c r="M1422">
        <v>99.855064451028696</v>
      </c>
      <c r="N1422">
        <v>0.911817077039349</v>
      </c>
      <c r="O1422">
        <v>0</v>
      </c>
      <c r="P1422">
        <v>1059.4736842105201</v>
      </c>
    </row>
    <row r="1423" spans="1:17" hidden="1" x14ac:dyDescent="0.3">
      <c r="A1423" t="s">
        <v>3014</v>
      </c>
      <c r="B1423" t="s">
        <v>3015</v>
      </c>
      <c r="C1423" t="s">
        <v>3144</v>
      </c>
      <c r="D1423" t="s">
        <v>135</v>
      </c>
      <c r="E1423">
        <v>1138.847839584</v>
      </c>
      <c r="F1423">
        <v>84.84</v>
      </c>
      <c r="G1423">
        <v>126.840422954106</v>
      </c>
      <c r="H1423">
        <v>33.479771777200703</v>
      </c>
      <c r="I1423">
        <v>78.907539035259305</v>
      </c>
      <c r="J1423">
        <v>-1.8064862728319599</v>
      </c>
      <c r="K1423">
        <v>69.902254594508193</v>
      </c>
      <c r="L1423">
        <v>52.101632191922803</v>
      </c>
      <c r="M1423">
        <v>52.107828880515598</v>
      </c>
      <c r="N1423">
        <v>0.22511921105661201</v>
      </c>
      <c r="O1423">
        <v>10.5256954266855</v>
      </c>
      <c r="P1423">
        <v>188.57142857142799</v>
      </c>
      <c r="Q1423">
        <v>0.14206593461749101</v>
      </c>
    </row>
    <row r="1424" spans="1:17" hidden="1" x14ac:dyDescent="0.3">
      <c r="A1424" t="s">
        <v>3016</v>
      </c>
      <c r="B1424" t="s">
        <v>3017</v>
      </c>
      <c r="C1424" t="s">
        <v>3144</v>
      </c>
      <c r="D1424" t="s">
        <v>117</v>
      </c>
      <c r="E1424">
        <v>1134.5826492000001</v>
      </c>
      <c r="F1424">
        <v>130.41</v>
      </c>
      <c r="G1424">
        <v>-48.152023669943503</v>
      </c>
      <c r="H1424">
        <v>-5.1601093810862499</v>
      </c>
      <c r="I1424">
        <v>-19.875957179323201</v>
      </c>
      <c r="J1424">
        <v>0.32618231934692299</v>
      </c>
      <c r="K1424">
        <v>140.597495736403</v>
      </c>
      <c r="L1424">
        <v>143.54239896282101</v>
      </c>
      <c r="M1424">
        <v>31.6600743318008</v>
      </c>
      <c r="N1424">
        <v>1.64504934359337</v>
      </c>
      <c r="O1424">
        <v>48.9916417452649</v>
      </c>
      <c r="P1424">
        <v>11.9399141630901</v>
      </c>
      <c r="Q1424">
        <v>3.6959178379429997E-2</v>
      </c>
    </row>
    <row r="1425" spans="1:17" hidden="1" x14ac:dyDescent="0.3">
      <c r="A1425" t="s">
        <v>3018</v>
      </c>
      <c r="B1425" t="s">
        <v>3019</v>
      </c>
      <c r="C1425" t="s">
        <v>3144</v>
      </c>
      <c r="D1425" t="s">
        <v>140</v>
      </c>
      <c r="E1425">
        <v>1128.0091823</v>
      </c>
      <c r="F1425">
        <v>227.15</v>
      </c>
      <c r="G1425">
        <v>2.40936539051902</v>
      </c>
      <c r="H1425">
        <v>-9.3926496578154204</v>
      </c>
      <c r="I1425">
        <v>42.220674272804601</v>
      </c>
      <c r="J1425">
        <v>-0.404364302121343</v>
      </c>
      <c r="K1425">
        <v>231.57763359443399</v>
      </c>
      <c r="L1425">
        <v>193.262571899535</v>
      </c>
      <c r="M1425">
        <v>32.9473854637911</v>
      </c>
      <c r="N1425">
        <v>0.46653909827782603</v>
      </c>
      <c r="O1425">
        <v>24.147039401276601</v>
      </c>
      <c r="P1425">
        <v>75.676720804330998</v>
      </c>
    </row>
    <row r="1426" spans="1:17" hidden="1" x14ac:dyDescent="0.3">
      <c r="A1426" t="s">
        <v>3020</v>
      </c>
      <c r="B1426" t="s">
        <v>3021</v>
      </c>
      <c r="C1426" t="s">
        <v>3144</v>
      </c>
      <c r="D1426" t="s">
        <v>607</v>
      </c>
      <c r="E1426">
        <v>1127.5023424000001</v>
      </c>
      <c r="F1426">
        <v>222.25</v>
      </c>
      <c r="G1426">
        <v>197.17801967530201</v>
      </c>
      <c r="H1426">
        <v>42.0292945435909</v>
      </c>
      <c r="I1426">
        <v>105.198043989989</v>
      </c>
      <c r="J1426">
        <v>4.4614460392936497</v>
      </c>
      <c r="K1426">
        <v>167.81026947152699</v>
      </c>
      <c r="L1426">
        <v>118.87053078930001</v>
      </c>
      <c r="M1426">
        <v>84.411269913405206</v>
      </c>
      <c r="N1426">
        <v>0.25754369118701897</v>
      </c>
      <c r="O1426">
        <v>3.8785151856017999</v>
      </c>
      <c r="P1426">
        <v>244.84096198603501</v>
      </c>
      <c r="Q1426">
        <v>6.7949195202168994E-2</v>
      </c>
    </row>
    <row r="1427" spans="1:17" hidden="1" x14ac:dyDescent="0.3">
      <c r="A1427" t="s">
        <v>3022</v>
      </c>
      <c r="B1427" t="s">
        <v>3023</v>
      </c>
      <c r="C1427" t="s">
        <v>3144</v>
      </c>
      <c r="D1427" t="s">
        <v>3024</v>
      </c>
      <c r="E1427">
        <v>1127.2478778</v>
      </c>
      <c r="F1427">
        <v>1313.4</v>
      </c>
      <c r="G1427">
        <v>43.660459003817301</v>
      </c>
      <c r="H1427">
        <v>-10.365826608649799</v>
      </c>
      <c r="I1427">
        <v>64.813833460243501</v>
      </c>
      <c r="J1427">
        <v>0.51667847556984603</v>
      </c>
      <c r="K1427">
        <v>1319.66473963011</v>
      </c>
      <c r="L1427">
        <v>1039.7618648395101</v>
      </c>
      <c r="M1427">
        <v>36.375572592767199</v>
      </c>
      <c r="N1427">
        <v>0.50292583635462995</v>
      </c>
      <c r="O1427">
        <v>18.014313994213399</v>
      </c>
      <c r="P1427">
        <v>99</v>
      </c>
      <c r="Q1427">
        <v>8.7951617658334993E-2</v>
      </c>
    </row>
    <row r="1428" spans="1:17" hidden="1" x14ac:dyDescent="0.3">
      <c r="A1428" t="s">
        <v>3025</v>
      </c>
      <c r="B1428" t="s">
        <v>3026</v>
      </c>
      <c r="C1428" t="s">
        <v>3144</v>
      </c>
      <c r="D1428" t="s">
        <v>482</v>
      </c>
      <c r="E1428">
        <v>1119.8881392840001</v>
      </c>
      <c r="F1428">
        <v>133.78</v>
      </c>
      <c r="G1428">
        <v>-46.274142516648702</v>
      </c>
      <c r="H1428">
        <v>2.5830006245206398</v>
      </c>
      <c r="I1428">
        <v>-35.1785740424938</v>
      </c>
      <c r="J1428">
        <v>1.80249608325429</v>
      </c>
      <c r="K1428">
        <v>140.964253355571</v>
      </c>
      <c r="L1428">
        <v>154.054864532621</v>
      </c>
      <c r="M1428">
        <v>33.282786860832502</v>
      </c>
      <c r="N1428">
        <v>0.75084119527511395</v>
      </c>
      <c r="O1428">
        <v>67.551203468380905</v>
      </c>
      <c r="P1428">
        <v>1.2717638152914601</v>
      </c>
      <c r="Q1428">
        <v>2.3600415966908001E-2</v>
      </c>
    </row>
    <row r="1429" spans="1:17" hidden="1" x14ac:dyDescent="0.3">
      <c r="A1429" t="s">
        <v>3027</v>
      </c>
      <c r="B1429" t="s">
        <v>3028</v>
      </c>
      <c r="C1429" t="s">
        <v>3144</v>
      </c>
      <c r="D1429" t="s">
        <v>398</v>
      </c>
      <c r="E1429">
        <v>1119.3733440000001</v>
      </c>
      <c r="F1429">
        <v>144</v>
      </c>
      <c r="G1429">
        <v>-11.981228757748701</v>
      </c>
      <c r="H1429">
        <v>13.478358499456199</v>
      </c>
      <c r="I1429">
        <v>0.74100102114743105</v>
      </c>
      <c r="J1429">
        <v>4.5857312430970696</v>
      </c>
      <c r="K1429">
        <v>129.11409747198701</v>
      </c>
      <c r="L1429">
        <v>122.42095803265801</v>
      </c>
      <c r="M1429">
        <v>60.306442467668603</v>
      </c>
      <c r="N1429">
        <v>0.261182266630546</v>
      </c>
      <c r="O1429">
        <v>18.6111111111111</v>
      </c>
      <c r="P1429">
        <v>47.616606868272598</v>
      </c>
      <c r="Q1429">
        <v>5.093071874201E-3</v>
      </c>
    </row>
    <row r="1430" spans="1:17" hidden="1" x14ac:dyDescent="0.3">
      <c r="A1430" t="s">
        <v>3029</v>
      </c>
      <c r="B1430" t="s">
        <v>3030</v>
      </c>
      <c r="C1430" t="s">
        <v>3144</v>
      </c>
      <c r="D1430" t="s">
        <v>217</v>
      </c>
      <c r="E1430">
        <v>1117.5997313749999</v>
      </c>
      <c r="F1430">
        <v>708.25</v>
      </c>
      <c r="G1430">
        <v>-8.3329489836784205</v>
      </c>
      <c r="H1430">
        <v>4.8880645910845297</v>
      </c>
      <c r="I1430">
        <v>27.470005471856201</v>
      </c>
      <c r="J1430">
        <v>7.4828686411824901</v>
      </c>
      <c r="K1430">
        <v>716.16932469599999</v>
      </c>
      <c r="L1430">
        <v>653.35174869154105</v>
      </c>
      <c r="M1430">
        <v>52.4095501336636</v>
      </c>
      <c r="N1430">
        <v>1.34445868570311</v>
      </c>
      <c r="O1430">
        <v>35.538298623367403</v>
      </c>
      <c r="P1430">
        <v>63.172445570786699</v>
      </c>
      <c r="Q1430">
        <v>0.19029975245293501</v>
      </c>
    </row>
    <row r="1431" spans="1:17" hidden="1" x14ac:dyDescent="0.3">
      <c r="A1431" t="s">
        <v>3031</v>
      </c>
      <c r="B1431" t="s">
        <v>3032</v>
      </c>
      <c r="C1431" t="s">
        <v>3144</v>
      </c>
      <c r="D1431" t="s">
        <v>562</v>
      </c>
      <c r="E1431">
        <v>1117.4771638079999</v>
      </c>
      <c r="F1431">
        <v>95.58</v>
      </c>
      <c r="G1431">
        <v>107.157904926805</v>
      </c>
      <c r="H1431">
        <v>-2.8816516530695599</v>
      </c>
      <c r="I1431">
        <v>31.327704542818999</v>
      </c>
      <c r="J1431">
        <v>8.0790342249207896</v>
      </c>
      <c r="K1431">
        <v>93.198597256062598</v>
      </c>
      <c r="L1431">
        <v>79.880338780479207</v>
      </c>
      <c r="M1431">
        <v>52.688047781541201</v>
      </c>
      <c r="N1431">
        <v>2.5278194148661202</v>
      </c>
      <c r="O1431">
        <v>24.1368487131199</v>
      </c>
      <c r="P1431">
        <v>145.53559209088999</v>
      </c>
      <c r="Q1431">
        <v>9.4494560170726993E-2</v>
      </c>
    </row>
    <row r="1432" spans="1:17" hidden="1" x14ac:dyDescent="0.3">
      <c r="A1432" t="s">
        <v>3033</v>
      </c>
      <c r="B1432" t="s">
        <v>3034</v>
      </c>
      <c r="C1432" t="s">
        <v>3144</v>
      </c>
      <c r="D1432" t="s">
        <v>21</v>
      </c>
      <c r="E1432">
        <v>1116.3247200000001</v>
      </c>
      <c r="F1432">
        <v>561</v>
      </c>
      <c r="G1432">
        <v>24.5560059526765</v>
      </c>
      <c r="H1432">
        <v>16.867438537048201</v>
      </c>
      <c r="I1432">
        <v>3.5382126978217499</v>
      </c>
      <c r="J1432">
        <v>-1.34802042603019</v>
      </c>
      <c r="K1432">
        <v>539.97483658007104</v>
      </c>
      <c r="L1432">
        <v>480.814459518994</v>
      </c>
      <c r="M1432">
        <v>60.833296453918202</v>
      </c>
      <c r="N1432">
        <v>1.5201175687752599</v>
      </c>
      <c r="O1432">
        <v>23.155080213903702</v>
      </c>
      <c r="P1432">
        <v>82.142857142857096</v>
      </c>
    </row>
    <row r="1433" spans="1:17" hidden="1" x14ac:dyDescent="0.3">
      <c r="A1433" t="s">
        <v>3035</v>
      </c>
      <c r="B1433" t="s">
        <v>3036</v>
      </c>
      <c r="C1433" t="s">
        <v>3144</v>
      </c>
      <c r="D1433" t="s">
        <v>446</v>
      </c>
      <c r="E1433">
        <v>1115.7815788799901</v>
      </c>
      <c r="F1433">
        <v>224.94</v>
      </c>
      <c r="G1433">
        <v>98.740114744524107</v>
      </c>
      <c r="H1433">
        <v>10.9512724040259</v>
      </c>
      <c r="I1433">
        <v>47.472301348650497</v>
      </c>
      <c r="J1433">
        <v>3.0646786501726102</v>
      </c>
      <c r="K1433">
        <v>223.09009308351401</v>
      </c>
      <c r="L1433">
        <v>174.90114346647101</v>
      </c>
      <c r="M1433">
        <v>41.444757017880299</v>
      </c>
      <c r="N1433">
        <v>0.61299816359983705</v>
      </c>
      <c r="O1433">
        <v>20.0320085356094</v>
      </c>
      <c r="P1433">
        <v>154.45701357466001</v>
      </c>
      <c r="Q1433">
        <v>6.3421563120113003E-2</v>
      </c>
    </row>
    <row r="1434" spans="1:17" hidden="1" x14ac:dyDescent="0.3">
      <c r="A1434" t="s">
        <v>3037</v>
      </c>
      <c r="B1434" t="s">
        <v>3038</v>
      </c>
      <c r="C1434" t="s">
        <v>3144</v>
      </c>
      <c r="D1434" t="s">
        <v>135</v>
      </c>
      <c r="E1434">
        <v>1115.5996729200001</v>
      </c>
      <c r="F1434">
        <v>578.35</v>
      </c>
      <c r="G1434">
        <v>353.25658761274099</v>
      </c>
      <c r="H1434">
        <v>27.786267763090901</v>
      </c>
      <c r="I1434">
        <v>54.139197969829802</v>
      </c>
      <c r="J1434">
        <v>5.8750078009272997</v>
      </c>
      <c r="K1434">
        <v>502.19783421558799</v>
      </c>
      <c r="L1434">
        <v>381.044398171914</v>
      </c>
      <c r="M1434">
        <v>50.8396431741726</v>
      </c>
      <c r="N1434">
        <v>0.85763259889978904</v>
      </c>
      <c r="O1434">
        <v>10.4867294890637</v>
      </c>
      <c r="P1434">
        <v>402.91304347826002</v>
      </c>
      <c r="Q1434">
        <v>0.26650420688806897</v>
      </c>
    </row>
    <row r="1435" spans="1:17" hidden="1" x14ac:dyDescent="0.3">
      <c r="A1435" t="s">
        <v>3039</v>
      </c>
      <c r="B1435" t="s">
        <v>3040</v>
      </c>
      <c r="C1435" t="s">
        <v>3144</v>
      </c>
      <c r="D1435" t="s">
        <v>21</v>
      </c>
      <c r="E1435">
        <v>1114.8169882499999</v>
      </c>
      <c r="F1435">
        <v>1268.95</v>
      </c>
      <c r="G1435">
        <v>363.12449353761599</v>
      </c>
      <c r="H1435">
        <v>-4.5704358432422003</v>
      </c>
      <c r="I1435">
        <v>40.700594655164998</v>
      </c>
      <c r="J1435">
        <v>-3.5041064853144199</v>
      </c>
      <c r="K1435">
        <v>1353.7330561650101</v>
      </c>
      <c r="L1435">
        <v>1093.2373267005501</v>
      </c>
      <c r="M1435">
        <v>38.0271440171813</v>
      </c>
      <c r="N1435">
        <v>0.97310878539870205</v>
      </c>
      <c r="O1435">
        <v>43.304429144391797</v>
      </c>
      <c r="P1435">
        <v>450.27032318615898</v>
      </c>
    </row>
    <row r="1436" spans="1:17" hidden="1" x14ac:dyDescent="0.3">
      <c r="A1436" t="s">
        <v>3041</v>
      </c>
      <c r="B1436" t="s">
        <v>3042</v>
      </c>
      <c r="C1436" t="s">
        <v>3144</v>
      </c>
      <c r="D1436" t="s">
        <v>607</v>
      </c>
      <c r="E1436">
        <v>1112.472655</v>
      </c>
      <c r="F1436">
        <v>483.65</v>
      </c>
      <c r="G1436">
        <v>3.0470965567165198</v>
      </c>
      <c r="H1436">
        <v>-4.0224931748634596</v>
      </c>
      <c r="I1436">
        <v>8.7451823583814097</v>
      </c>
      <c r="J1436">
        <v>3.0104168753334899</v>
      </c>
      <c r="K1436">
        <v>478.99269914187198</v>
      </c>
      <c r="L1436">
        <v>448.212194572062</v>
      </c>
      <c r="M1436">
        <v>39.556521193852802</v>
      </c>
      <c r="N1436">
        <v>0.46788318840826498</v>
      </c>
      <c r="O1436">
        <v>20.831179572004501</v>
      </c>
      <c r="P1436">
        <v>40.3918722786647</v>
      </c>
    </row>
    <row r="1437" spans="1:17" hidden="1" x14ac:dyDescent="0.3">
      <c r="A1437" t="s">
        <v>3043</v>
      </c>
      <c r="B1437" t="s">
        <v>3044</v>
      </c>
      <c r="C1437" t="s">
        <v>3144</v>
      </c>
      <c r="D1437" t="s">
        <v>276</v>
      </c>
      <c r="E1437">
        <v>1110.9997174949999</v>
      </c>
      <c r="F1437">
        <v>402.55</v>
      </c>
      <c r="G1437">
        <v>-42.796922843938198</v>
      </c>
      <c r="H1437">
        <v>2.8752992722531201</v>
      </c>
      <c r="I1437">
        <v>-18.0930307072232</v>
      </c>
      <c r="J1437">
        <v>4.12290394562402</v>
      </c>
      <c r="K1437">
        <v>411.94315722827503</v>
      </c>
      <c r="L1437">
        <v>428.99112487690599</v>
      </c>
      <c r="M1437">
        <v>36.262198724445803</v>
      </c>
      <c r="N1437">
        <v>0.71227523856166897</v>
      </c>
      <c r="O1437">
        <v>28.418829959011301</v>
      </c>
      <c r="P1437">
        <v>9.3588698723173103</v>
      </c>
      <c r="Q1437">
        <v>-0.15358880532395</v>
      </c>
    </row>
    <row r="1438" spans="1:17" hidden="1" x14ac:dyDescent="0.3">
      <c r="A1438" t="s">
        <v>3045</v>
      </c>
      <c r="B1438" t="s">
        <v>3046</v>
      </c>
      <c r="C1438" t="s">
        <v>3144</v>
      </c>
      <c r="D1438" t="s">
        <v>2518</v>
      </c>
      <c r="E1438">
        <v>1108.3748700000001</v>
      </c>
      <c r="F1438">
        <v>1852.85</v>
      </c>
      <c r="G1438">
        <v>181.13939140315301</v>
      </c>
      <c r="H1438">
        <v>-2.5839270219138499</v>
      </c>
      <c r="I1438">
        <v>159.780843750949</v>
      </c>
      <c r="J1438">
        <v>0.83640417664592803</v>
      </c>
      <c r="K1438">
        <v>1647.12830879749</v>
      </c>
      <c r="L1438">
        <v>1116.3022355268299</v>
      </c>
      <c r="M1438">
        <v>50.089226874896497</v>
      </c>
      <c r="N1438">
        <v>0.35156950672645698</v>
      </c>
      <c r="O1438">
        <v>11.290714304989599</v>
      </c>
      <c r="P1438">
        <v>244.395910780669</v>
      </c>
    </row>
    <row r="1439" spans="1:17" hidden="1" x14ac:dyDescent="0.3">
      <c r="A1439" t="s">
        <v>3047</v>
      </c>
      <c r="B1439" t="s">
        <v>3048</v>
      </c>
      <c r="C1439" t="s">
        <v>3144</v>
      </c>
      <c r="D1439" t="s">
        <v>292</v>
      </c>
      <c r="E1439">
        <v>1107.5566303200001</v>
      </c>
      <c r="F1439">
        <v>16.8</v>
      </c>
      <c r="G1439">
        <v>-56.443681204462997</v>
      </c>
      <c r="H1439">
        <v>-16.849206659826802</v>
      </c>
      <c r="I1439">
        <v>-57.171074903364399</v>
      </c>
      <c r="J1439">
        <v>2.0774542133059999</v>
      </c>
      <c r="K1439">
        <v>20.202289167537302</v>
      </c>
      <c r="L1439">
        <v>23.072880370318</v>
      </c>
      <c r="M1439">
        <v>7.8863981619229699</v>
      </c>
      <c r="N1439">
        <v>2.8410042815277001</v>
      </c>
      <c r="O1439">
        <v>150</v>
      </c>
      <c r="P1439">
        <v>0.59880239520959599</v>
      </c>
      <c r="Q1439">
        <v>4.2079703270161001E-2</v>
      </c>
    </row>
    <row r="1440" spans="1:17" hidden="1" x14ac:dyDescent="0.3">
      <c r="A1440" t="s">
        <v>3049</v>
      </c>
      <c r="B1440" t="s">
        <v>3050</v>
      </c>
      <c r="C1440" t="s">
        <v>3144</v>
      </c>
      <c r="D1440" t="s">
        <v>106</v>
      </c>
      <c r="E1440">
        <v>1104.18397175</v>
      </c>
      <c r="F1440">
        <v>2604.1</v>
      </c>
      <c r="G1440">
        <v>131.73429788376799</v>
      </c>
      <c r="H1440">
        <v>-1.98363854068984</v>
      </c>
      <c r="I1440">
        <v>30.461983664700298</v>
      </c>
      <c r="J1440">
        <v>0.60810513477089601</v>
      </c>
      <c r="K1440">
        <v>2700.67938342046</v>
      </c>
      <c r="L1440">
        <v>2277.7985634311799</v>
      </c>
      <c r="M1440">
        <v>45.614299725761498</v>
      </c>
      <c r="N1440">
        <v>1.1453631953404799</v>
      </c>
      <c r="O1440">
        <v>36.2466879152106</v>
      </c>
      <c r="P1440">
        <v>170.13485477178401</v>
      </c>
      <c r="Q1440">
        <v>0.115577203202042</v>
      </c>
    </row>
    <row r="1441" spans="1:17" hidden="1" x14ac:dyDescent="0.3">
      <c r="A1441" t="s">
        <v>3051</v>
      </c>
      <c r="B1441" t="s">
        <v>3052</v>
      </c>
      <c r="C1441" t="s">
        <v>3144</v>
      </c>
      <c r="D1441" t="s">
        <v>21</v>
      </c>
      <c r="E1441">
        <v>1093.9285623399901</v>
      </c>
      <c r="F1441">
        <v>262.7</v>
      </c>
      <c r="G1441">
        <v>-41.830052598898902</v>
      </c>
      <c r="H1441">
        <v>-6.3728550309724499</v>
      </c>
      <c r="I1441">
        <v>-24.231966051334201</v>
      </c>
      <c r="J1441">
        <v>-1.1254235938258701</v>
      </c>
      <c r="M1441">
        <v>16.482824439269798</v>
      </c>
      <c r="O1441">
        <v>32.775028549676399</v>
      </c>
      <c r="P1441">
        <v>0.26717557251907298</v>
      </c>
    </row>
    <row r="1442" spans="1:17" hidden="1" x14ac:dyDescent="0.3">
      <c r="A1442" t="s">
        <v>3053</v>
      </c>
      <c r="B1442" t="s">
        <v>3054</v>
      </c>
      <c r="C1442" t="s">
        <v>3144</v>
      </c>
      <c r="D1442" t="s">
        <v>284</v>
      </c>
      <c r="E1442">
        <v>1092.38546664</v>
      </c>
      <c r="F1442">
        <v>682.05</v>
      </c>
      <c r="G1442">
        <v>31.216190973428901</v>
      </c>
      <c r="H1442">
        <v>21.631494145790501</v>
      </c>
      <c r="I1442">
        <v>20.059802365434201</v>
      </c>
      <c r="J1442">
        <v>24.269085945005401</v>
      </c>
      <c r="K1442">
        <v>584.75667143907197</v>
      </c>
      <c r="L1442">
        <v>550.598806101028</v>
      </c>
      <c r="M1442">
        <v>76.134752074732205</v>
      </c>
      <c r="N1442">
        <v>1.5180660254743901</v>
      </c>
      <c r="O1442">
        <v>7.0302763726999498</v>
      </c>
      <c r="P1442">
        <v>70.087281795511203</v>
      </c>
    </row>
    <row r="1443" spans="1:17" hidden="1" x14ac:dyDescent="0.3">
      <c r="A1443" t="s">
        <v>3055</v>
      </c>
      <c r="B1443" t="s">
        <v>3056</v>
      </c>
      <c r="C1443" t="s">
        <v>3144</v>
      </c>
      <c r="D1443" t="s">
        <v>406</v>
      </c>
      <c r="E1443">
        <v>1082.456691504</v>
      </c>
      <c r="F1443">
        <v>54.29</v>
      </c>
      <c r="G1443">
        <v>-60.153765922612301</v>
      </c>
      <c r="H1443">
        <v>0.56620968324578402</v>
      </c>
      <c r="I1443">
        <v>-24.654614587040001</v>
      </c>
      <c r="J1443">
        <v>3.4335320566626999</v>
      </c>
      <c r="K1443">
        <v>58.823238080218303</v>
      </c>
      <c r="L1443">
        <v>66.570572046995693</v>
      </c>
      <c r="M1443">
        <v>34.898624778298597</v>
      </c>
      <c r="N1443">
        <v>0.40499296655987999</v>
      </c>
      <c r="O1443">
        <v>56.5665868484067</v>
      </c>
      <c r="P1443">
        <v>1.47663551401868</v>
      </c>
      <c r="Q1443">
        <v>-6.7932217450393004E-2</v>
      </c>
    </row>
    <row r="1444" spans="1:17" hidden="1" x14ac:dyDescent="0.3">
      <c r="A1444" t="s">
        <v>3057</v>
      </c>
      <c r="B1444" t="s">
        <v>3058</v>
      </c>
      <c r="C1444" t="s">
        <v>3144</v>
      </c>
      <c r="D1444" t="s">
        <v>562</v>
      </c>
      <c r="E1444">
        <v>1082.1736800000001</v>
      </c>
      <c r="F1444">
        <v>6457.5</v>
      </c>
      <c r="G1444">
        <v>48.702100433254003</v>
      </c>
      <c r="H1444">
        <v>0.86852427937238397</v>
      </c>
      <c r="I1444">
        <v>11.867062083816201</v>
      </c>
      <c r="J1444">
        <v>6.5414073735768703</v>
      </c>
      <c r="K1444">
        <v>6422.60662226153</v>
      </c>
      <c r="L1444">
        <v>5512.69945688191</v>
      </c>
      <c r="M1444">
        <v>43.339360915093302</v>
      </c>
      <c r="N1444">
        <v>0.89642292774026699</v>
      </c>
      <c r="O1444">
        <v>8.0092915214866292</v>
      </c>
      <c r="P1444">
        <v>86.530517923683504</v>
      </c>
      <c r="Q1444">
        <v>0.18403420824799399</v>
      </c>
    </row>
    <row r="1445" spans="1:17" hidden="1" x14ac:dyDescent="0.3">
      <c r="A1445" t="s">
        <v>3059</v>
      </c>
      <c r="B1445" t="s">
        <v>3060</v>
      </c>
      <c r="C1445" t="s">
        <v>3144</v>
      </c>
      <c r="D1445" t="s">
        <v>406</v>
      </c>
      <c r="E1445">
        <v>1080.6685396</v>
      </c>
      <c r="F1445">
        <v>319.75</v>
      </c>
      <c r="G1445">
        <v>25.468938946717401</v>
      </c>
      <c r="H1445">
        <v>-9.5056272275513205</v>
      </c>
      <c r="I1445">
        <v>21.4626758186808</v>
      </c>
      <c r="J1445">
        <v>5.7730900883749303</v>
      </c>
      <c r="K1445">
        <v>332.00229790767997</v>
      </c>
      <c r="L1445">
        <v>283.08111696965898</v>
      </c>
      <c r="M1445">
        <v>35.1135191617525</v>
      </c>
      <c r="N1445">
        <v>0.31962305451178502</v>
      </c>
      <c r="O1445">
        <v>21.860828772478499</v>
      </c>
      <c r="P1445">
        <v>62.350850469662298</v>
      </c>
    </row>
    <row r="1446" spans="1:17" hidden="1" x14ac:dyDescent="0.3">
      <c r="A1446" t="s">
        <v>3061</v>
      </c>
      <c r="B1446" t="s">
        <v>3062</v>
      </c>
      <c r="C1446" t="s">
        <v>3144</v>
      </c>
      <c r="D1446" t="s">
        <v>190</v>
      </c>
      <c r="E1446">
        <v>1077.7370000000001</v>
      </c>
      <c r="F1446">
        <v>99.56</v>
      </c>
      <c r="G1446">
        <v>-36.105019530115896</v>
      </c>
      <c r="H1446">
        <v>-3.42071616345179</v>
      </c>
      <c r="I1446">
        <v>-30.488274557642701</v>
      </c>
      <c r="J1446">
        <v>1.3110174990424599</v>
      </c>
      <c r="K1446">
        <v>104.850986348886</v>
      </c>
      <c r="L1446">
        <v>108.79175062082599</v>
      </c>
      <c r="M1446">
        <v>37.479922565250497</v>
      </c>
      <c r="N1446">
        <v>0.60385328602690302</v>
      </c>
      <c r="O1446">
        <v>44.636400160707097</v>
      </c>
      <c r="P1446">
        <v>10.3157894736842</v>
      </c>
      <c r="Q1446">
        <v>1.3617237522745001E-2</v>
      </c>
    </row>
    <row r="1447" spans="1:17" hidden="1" x14ac:dyDescent="0.3">
      <c r="A1447" t="s">
        <v>3063</v>
      </c>
      <c r="B1447" t="s">
        <v>3064</v>
      </c>
      <c r="C1447" t="s">
        <v>3144</v>
      </c>
      <c r="D1447" t="s">
        <v>607</v>
      </c>
      <c r="E1447">
        <v>1071.4391748</v>
      </c>
      <c r="F1447">
        <v>65.400000000000006</v>
      </c>
      <c r="G1447">
        <v>-14.962615285809401</v>
      </c>
      <c r="H1447">
        <v>-3.2607922540335599</v>
      </c>
      <c r="I1447">
        <v>-1.0952487440954399</v>
      </c>
      <c r="J1447">
        <v>-0.16004590745021899</v>
      </c>
      <c r="K1447">
        <v>68.7167140801904</v>
      </c>
      <c r="L1447">
        <v>62.923282282975499</v>
      </c>
      <c r="M1447">
        <v>26.456416939190699</v>
      </c>
      <c r="N1447">
        <v>0.33963200016026102</v>
      </c>
      <c r="O1447">
        <v>20.565749235473898</v>
      </c>
      <c r="P1447">
        <v>46.966292134831399</v>
      </c>
      <c r="Q1447">
        <v>-1.1623863112068001E-2</v>
      </c>
    </row>
    <row r="1448" spans="1:17" hidden="1" x14ac:dyDescent="0.3">
      <c r="A1448" t="s">
        <v>3065</v>
      </c>
      <c r="B1448" t="s">
        <v>3066</v>
      </c>
      <c r="C1448" t="s">
        <v>3144</v>
      </c>
      <c r="D1448" t="s">
        <v>276</v>
      </c>
      <c r="E1448">
        <v>1069.3530799099999</v>
      </c>
      <c r="F1448">
        <v>87.77</v>
      </c>
      <c r="G1448">
        <v>-15.7416427604891</v>
      </c>
      <c r="H1448">
        <v>2.1992328208613499</v>
      </c>
      <c r="I1448">
        <v>-15.794722263482299</v>
      </c>
      <c r="J1448">
        <v>5.2816308181066596</v>
      </c>
      <c r="K1448">
        <v>90.962204862927607</v>
      </c>
      <c r="L1448">
        <v>88.0072391872541</v>
      </c>
      <c r="M1448">
        <v>34.309336847711698</v>
      </c>
      <c r="N1448">
        <v>0.616573724353073</v>
      </c>
      <c r="O1448">
        <v>33.302950894383002</v>
      </c>
      <c r="P1448">
        <v>29.073529411764699</v>
      </c>
      <c r="Q1448">
        <v>0.136849462404044</v>
      </c>
    </row>
    <row r="1449" spans="1:17" hidden="1" x14ac:dyDescent="0.3">
      <c r="A1449" t="s">
        <v>3067</v>
      </c>
      <c r="B1449" t="s">
        <v>3068</v>
      </c>
      <c r="C1449" t="s">
        <v>3144</v>
      </c>
      <c r="E1449">
        <v>1066.751088</v>
      </c>
      <c r="F1449">
        <v>2.04</v>
      </c>
      <c r="G1449">
        <v>304.18950096375801</v>
      </c>
      <c r="H1449">
        <v>-14.686073421776999</v>
      </c>
      <c r="I1449">
        <v>-53.476540528959497</v>
      </c>
      <c r="J1449">
        <v>-3.69713900651363</v>
      </c>
      <c r="K1449">
        <v>2.3681071452283402</v>
      </c>
      <c r="L1449">
        <v>2.4373851469969798</v>
      </c>
      <c r="M1449">
        <v>35.6934531811388</v>
      </c>
      <c r="N1449">
        <v>0.73807301054660002</v>
      </c>
      <c r="O1449">
        <v>102.450980392156</v>
      </c>
      <c r="P1449">
        <v>332.89124668434999</v>
      </c>
    </row>
    <row r="1450" spans="1:17" hidden="1" x14ac:dyDescent="0.3">
      <c r="A1450" t="s">
        <v>3069</v>
      </c>
      <c r="B1450" t="s">
        <v>3070</v>
      </c>
      <c r="C1450" t="s">
        <v>3144</v>
      </c>
      <c r="D1450" t="s">
        <v>264</v>
      </c>
      <c r="E1450">
        <v>1064.568541802</v>
      </c>
      <c r="F1450">
        <v>20.260000000000002</v>
      </c>
      <c r="G1450">
        <v>81.246440807905302</v>
      </c>
      <c r="H1450">
        <v>-3.8211949576184998</v>
      </c>
      <c r="I1450">
        <v>-22.2440100502203</v>
      </c>
      <c r="J1450">
        <v>6.4834071253146996</v>
      </c>
      <c r="K1450">
        <v>21.070045202326</v>
      </c>
      <c r="L1450">
        <v>19.933106208455001</v>
      </c>
      <c r="M1450">
        <v>40.071345832387202</v>
      </c>
      <c r="N1450">
        <v>0.69237978887881402</v>
      </c>
      <c r="O1450">
        <v>105.57749259624801</v>
      </c>
      <c r="P1450">
        <v>130.22727272727201</v>
      </c>
      <c r="Q1450">
        <v>9.2672688254873001E-2</v>
      </c>
    </row>
    <row r="1451" spans="1:17" hidden="1" x14ac:dyDescent="0.3">
      <c r="A1451" t="s">
        <v>3071</v>
      </c>
      <c r="B1451" t="s">
        <v>3072</v>
      </c>
      <c r="C1451" t="s">
        <v>3144</v>
      </c>
      <c r="D1451" t="s">
        <v>284</v>
      </c>
      <c r="E1451">
        <v>1061.7850389600001</v>
      </c>
      <c r="F1451">
        <v>245.95</v>
      </c>
      <c r="G1451">
        <v>44.624540396391602</v>
      </c>
      <c r="H1451">
        <v>1.40346084829353</v>
      </c>
      <c r="I1451">
        <v>6.0711859913366402</v>
      </c>
      <c r="J1451">
        <v>6.4119788808929599</v>
      </c>
      <c r="K1451">
        <v>265.43439285796097</v>
      </c>
      <c r="L1451">
        <v>244.16810093681701</v>
      </c>
      <c r="M1451">
        <v>41.640188836440103</v>
      </c>
      <c r="N1451">
        <v>0.74522827556805604</v>
      </c>
      <c r="O1451">
        <v>37.426306159788503</v>
      </c>
      <c r="P1451">
        <v>90.216550657385895</v>
      </c>
      <c r="Q1451">
        <v>9.3151693594291998E-2</v>
      </c>
    </row>
    <row r="1452" spans="1:17" hidden="1" x14ac:dyDescent="0.3">
      <c r="A1452" t="s">
        <v>3073</v>
      </c>
      <c r="B1452" t="s">
        <v>3074</v>
      </c>
      <c r="C1452" t="s">
        <v>3144</v>
      </c>
      <c r="D1452" t="s">
        <v>482</v>
      </c>
      <c r="E1452">
        <v>1055.890792125</v>
      </c>
      <c r="F1452">
        <v>438.75</v>
      </c>
      <c r="G1452">
        <v>419.27742611179002</v>
      </c>
      <c r="H1452">
        <v>124.366956881253</v>
      </c>
      <c r="I1452">
        <v>447.88474699336302</v>
      </c>
      <c r="J1452">
        <v>13.7674944307303</v>
      </c>
      <c r="K1452">
        <v>268.21324809719601</v>
      </c>
      <c r="L1452">
        <v>147.57116758213201</v>
      </c>
      <c r="M1452">
        <v>88.814408109556297</v>
      </c>
      <c r="N1452">
        <v>1.75469053449294</v>
      </c>
      <c r="O1452">
        <v>3.17948717948717</v>
      </c>
      <c r="P1452">
        <v>653.86597938144303</v>
      </c>
    </row>
    <row r="1453" spans="1:17" hidden="1" x14ac:dyDescent="0.3">
      <c r="A1453" t="s">
        <v>3075</v>
      </c>
      <c r="B1453" t="s">
        <v>3076</v>
      </c>
      <c r="C1453" t="s">
        <v>3144</v>
      </c>
      <c r="D1453" t="s">
        <v>482</v>
      </c>
      <c r="E1453">
        <v>1055.580880123</v>
      </c>
      <c r="F1453">
        <v>146.63</v>
      </c>
      <c r="G1453">
        <v>-29.7277328957524</v>
      </c>
      <c r="H1453">
        <v>-14.017778572753899</v>
      </c>
      <c r="I1453">
        <v>-30.559852526501601</v>
      </c>
      <c r="J1453">
        <v>2.6539048159448999</v>
      </c>
      <c r="K1453">
        <v>156.59146799996799</v>
      </c>
      <c r="L1453">
        <v>161.13928203877899</v>
      </c>
      <c r="M1453">
        <v>42.198581568086603</v>
      </c>
      <c r="N1453">
        <v>0.77496065422428095</v>
      </c>
      <c r="O1453">
        <v>48.025642774329903</v>
      </c>
      <c r="P1453">
        <v>15.5021662071681</v>
      </c>
      <c r="Q1453">
        <v>4.124126360284E-2</v>
      </c>
    </row>
    <row r="1454" spans="1:17" hidden="1" x14ac:dyDescent="0.3">
      <c r="A1454" t="s">
        <v>3077</v>
      </c>
      <c r="B1454" t="s">
        <v>3078</v>
      </c>
      <c r="C1454" t="s">
        <v>3144</v>
      </c>
      <c r="D1454" t="s">
        <v>51</v>
      </c>
      <c r="E1454">
        <v>1054.69071981</v>
      </c>
      <c r="F1454">
        <v>820.95</v>
      </c>
      <c r="G1454">
        <v>37.853336446176002</v>
      </c>
      <c r="H1454">
        <v>-2.39591277920676</v>
      </c>
      <c r="I1454">
        <v>11.334819574176199</v>
      </c>
      <c r="J1454">
        <v>1.3211513494804701</v>
      </c>
      <c r="K1454">
        <v>821.64866563750002</v>
      </c>
      <c r="L1454">
        <v>722.32679922190198</v>
      </c>
      <c r="M1454">
        <v>42.364354054886299</v>
      </c>
      <c r="N1454">
        <v>0.58358784730058699</v>
      </c>
      <c r="O1454">
        <v>15.725683659175299</v>
      </c>
      <c r="P1454">
        <v>78.060947836460201</v>
      </c>
      <c r="Q1454">
        <v>8.9432146386315997E-2</v>
      </c>
    </row>
    <row r="1455" spans="1:17" hidden="1" x14ac:dyDescent="0.3">
      <c r="A1455" t="s">
        <v>3079</v>
      </c>
      <c r="B1455" t="s">
        <v>3080</v>
      </c>
      <c r="C1455" t="s">
        <v>3144</v>
      </c>
      <c r="D1455" t="s">
        <v>190</v>
      </c>
      <c r="E1455">
        <v>1047.270716</v>
      </c>
      <c r="F1455">
        <v>971.35</v>
      </c>
      <c r="G1455">
        <v>-44.812808852123297</v>
      </c>
      <c r="H1455">
        <v>-2.4866054259390902</v>
      </c>
      <c r="I1455">
        <v>-31.0781195454115</v>
      </c>
      <c r="J1455">
        <v>4.8813041865340203</v>
      </c>
      <c r="K1455">
        <v>1017.49198385023</v>
      </c>
      <c r="L1455">
        <v>1106.03542491144</v>
      </c>
      <c r="M1455">
        <v>49.345927385634702</v>
      </c>
      <c r="N1455">
        <v>1.6142393984246599</v>
      </c>
      <c r="O1455">
        <v>56.9979924846862</v>
      </c>
      <c r="P1455">
        <v>3.7711660701885599</v>
      </c>
      <c r="Q1455">
        <v>7.3302355479389E-2</v>
      </c>
    </row>
    <row r="1456" spans="1:17" hidden="1" x14ac:dyDescent="0.3">
      <c r="A1456" t="s">
        <v>3081</v>
      </c>
      <c r="B1456" t="s">
        <v>3082</v>
      </c>
      <c r="C1456" t="s">
        <v>3144</v>
      </c>
      <c r="D1456" t="s">
        <v>276</v>
      </c>
      <c r="E1456">
        <v>1046.84706828</v>
      </c>
      <c r="F1456">
        <v>83.12</v>
      </c>
      <c r="G1456">
        <v>-25.5751948521057</v>
      </c>
      <c r="H1456">
        <v>-0.85976820089349804</v>
      </c>
      <c r="I1456">
        <v>-11.4991055481022</v>
      </c>
      <c r="J1456">
        <v>6.3057444168491097</v>
      </c>
      <c r="K1456">
        <v>80.803387357246507</v>
      </c>
      <c r="L1456">
        <v>79.183848646781797</v>
      </c>
      <c r="M1456">
        <v>56.564761577195597</v>
      </c>
      <c r="N1456">
        <v>0.66277917415696797</v>
      </c>
      <c r="O1456">
        <v>21.450914340712199</v>
      </c>
      <c r="P1456">
        <v>26.322188449847999</v>
      </c>
      <c r="Q1456">
        <v>-8.8017597015935006E-2</v>
      </c>
    </row>
    <row r="1457" spans="1:17" hidden="1" x14ac:dyDescent="0.3">
      <c r="A1457" t="s">
        <v>3083</v>
      </c>
      <c r="B1457" t="s">
        <v>3084</v>
      </c>
      <c r="C1457" t="s">
        <v>3144</v>
      </c>
      <c r="D1457" t="s">
        <v>292</v>
      </c>
      <c r="E1457">
        <v>1045.0245</v>
      </c>
      <c r="F1457">
        <v>8038.65</v>
      </c>
      <c r="G1457">
        <v>8.3631408493968902</v>
      </c>
      <c r="H1457">
        <v>4.7143383684266897</v>
      </c>
      <c r="I1457">
        <v>-23.256281376793101</v>
      </c>
      <c r="J1457">
        <v>1.96471540441851</v>
      </c>
      <c r="K1457">
        <v>8091.3134333662501</v>
      </c>
      <c r="L1457">
        <v>8038.6668434923904</v>
      </c>
      <c r="M1457">
        <v>47.986470943507001</v>
      </c>
      <c r="N1457">
        <v>0.73376359948367997</v>
      </c>
      <c r="O1457">
        <v>25.033432230536199</v>
      </c>
      <c r="P1457">
        <v>41.002973136527402</v>
      </c>
      <c r="Q1457">
        <v>0.19122242511530199</v>
      </c>
    </row>
    <row r="1458" spans="1:17" hidden="1" x14ac:dyDescent="0.3">
      <c r="A1458" t="s">
        <v>3085</v>
      </c>
      <c r="B1458" t="s">
        <v>3086</v>
      </c>
      <c r="C1458" t="s">
        <v>3144</v>
      </c>
      <c r="D1458" t="s">
        <v>562</v>
      </c>
      <c r="E1458">
        <v>1044.3183799999999</v>
      </c>
      <c r="F1458">
        <v>1299.55</v>
      </c>
      <c r="G1458">
        <v>73.248526229679797</v>
      </c>
      <c r="H1458">
        <v>4.5700209078466898</v>
      </c>
      <c r="I1458">
        <v>-14.8192996857338</v>
      </c>
      <c r="J1458">
        <v>2.8136212289985498</v>
      </c>
      <c r="K1458">
        <v>1260.6623844866499</v>
      </c>
      <c r="L1458">
        <v>1178.2791480405599</v>
      </c>
      <c r="M1458">
        <v>56.611389387794802</v>
      </c>
      <c r="N1458">
        <v>0.70942160065516502</v>
      </c>
      <c r="O1458">
        <v>24.643145704282201</v>
      </c>
      <c r="P1458">
        <v>112.171428571428</v>
      </c>
      <c r="Q1458">
        <v>0.15273685539349999</v>
      </c>
    </row>
    <row r="1459" spans="1:17" hidden="1" x14ac:dyDescent="0.3">
      <c r="A1459" t="s">
        <v>3087</v>
      </c>
      <c r="B1459" t="s">
        <v>3088</v>
      </c>
      <c r="C1459" t="s">
        <v>3144</v>
      </c>
      <c r="D1459" t="s">
        <v>634</v>
      </c>
      <c r="E1459">
        <v>1043.97525</v>
      </c>
      <c r="F1459">
        <v>109.95</v>
      </c>
      <c r="G1459">
        <v>87.310042098661299</v>
      </c>
      <c r="H1459">
        <v>-6.6372929339721596</v>
      </c>
      <c r="I1459">
        <v>50.468714081932198</v>
      </c>
      <c r="J1459">
        <v>2.6343719157671601</v>
      </c>
      <c r="K1459">
        <v>115.612784933515</v>
      </c>
      <c r="L1459">
        <v>94.265426628297107</v>
      </c>
      <c r="M1459">
        <v>27.226572851353399</v>
      </c>
      <c r="N1459">
        <v>0.40561399971351098</v>
      </c>
      <c r="O1459">
        <v>24.147339699863501</v>
      </c>
      <c r="P1459">
        <v>153.92609699769</v>
      </c>
      <c r="Q1459">
        <v>9.2951704430222007E-2</v>
      </c>
    </row>
    <row r="1460" spans="1:17" hidden="1" x14ac:dyDescent="0.3">
      <c r="A1460" t="s">
        <v>3089</v>
      </c>
      <c r="B1460" t="s">
        <v>3090</v>
      </c>
      <c r="C1460" t="s">
        <v>3144</v>
      </c>
      <c r="D1460" t="s">
        <v>51</v>
      </c>
      <c r="E1460">
        <v>1042.7044973049999</v>
      </c>
      <c r="F1460">
        <v>1598.15</v>
      </c>
      <c r="G1460">
        <v>161.55433855111099</v>
      </c>
      <c r="H1460">
        <v>2.30292028891478</v>
      </c>
      <c r="I1460">
        <v>14.2266941187422</v>
      </c>
      <c r="J1460">
        <v>4.9298474497940097</v>
      </c>
      <c r="K1460">
        <v>1616.6625964386401</v>
      </c>
      <c r="L1460">
        <v>1344.5982709422201</v>
      </c>
      <c r="M1460">
        <v>42.693853103496302</v>
      </c>
      <c r="N1460">
        <v>0.59390915377679698</v>
      </c>
      <c r="O1460">
        <v>16.0091355629947</v>
      </c>
      <c r="P1460">
        <v>211.43915034590199</v>
      </c>
      <c r="Q1460">
        <v>0.132599145445884</v>
      </c>
    </row>
    <row r="1461" spans="1:17" hidden="1" x14ac:dyDescent="0.3">
      <c r="A1461" t="s">
        <v>3091</v>
      </c>
      <c r="B1461" t="s">
        <v>3092</v>
      </c>
      <c r="C1461" t="s">
        <v>3144</v>
      </c>
      <c r="D1461" t="s">
        <v>562</v>
      </c>
      <c r="E1461">
        <v>1037.9483673559901</v>
      </c>
      <c r="F1461">
        <v>198.68</v>
      </c>
      <c r="G1461">
        <v>119.493132480532</v>
      </c>
      <c r="H1461">
        <v>8.0995772021088701</v>
      </c>
      <c r="I1461">
        <v>30.2050179251234</v>
      </c>
      <c r="J1461">
        <v>0.79585066500160895</v>
      </c>
      <c r="K1461">
        <v>186.515076026912</v>
      </c>
      <c r="L1461">
        <v>155.73258037172599</v>
      </c>
      <c r="M1461">
        <v>51.389916023017399</v>
      </c>
      <c r="N1461">
        <v>0.81234515617569603</v>
      </c>
      <c r="O1461">
        <v>8.1638816186833107</v>
      </c>
      <c r="P1461">
        <v>156.52679147837301</v>
      </c>
      <c r="Q1461">
        <v>5.5534755077168999E-2</v>
      </c>
    </row>
    <row r="1462" spans="1:17" hidden="1" x14ac:dyDescent="0.3">
      <c r="A1462" t="s">
        <v>3093</v>
      </c>
      <c r="B1462" t="s">
        <v>3094</v>
      </c>
      <c r="C1462" t="s">
        <v>3144</v>
      </c>
      <c r="D1462" t="s">
        <v>3095</v>
      </c>
      <c r="E1462">
        <v>1037.2605599850001</v>
      </c>
      <c r="F1462">
        <v>217.59</v>
      </c>
      <c r="G1462">
        <v>5.5716266953289004</v>
      </c>
      <c r="H1462">
        <v>6.0243188470985203</v>
      </c>
      <c r="I1462">
        <v>-33.903020535454097</v>
      </c>
      <c r="J1462">
        <v>0.16756908864157499</v>
      </c>
      <c r="K1462">
        <v>217.48673706286999</v>
      </c>
      <c r="L1462">
        <v>225.10960134553201</v>
      </c>
      <c r="M1462">
        <v>53.317190752040098</v>
      </c>
      <c r="N1462">
        <v>1.7082866128098499</v>
      </c>
      <c r="O1462">
        <v>64.897283882531298</v>
      </c>
      <c r="P1462">
        <v>36.163954943679499</v>
      </c>
      <c r="Q1462">
        <v>1.41581331113E-4</v>
      </c>
    </row>
    <row r="1463" spans="1:17" hidden="1" x14ac:dyDescent="0.3">
      <c r="A1463" t="s">
        <v>3096</v>
      </c>
      <c r="B1463" t="s">
        <v>3097</v>
      </c>
      <c r="C1463" t="s">
        <v>3144</v>
      </c>
      <c r="D1463" t="s">
        <v>607</v>
      </c>
      <c r="E1463">
        <v>1036.8774612499999</v>
      </c>
      <c r="F1463">
        <v>287.5</v>
      </c>
      <c r="G1463">
        <v>-17.5046851907139</v>
      </c>
      <c r="H1463">
        <v>-9.8232529089565297</v>
      </c>
      <c r="I1463">
        <v>-14.3837264564587</v>
      </c>
      <c r="J1463">
        <v>-0.115704412371925</v>
      </c>
      <c r="K1463">
        <v>309.302741828514</v>
      </c>
      <c r="L1463">
        <v>299.45299769585802</v>
      </c>
      <c r="M1463">
        <v>29.744374106969701</v>
      </c>
      <c r="N1463">
        <v>0.31953999037222403</v>
      </c>
      <c r="O1463">
        <v>33.739130434782602</v>
      </c>
      <c r="P1463">
        <v>27.7777777777777</v>
      </c>
      <c r="Q1463">
        <v>-4.3443793051446002E-2</v>
      </c>
    </row>
    <row r="1464" spans="1:17" hidden="1" x14ac:dyDescent="0.3">
      <c r="A1464" t="s">
        <v>3098</v>
      </c>
      <c r="B1464" t="s">
        <v>3099</v>
      </c>
      <c r="C1464" t="s">
        <v>3144</v>
      </c>
      <c r="D1464" t="s">
        <v>485</v>
      </c>
      <c r="E1464">
        <v>1035.6010822399901</v>
      </c>
      <c r="F1464">
        <v>741.2</v>
      </c>
      <c r="G1464">
        <v>-24.7247519631396</v>
      </c>
      <c r="H1464">
        <v>-7.5627063758436197</v>
      </c>
      <c r="I1464">
        <v>-23.465468218253399</v>
      </c>
      <c r="J1464">
        <v>1.3161891222581701</v>
      </c>
      <c r="K1464">
        <v>762.60361072597402</v>
      </c>
      <c r="M1464">
        <v>42.928756263582997</v>
      </c>
      <c r="N1464">
        <v>0.43089048988905998</v>
      </c>
      <c r="O1464">
        <v>37.8777657852131</v>
      </c>
      <c r="P1464">
        <v>18.034875388167801</v>
      </c>
    </row>
    <row r="1465" spans="1:17" hidden="1" x14ac:dyDescent="0.3">
      <c r="A1465" t="s">
        <v>3100</v>
      </c>
      <c r="B1465" t="s">
        <v>3101</v>
      </c>
      <c r="C1465" t="s">
        <v>3144</v>
      </c>
      <c r="D1465" t="s">
        <v>469</v>
      </c>
      <c r="E1465">
        <v>1034.60214</v>
      </c>
      <c r="F1465">
        <v>32.590000000000003</v>
      </c>
      <c r="G1465">
        <v>70.422490531953699</v>
      </c>
      <c r="H1465">
        <v>6.3783277694588598</v>
      </c>
      <c r="I1465">
        <v>29.0683838377253</v>
      </c>
      <c r="J1465">
        <v>-2.1004656859771802</v>
      </c>
      <c r="K1465">
        <v>32.553243902138</v>
      </c>
      <c r="L1465">
        <v>27.1349962584639</v>
      </c>
      <c r="M1465">
        <v>27.690159319452899</v>
      </c>
      <c r="N1465">
        <v>0.87788804909511098</v>
      </c>
      <c r="O1465">
        <v>16.2933415158023</v>
      </c>
      <c r="P1465">
        <v>104.539748953974</v>
      </c>
      <c r="Q1465">
        <v>0.16518651300067999</v>
      </c>
    </row>
    <row r="1466" spans="1:17" hidden="1" x14ac:dyDescent="0.3">
      <c r="A1466" t="s">
        <v>3102</v>
      </c>
      <c r="B1466" t="s">
        <v>3103</v>
      </c>
      <c r="C1466" t="s">
        <v>3144</v>
      </c>
      <c r="D1466" t="s">
        <v>1252</v>
      </c>
      <c r="E1466">
        <v>1034.58633567999</v>
      </c>
      <c r="F1466">
        <v>392.8</v>
      </c>
      <c r="G1466">
        <v>33.311040420880303</v>
      </c>
      <c r="H1466">
        <v>35.713351865579199</v>
      </c>
      <c r="I1466">
        <v>46.2366172139143</v>
      </c>
      <c r="J1466">
        <v>-5.7702325346800096</v>
      </c>
      <c r="K1466">
        <v>348.34004215203998</v>
      </c>
      <c r="L1466">
        <v>289.354165342258</v>
      </c>
      <c r="M1466">
        <v>47.001799924014001</v>
      </c>
      <c r="N1466">
        <v>0.77697841726618699</v>
      </c>
      <c r="O1466">
        <v>16.5224032586557</v>
      </c>
      <c r="P1466">
        <v>115.824175824175</v>
      </c>
      <c r="Q1466">
        <v>0.14567197037538701</v>
      </c>
    </row>
    <row r="1467" spans="1:17" hidden="1" x14ac:dyDescent="0.3">
      <c r="A1467" t="s">
        <v>3104</v>
      </c>
      <c r="B1467" t="s">
        <v>3105</v>
      </c>
      <c r="C1467" t="s">
        <v>3144</v>
      </c>
      <c r="D1467" t="s">
        <v>436</v>
      </c>
      <c r="E1467">
        <v>1033.8867649920001</v>
      </c>
      <c r="F1467">
        <v>42.08</v>
      </c>
      <c r="G1467">
        <v>-5.2999861898003102</v>
      </c>
      <c r="H1467">
        <v>-9.8098913274855999</v>
      </c>
      <c r="I1467">
        <v>-41.893132857237802</v>
      </c>
      <c r="J1467">
        <v>3.2582703653426601</v>
      </c>
      <c r="K1467">
        <v>47.383578127460503</v>
      </c>
      <c r="L1467">
        <v>50.399950683209198</v>
      </c>
      <c r="M1467">
        <v>27.333132109809199</v>
      </c>
      <c r="N1467">
        <v>0.65744582990856104</v>
      </c>
      <c r="O1467">
        <v>96.055133079847906</v>
      </c>
      <c r="P1467">
        <v>25.424739195230998</v>
      </c>
    </row>
    <row r="1468" spans="1:17" hidden="1" x14ac:dyDescent="0.3">
      <c r="A1468" t="s">
        <v>3106</v>
      </c>
      <c r="B1468" t="s">
        <v>3107</v>
      </c>
      <c r="C1468" t="s">
        <v>3144</v>
      </c>
      <c r="D1468" t="s">
        <v>48</v>
      </c>
      <c r="E1468">
        <v>1032.1439769199999</v>
      </c>
      <c r="F1468">
        <v>25.9</v>
      </c>
      <c r="G1468">
        <v>97.6968556780093</v>
      </c>
      <c r="H1468">
        <v>116.384215226571</v>
      </c>
      <c r="I1468">
        <v>115.294942225574</v>
      </c>
      <c r="J1468">
        <v>-3.38152412108506</v>
      </c>
      <c r="K1468">
        <v>13.7985040164225</v>
      </c>
      <c r="L1468">
        <v>5.60647130874856</v>
      </c>
      <c r="M1468">
        <v>66.777139887899395</v>
      </c>
      <c r="N1468">
        <v>0.27026455894928197</v>
      </c>
      <c r="O1468">
        <v>10.733590733590701</v>
      </c>
      <c r="P1468">
        <v>137.61467889908201</v>
      </c>
    </row>
    <row r="1469" spans="1:17" hidden="1" x14ac:dyDescent="0.3">
      <c r="A1469" t="s">
        <v>3108</v>
      </c>
      <c r="B1469" t="s">
        <v>3109</v>
      </c>
      <c r="C1469" t="s">
        <v>3144</v>
      </c>
      <c r="D1469" t="s">
        <v>436</v>
      </c>
      <c r="E1469">
        <v>1030.447027656</v>
      </c>
      <c r="F1469">
        <v>41.94</v>
      </c>
      <c r="G1469">
        <v>-30.4816052053696</v>
      </c>
      <c r="H1469">
        <v>-9.0173059147742407</v>
      </c>
      <c r="I1469">
        <v>-26.632360079371701</v>
      </c>
      <c r="J1469">
        <v>1.81846426387606</v>
      </c>
      <c r="K1469">
        <v>46.010446616384002</v>
      </c>
      <c r="L1469">
        <v>46.162503442044098</v>
      </c>
      <c r="M1469">
        <v>21.555594308762299</v>
      </c>
      <c r="N1469">
        <v>0.335198232031377</v>
      </c>
      <c r="O1469">
        <v>44.253695755841598</v>
      </c>
      <c r="P1469">
        <v>21.918604651162799</v>
      </c>
    </row>
    <row r="1470" spans="1:17" hidden="1" x14ac:dyDescent="0.3">
      <c r="A1470" t="s">
        <v>3110</v>
      </c>
      <c r="B1470" t="s">
        <v>3111</v>
      </c>
      <c r="C1470" t="s">
        <v>3144</v>
      </c>
      <c r="D1470" t="s">
        <v>1473</v>
      </c>
      <c r="E1470">
        <v>1029.425456552</v>
      </c>
      <c r="F1470">
        <v>81.22</v>
      </c>
      <c r="G1470">
        <v>-0.59449020008736397</v>
      </c>
      <c r="H1470">
        <v>-2.6887088907154499</v>
      </c>
      <c r="I1470">
        <v>15.6046091577059</v>
      </c>
      <c r="J1470">
        <v>-0.95867477866908901</v>
      </c>
      <c r="K1470">
        <v>84.105311071495393</v>
      </c>
      <c r="L1470">
        <v>74.0118337677266</v>
      </c>
      <c r="M1470">
        <v>30.3085407659708</v>
      </c>
      <c r="N1470">
        <v>0.517896831614994</v>
      </c>
      <c r="O1470">
        <v>20.906180743659199</v>
      </c>
      <c r="P1470">
        <v>59.254901960784302</v>
      </c>
      <c r="Q1470">
        <v>-3.3867856596826E-2</v>
      </c>
    </row>
    <row r="1471" spans="1:17" hidden="1" x14ac:dyDescent="0.3">
      <c r="A1471" t="s">
        <v>3112</v>
      </c>
      <c r="B1471" t="s">
        <v>3113</v>
      </c>
      <c r="C1471" t="s">
        <v>3144</v>
      </c>
      <c r="D1471" t="s">
        <v>114</v>
      </c>
      <c r="E1471">
        <v>1022.2391408</v>
      </c>
      <c r="F1471">
        <v>343.25</v>
      </c>
      <c r="G1471">
        <v>104.326088631071</v>
      </c>
      <c r="H1471">
        <v>-4.8759040042589099</v>
      </c>
      <c r="I1471">
        <v>-12.807553789292999</v>
      </c>
      <c r="J1471">
        <v>5.9406151200557398</v>
      </c>
      <c r="K1471">
        <v>363.23529908719001</v>
      </c>
      <c r="L1471">
        <v>315.50157255669598</v>
      </c>
      <c r="M1471">
        <v>33.615613841657598</v>
      </c>
      <c r="N1471">
        <v>0.81820599682852302</v>
      </c>
      <c r="O1471">
        <v>23.350327749453701</v>
      </c>
      <c r="P1471">
        <v>152.20426157237301</v>
      </c>
      <c r="Q1471">
        <v>8.7990428536307994E-2</v>
      </c>
    </row>
    <row r="1472" spans="1:17" hidden="1" x14ac:dyDescent="0.3">
      <c r="A1472" t="s">
        <v>3114</v>
      </c>
      <c r="B1472" t="s">
        <v>3115</v>
      </c>
      <c r="C1472" t="s">
        <v>3144</v>
      </c>
      <c r="D1472" t="s">
        <v>271</v>
      </c>
      <c r="E1472">
        <v>1021.40871525</v>
      </c>
      <c r="F1472">
        <v>192.5</v>
      </c>
      <c r="G1472">
        <v>44.176565909403401</v>
      </c>
      <c r="H1472">
        <v>15.611545625842</v>
      </c>
      <c r="I1472">
        <v>36.745803192563997</v>
      </c>
      <c r="J1472">
        <v>4.0348606759504397</v>
      </c>
      <c r="K1472">
        <v>185.17726302076801</v>
      </c>
      <c r="L1472">
        <v>154.10768292613801</v>
      </c>
      <c r="M1472">
        <v>45.9906885801567</v>
      </c>
      <c r="N1472">
        <v>0.191525552353593</v>
      </c>
      <c r="O1472">
        <v>17.023376623376599</v>
      </c>
      <c r="P1472">
        <v>79.738562091503198</v>
      </c>
    </row>
    <row r="1473" spans="1:17" hidden="1" x14ac:dyDescent="0.3">
      <c r="A1473" t="s">
        <v>3116</v>
      </c>
      <c r="B1473" t="s">
        <v>3117</v>
      </c>
      <c r="C1473" t="s">
        <v>3144</v>
      </c>
      <c r="D1473" t="s">
        <v>287</v>
      </c>
      <c r="E1473">
        <v>1017.1549642</v>
      </c>
      <c r="F1473">
        <v>417.4</v>
      </c>
      <c r="G1473">
        <v>-37.705451846600297</v>
      </c>
      <c r="H1473">
        <v>-3.3895979684042499</v>
      </c>
      <c r="I1473">
        <v>-7.02686076883833</v>
      </c>
      <c r="J1473">
        <v>3.2397296146933101</v>
      </c>
      <c r="K1473">
        <v>432.17338358995698</v>
      </c>
      <c r="L1473">
        <v>433.419547727289</v>
      </c>
      <c r="M1473">
        <v>36.2534172972683</v>
      </c>
      <c r="N1473">
        <v>0.39548095676259898</v>
      </c>
      <c r="O1473">
        <v>22.568279827503599</v>
      </c>
      <c r="P1473">
        <v>15.4154569334992</v>
      </c>
      <c r="Q1473">
        <v>-7.2995455607360003E-3</v>
      </c>
    </row>
    <row r="1474" spans="1:17" hidden="1" x14ac:dyDescent="0.3">
      <c r="A1474" t="s">
        <v>3118</v>
      </c>
      <c r="B1474" t="s">
        <v>3119</v>
      </c>
      <c r="C1474" t="s">
        <v>3144</v>
      </c>
      <c r="D1474" t="s">
        <v>51</v>
      </c>
      <c r="E1474">
        <v>1014.26688</v>
      </c>
      <c r="F1474">
        <v>202.4</v>
      </c>
      <c r="G1474">
        <v>26.038315441487399</v>
      </c>
      <c r="H1474">
        <v>-1.0319526547431701</v>
      </c>
      <c r="I1474">
        <v>-30.754314194861301</v>
      </c>
      <c r="J1474">
        <v>2.3018392804288501</v>
      </c>
      <c r="K1474">
        <v>212.48854613948001</v>
      </c>
      <c r="L1474">
        <v>204.74570595910899</v>
      </c>
      <c r="M1474">
        <v>41.063770451793502</v>
      </c>
      <c r="N1474">
        <v>0.52462629830478202</v>
      </c>
      <c r="O1474">
        <v>30.9288537549407</v>
      </c>
      <c r="P1474">
        <v>62.570281124498003</v>
      </c>
      <c r="Q1474">
        <v>5.3741660458630998E-2</v>
      </c>
    </row>
    <row r="1475" spans="1:17" hidden="1" x14ac:dyDescent="0.3">
      <c r="A1475" t="s">
        <v>3120</v>
      </c>
      <c r="B1475" t="s">
        <v>3121</v>
      </c>
      <c r="C1475" t="s">
        <v>3144</v>
      </c>
      <c r="D1475" t="s">
        <v>482</v>
      </c>
      <c r="E1475">
        <v>1010.27547864</v>
      </c>
      <c r="F1475">
        <v>231.48</v>
      </c>
      <c r="G1475">
        <v>13.484986466140001</v>
      </c>
      <c r="H1475">
        <v>3.1489781246147102</v>
      </c>
      <c r="I1475">
        <v>28.1743191663228</v>
      </c>
      <c r="J1475">
        <v>5.4430826531431098</v>
      </c>
      <c r="K1475">
        <v>221.05767748269099</v>
      </c>
      <c r="L1475">
        <v>185.29760902946899</v>
      </c>
      <c r="M1475">
        <v>33.0877948868347</v>
      </c>
      <c r="N1475">
        <v>0.28392176290526799</v>
      </c>
      <c r="O1475">
        <v>24.1575946086054</v>
      </c>
      <c r="P1475">
        <v>65.342857142857099</v>
      </c>
      <c r="Q1475">
        <v>-4.2464751729681997E-2</v>
      </c>
    </row>
    <row r="1476" spans="1:17" hidden="1" x14ac:dyDescent="0.3">
      <c r="A1476" t="s">
        <v>3122</v>
      </c>
      <c r="B1476" t="s">
        <v>3123</v>
      </c>
      <c r="C1476" t="s">
        <v>3144</v>
      </c>
      <c r="D1476" t="s">
        <v>1840</v>
      </c>
      <c r="E1476">
        <v>1004.549</v>
      </c>
      <c r="F1476">
        <v>432.25</v>
      </c>
      <c r="G1476">
        <v>21.1189816142209</v>
      </c>
      <c r="H1476">
        <v>-24.593399749856399</v>
      </c>
      <c r="I1476">
        <v>-5.9333428713241601</v>
      </c>
      <c r="J1476">
        <v>3.6104480712512799</v>
      </c>
      <c r="K1476">
        <v>515.80669693328696</v>
      </c>
      <c r="L1476">
        <v>447.45902077726799</v>
      </c>
      <c r="M1476">
        <v>29.472121790760799</v>
      </c>
      <c r="N1476">
        <v>0.84453694068678398</v>
      </c>
      <c r="O1476">
        <v>52.134181607865798</v>
      </c>
      <c r="P1476">
        <v>60.092592592592503</v>
      </c>
    </row>
    <row r="1477" spans="1:17" hidden="1" x14ac:dyDescent="0.3">
      <c r="A1477" t="s">
        <v>3124</v>
      </c>
      <c r="B1477" t="s">
        <v>3125</v>
      </c>
      <c r="C1477" t="s">
        <v>3144</v>
      </c>
      <c r="D1477" t="s">
        <v>48</v>
      </c>
      <c r="E1477">
        <v>1001.36459812</v>
      </c>
      <c r="F1477">
        <v>414.85</v>
      </c>
      <c r="G1477">
        <v>39.2537198664524</v>
      </c>
      <c r="H1477">
        <v>-32.605284617705799</v>
      </c>
      <c r="I1477">
        <v>56.851806414017197</v>
      </c>
      <c r="J1477">
        <v>2.35124481752305</v>
      </c>
      <c r="M1477">
        <v>30.891051048763401</v>
      </c>
      <c r="O1477">
        <v>67.6389056285404</v>
      </c>
      <c r="P1477">
        <v>86.073110562906393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Price_Filter_04_10_2024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2024-10-07T03:35:32Z</dcterms:created>
  <dcterms:modified xsi:type="dcterms:W3CDTF">2024-11-22T13:08:21Z</dcterms:modified>
</cp:coreProperties>
</file>